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<sst xmlns="http://schemas.openxmlformats.org/spreadsheetml/2006/main" count="536" uniqueCount="252">
  <si>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Intsika Yethu(EC135)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</si>
  <si>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</si>
  <si>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</si>
  <si>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</si>
  <si>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</si>
  <si>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</si>
  <si>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</si>
  <si>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</si>
  <si>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</si>
  <si>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</si>
  <si>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</si>
  <si>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</si>
  <si>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</si>
  <si>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</si>
  <si>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</si>
  <si>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</si>
  <si>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</si>
  <si>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</si>
  <si>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</si>
  <si>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</si>
  <si>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</si>
  <si>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</si>
  <si>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</si>
  <si>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</si>
  <si>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</si>
  <si>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</si>
  <si>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</si>
  <si>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</si>
  <si>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</si>
  <si>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</si>
  <si>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</si>
  <si>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</si>
  <si>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</si>
  <si>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</si>
  <si>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</si>
  <si>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</si>
  <si>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</si>
  <si>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</si>
  <si>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</si>
  <si>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</si>
  <si>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</si>
  <si>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</si>
  <si>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</si>
  <si>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</si>
  <si>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</si>
  <si>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</si>
  <si>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</si>
  <si>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</si>
  <si>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</si>
  <si>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</si>
  <si>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</si>
  <si>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</si>
  <si>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</si>
  <si>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</si>
  <si>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</si>
  <si>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</si>
  <si>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</si>
  <si>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</si>
  <si>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</si>
  <si>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</si>
  <si>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</si>
  <si>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</si>
  <si>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</si>
  <si>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</si>
  <si>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</si>
  <si>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</si>
  <si>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</si>
  <si>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</si>
  <si>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</si>
  <si>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</si>
  <si>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Intsika Yethu(EC135)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</si>
  <si>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</si>
  <si>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</si>
  <si>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</si>
  <si>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</si>
  <si>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</si>
  <si>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</si>
  <si>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</si>
  <si>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</si>
  <si>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</si>
  <si>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</si>
  <si>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</si>
  <si>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</si>
  <si>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</si>
  <si>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</si>
  <si>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</si>
  <si>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</si>
  <si>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</si>
  <si>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</si>
  <si>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</si>
  <si>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</si>
  <si>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</si>
  <si>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</si>
  <si>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</si>
  <si>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</si>
  <si>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</si>
  <si>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</si>
  <si>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</si>
  <si>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</si>
  <si>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</si>
  <si>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Intsika Yethu(EC135)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</si>
  <si>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</si>
  <si>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</si>
  <si>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</si>
  <si>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</si>
  <si>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</si>
  <si>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</si>
  <si>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</si>
  <si>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</si>
  <si>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</si>
  <si>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</si>
  <si>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</si>
  <si>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</si>
  <si>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</si>
  <si>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</si>
  <si>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</si>
  <si>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</si>
  <si>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</si>
  <si>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</si>
  <si>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</si>
  <si>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</si>
  <si>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</si>
  <si>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</si>
  <si>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</si>
  <si>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</si>
  <si>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</si>
  <si>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</si>
  <si>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</si>
  <si>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</si>
  <si>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</si>
  <si>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</si>
  <si>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</si>
  <si>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</si>
  <si>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Intsika Yethu(EC135)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</si>
  <si>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</si>
  <si>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</si>
  <si>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</si>
  <si>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</si>
  <si>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</si>
  <si>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</si>
  <si>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</si>
  <si>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</si>
  <si>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</si>
  <si>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Intsika Yethu(EC135)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</si>
  <si>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</si>
  <si>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</si>
  <si>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</si>
  <si>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</si>
  <si>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</si>
  <si>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</si>
  <si>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</si>
  <si>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</si>
  <si>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</si>
  <si>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</si>
  <si>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</si>
  <si>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</si>
  <si>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</si>
  <si>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</si>
  <si>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</si>
  <si>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</si>
  <si>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</si>
  <si>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</si>
  <si>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</si>
  <si>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</si>
  <si>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</si>
  <si>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</si>
  <si>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</si>
  <si>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</si>
  <si>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</si>
  <si>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</si>
  <si>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</si>
  <si>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</si>
  <si>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</si>
  <si>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</si>
  <si>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</si>
  <si>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</si>
  <si>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</si>
  <si>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Intsika Yethu(EC135)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</si>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</sst>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3402286</v>
      </c>
      <c r="C5" s="19"/>
      <c r="D5" s="64">
        <v>0</v>
      </c>
      <c r="E5" s="65">
        <v>0</v>
      </c>
      <c r="F5" s="65">
        <v>1247282</v>
      </c>
      <c r="G5" s="65">
        <v>705991</v>
      </c>
      <c r="H5" s="65">
        <v>705991</v>
      </c>
      <c r="I5" s="65">
        <v>2659264</v>
      </c>
      <c r="J5" s="65">
        <v>0</v>
      </c>
      <c r="K5" s="65">
        <v>5445</v>
      </c>
      <c r="L5" s="65">
        <v>715991</v>
      </c>
      <c r="M5" s="65">
        <v>721436</v>
      </c>
      <c r="N5" s="65">
        <v>706888</v>
      </c>
      <c r="O5" s="65">
        <v>705638</v>
      </c>
      <c r="P5" s="65">
        <v>705638</v>
      </c>
      <c r="Q5" s="65">
        <v>2118164</v>
      </c>
      <c r="R5" s="65">
        <v>705638</v>
      </c>
      <c r="S5" s="65">
        <v>283524</v>
      </c>
      <c r="T5" s="65">
        <v>0</v>
      </c>
      <c r="U5" s="65">
        <v>989162</v>
      </c>
      <c r="V5" s="65">
        <v>6488026</v>
      </c>
      <c r="W5" s="65">
        <v>0</v>
      </c>
      <c r="X5" s="65">
        <v>6488026</v>
      </c>
      <c r="Y5" s="66">
        <v>0</v>
      </c>
      <c r="Z5" s="67">
        <v>0</v>
      </c>
    </row>
    <row r="6" spans="1:26" ht="13.5">
      <c r="A6" s="63" t="s">
        <v>32</v>
      </c>
      <c r="B6" s="19">
        <v>376339</v>
      </c>
      <c r="C6" s="19"/>
      <c r="D6" s="64">
        <v>0</v>
      </c>
      <c r="E6" s="65">
        <v>0</v>
      </c>
      <c r="F6" s="65">
        <v>38134</v>
      </c>
      <c r="G6" s="65">
        <v>37720</v>
      </c>
      <c r="H6" s="65">
        <v>37889</v>
      </c>
      <c r="I6" s="65">
        <v>113743</v>
      </c>
      <c r="J6" s="65">
        <v>0</v>
      </c>
      <c r="K6" s="65">
        <v>0</v>
      </c>
      <c r="L6" s="65">
        <v>38299</v>
      </c>
      <c r="M6" s="65">
        <v>38299</v>
      </c>
      <c r="N6" s="65">
        <v>38299</v>
      </c>
      <c r="O6" s="65">
        <v>38299</v>
      </c>
      <c r="P6" s="65">
        <v>38299</v>
      </c>
      <c r="Q6" s="65">
        <v>114897</v>
      </c>
      <c r="R6" s="65">
        <v>38299</v>
      </c>
      <c r="S6" s="65">
        <v>31282</v>
      </c>
      <c r="T6" s="65">
        <v>0</v>
      </c>
      <c r="U6" s="65">
        <v>69581</v>
      </c>
      <c r="V6" s="65">
        <v>336520</v>
      </c>
      <c r="W6" s="65">
        <v>0</v>
      </c>
      <c r="X6" s="65">
        <v>336520</v>
      </c>
      <c r="Y6" s="66">
        <v>0</v>
      </c>
      <c r="Z6" s="67">
        <v>0</v>
      </c>
    </row>
    <row r="7" spans="1:26" ht="13.5">
      <c r="A7" s="63" t="s">
        <v>33</v>
      </c>
      <c r="B7" s="19">
        <v>0</v>
      </c>
      <c r="C7" s="19"/>
      <c r="D7" s="64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-80285</v>
      </c>
      <c r="O7" s="65">
        <v>11656083</v>
      </c>
      <c r="P7" s="65">
        <v>1008</v>
      </c>
      <c r="Q7" s="65">
        <v>11576806</v>
      </c>
      <c r="R7" s="65">
        <v>0</v>
      </c>
      <c r="S7" s="65">
        <v>0</v>
      </c>
      <c r="T7" s="65">
        <v>0</v>
      </c>
      <c r="U7" s="65">
        <v>0</v>
      </c>
      <c r="V7" s="65">
        <v>11576806</v>
      </c>
      <c r="W7" s="65">
        <v>0</v>
      </c>
      <c r="X7" s="65">
        <v>11576806</v>
      </c>
      <c r="Y7" s="66">
        <v>0</v>
      </c>
      <c r="Z7" s="67">
        <v>0</v>
      </c>
    </row>
    <row r="8" spans="1:26" ht="13.5">
      <c r="A8" s="63" t="s">
        <v>34</v>
      </c>
      <c r="B8" s="19">
        <v>99032765</v>
      </c>
      <c r="C8" s="19"/>
      <c r="D8" s="64">
        <v>0</v>
      </c>
      <c r="E8" s="65">
        <v>0</v>
      </c>
      <c r="F8" s="65">
        <v>32669000</v>
      </c>
      <c r="G8" s="65">
        <v>0</v>
      </c>
      <c r="H8" s="65">
        <v>0</v>
      </c>
      <c r="I8" s="65">
        <v>32669000</v>
      </c>
      <c r="J8" s="65">
        <v>0</v>
      </c>
      <c r="K8" s="65">
        <v>0</v>
      </c>
      <c r="L8" s="65">
        <v>0</v>
      </c>
      <c r="M8" s="65">
        <v>0</v>
      </c>
      <c r="N8" s="65">
        <v>1539353</v>
      </c>
      <c r="O8" s="65">
        <v>0</v>
      </c>
      <c r="P8" s="65">
        <v>20087211</v>
      </c>
      <c r="Q8" s="65">
        <v>21626564</v>
      </c>
      <c r="R8" s="65">
        <v>0</v>
      </c>
      <c r="S8" s="65">
        <v>0</v>
      </c>
      <c r="T8" s="65">
        <v>0</v>
      </c>
      <c r="U8" s="65">
        <v>0</v>
      </c>
      <c r="V8" s="65">
        <v>54295564</v>
      </c>
      <c r="W8" s="65">
        <v>0</v>
      </c>
      <c r="X8" s="65">
        <v>54295564</v>
      </c>
      <c r="Y8" s="66">
        <v>0</v>
      </c>
      <c r="Z8" s="67">
        <v>0</v>
      </c>
    </row>
    <row r="9" spans="1:26" ht="13.5">
      <c r="A9" s="63" t="s">
        <v>35</v>
      </c>
      <c r="B9" s="19">
        <v>3677065</v>
      </c>
      <c r="C9" s="19"/>
      <c r="D9" s="64">
        <v>0</v>
      </c>
      <c r="E9" s="65">
        <v>0</v>
      </c>
      <c r="F9" s="65">
        <v>206805</v>
      </c>
      <c r="G9" s="65">
        <v>257724</v>
      </c>
      <c r="H9" s="65">
        <v>1237436</v>
      </c>
      <c r="I9" s="65">
        <v>1701965</v>
      </c>
      <c r="J9" s="65">
        <v>859043</v>
      </c>
      <c r="K9" s="65">
        <v>808472</v>
      </c>
      <c r="L9" s="65">
        <v>382648</v>
      </c>
      <c r="M9" s="65">
        <v>2050163</v>
      </c>
      <c r="N9" s="65">
        <v>353069</v>
      </c>
      <c r="O9" s="65">
        <v>336812</v>
      </c>
      <c r="P9" s="65">
        <v>312965</v>
      </c>
      <c r="Q9" s="65">
        <v>1002846</v>
      </c>
      <c r="R9" s="65">
        <v>310959</v>
      </c>
      <c r="S9" s="65">
        <v>244782</v>
      </c>
      <c r="T9" s="65">
        <v>0</v>
      </c>
      <c r="U9" s="65">
        <v>555741</v>
      </c>
      <c r="V9" s="65">
        <v>5310715</v>
      </c>
      <c r="W9" s="65">
        <v>0</v>
      </c>
      <c r="X9" s="65">
        <v>5310715</v>
      </c>
      <c r="Y9" s="66">
        <v>0</v>
      </c>
      <c r="Z9" s="67">
        <v>0</v>
      </c>
    </row>
    <row r="10" spans="1:26" ht="25.5">
      <c r="A10" s="68" t="s">
        <v>213</v>
      </c>
      <c r="B10" s="69">
        <f>SUM(B5:B9)</f>
        <v>106488455</v>
      </c>
      <c r="C10" s="69">
        <f>SUM(C5:C9)</f>
        <v>0</v>
      </c>
      <c r="D10" s="70">
        <f aca="true" t="shared" si="0" ref="D10:Z10">SUM(D5:D9)</f>
        <v>0</v>
      </c>
      <c r="E10" s="71">
        <f t="shared" si="0"/>
        <v>0</v>
      </c>
      <c r="F10" s="71">
        <f t="shared" si="0"/>
        <v>34161221</v>
      </c>
      <c r="G10" s="71">
        <f t="shared" si="0"/>
        <v>1001435</v>
      </c>
      <c r="H10" s="71">
        <f t="shared" si="0"/>
        <v>1981316</v>
      </c>
      <c r="I10" s="71">
        <f t="shared" si="0"/>
        <v>37143972</v>
      </c>
      <c r="J10" s="71">
        <f t="shared" si="0"/>
        <v>859043</v>
      </c>
      <c r="K10" s="71">
        <f t="shared" si="0"/>
        <v>813917</v>
      </c>
      <c r="L10" s="71">
        <f t="shared" si="0"/>
        <v>1136938</v>
      </c>
      <c r="M10" s="71">
        <f t="shared" si="0"/>
        <v>2809898</v>
      </c>
      <c r="N10" s="71">
        <f t="shared" si="0"/>
        <v>2557324</v>
      </c>
      <c r="O10" s="71">
        <f t="shared" si="0"/>
        <v>12736832</v>
      </c>
      <c r="P10" s="71">
        <f t="shared" si="0"/>
        <v>21145121</v>
      </c>
      <c r="Q10" s="71">
        <f t="shared" si="0"/>
        <v>36439277</v>
      </c>
      <c r="R10" s="71">
        <f t="shared" si="0"/>
        <v>1054896</v>
      </c>
      <c r="S10" s="71">
        <f t="shared" si="0"/>
        <v>559588</v>
      </c>
      <c r="T10" s="71">
        <f t="shared" si="0"/>
        <v>0</v>
      </c>
      <c r="U10" s="71">
        <f t="shared" si="0"/>
        <v>1614484</v>
      </c>
      <c r="V10" s="71">
        <f t="shared" si="0"/>
        <v>78007631</v>
      </c>
      <c r="W10" s="71">
        <f t="shared" si="0"/>
        <v>0</v>
      </c>
      <c r="X10" s="71">
        <f t="shared" si="0"/>
        <v>78007631</v>
      </c>
      <c r="Y10" s="72">
        <f>+IF(W10&lt;&gt;0,(X10/W10)*100,0)</f>
        <v>0</v>
      </c>
      <c r="Z10" s="73">
        <f t="shared" si="0"/>
        <v>0</v>
      </c>
    </row>
    <row r="11" spans="1:26" ht="13.5">
      <c r="A11" s="63" t="s">
        <v>37</v>
      </c>
      <c r="B11" s="19">
        <v>41490425</v>
      </c>
      <c r="C11" s="19"/>
      <c r="D11" s="64">
        <v>0</v>
      </c>
      <c r="E11" s="65">
        <v>0</v>
      </c>
      <c r="F11" s="65">
        <v>3187111</v>
      </c>
      <c r="G11" s="65">
        <v>4996504</v>
      </c>
      <c r="H11" s="65">
        <v>3490094</v>
      </c>
      <c r="I11" s="65">
        <v>11673709</v>
      </c>
      <c r="J11" s="65">
        <v>92895</v>
      </c>
      <c r="K11" s="65">
        <v>51314</v>
      </c>
      <c r="L11" s="65">
        <v>4892017</v>
      </c>
      <c r="M11" s="65">
        <v>5036226</v>
      </c>
      <c r="N11" s="65">
        <v>4383479</v>
      </c>
      <c r="O11" s="65">
        <v>4466066</v>
      </c>
      <c r="P11" s="65">
        <v>4426202</v>
      </c>
      <c r="Q11" s="65">
        <v>13275747</v>
      </c>
      <c r="R11" s="65">
        <v>5710</v>
      </c>
      <c r="S11" s="65">
        <v>3129392</v>
      </c>
      <c r="T11" s="65">
        <v>0</v>
      </c>
      <c r="U11" s="65">
        <v>3135102</v>
      </c>
      <c r="V11" s="65">
        <v>33120784</v>
      </c>
      <c r="W11" s="65">
        <v>0</v>
      </c>
      <c r="X11" s="65">
        <v>33120784</v>
      </c>
      <c r="Y11" s="66">
        <v>0</v>
      </c>
      <c r="Z11" s="67">
        <v>0</v>
      </c>
    </row>
    <row r="12" spans="1:26" ht="13.5">
      <c r="A12" s="63" t="s">
        <v>38</v>
      </c>
      <c r="B12" s="19">
        <v>10877367</v>
      </c>
      <c r="C12" s="19"/>
      <c r="D12" s="64">
        <v>0</v>
      </c>
      <c r="E12" s="65">
        <v>0</v>
      </c>
      <c r="F12" s="65">
        <v>398959</v>
      </c>
      <c r="G12" s="65">
        <v>0</v>
      </c>
      <c r="H12" s="65">
        <v>793169</v>
      </c>
      <c r="I12" s="65">
        <v>1192128</v>
      </c>
      <c r="J12" s="65">
        <v>645978</v>
      </c>
      <c r="K12" s="65">
        <v>0</v>
      </c>
      <c r="L12" s="65">
        <v>831997</v>
      </c>
      <c r="M12" s="65">
        <v>1477975</v>
      </c>
      <c r="N12" s="65">
        <v>1150869</v>
      </c>
      <c r="O12" s="65">
        <v>915815</v>
      </c>
      <c r="P12" s="65">
        <v>909512</v>
      </c>
      <c r="Q12" s="65">
        <v>2976196</v>
      </c>
      <c r="R12" s="65">
        <v>0</v>
      </c>
      <c r="S12" s="65">
        <v>652398</v>
      </c>
      <c r="T12" s="65">
        <v>0</v>
      </c>
      <c r="U12" s="65">
        <v>652398</v>
      </c>
      <c r="V12" s="65">
        <v>6298697</v>
      </c>
      <c r="W12" s="65">
        <v>0</v>
      </c>
      <c r="X12" s="65">
        <v>6298697</v>
      </c>
      <c r="Y12" s="66">
        <v>0</v>
      </c>
      <c r="Z12" s="67">
        <v>0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4197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632131</v>
      </c>
      <c r="C15" s="19"/>
      <c r="D15" s="64">
        <v>0</v>
      </c>
      <c r="E15" s="65">
        <v>0</v>
      </c>
      <c r="F15" s="65">
        <v>0</v>
      </c>
      <c r="G15" s="65">
        <v>0</v>
      </c>
      <c r="H15" s="65">
        <v>7529</v>
      </c>
      <c r="I15" s="65">
        <v>7529</v>
      </c>
      <c r="J15" s="65">
        <v>0</v>
      </c>
      <c r="K15" s="65">
        <v>157815</v>
      </c>
      <c r="L15" s="65">
        <v>0</v>
      </c>
      <c r="M15" s="65">
        <v>157815</v>
      </c>
      <c r="N15" s="65">
        <v>14121</v>
      </c>
      <c r="O15" s="65">
        <v>304413</v>
      </c>
      <c r="P15" s="65">
        <v>124043</v>
      </c>
      <c r="Q15" s="65">
        <v>442577</v>
      </c>
      <c r="R15" s="65">
        <v>3802</v>
      </c>
      <c r="S15" s="65">
        <v>30291</v>
      </c>
      <c r="T15" s="65">
        <v>0</v>
      </c>
      <c r="U15" s="65">
        <v>34093</v>
      </c>
      <c r="V15" s="65">
        <v>642014</v>
      </c>
      <c r="W15" s="65">
        <v>0</v>
      </c>
      <c r="X15" s="65">
        <v>642014</v>
      </c>
      <c r="Y15" s="66">
        <v>0</v>
      </c>
      <c r="Z15" s="67">
        <v>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49304117</v>
      </c>
      <c r="C17" s="19"/>
      <c r="D17" s="64">
        <v>0</v>
      </c>
      <c r="E17" s="65">
        <v>0</v>
      </c>
      <c r="F17" s="65">
        <v>1366336</v>
      </c>
      <c r="G17" s="65">
        <v>1036259</v>
      </c>
      <c r="H17" s="65">
        <v>1153219</v>
      </c>
      <c r="I17" s="65">
        <v>3555814</v>
      </c>
      <c r="J17" s="65">
        <v>527515</v>
      </c>
      <c r="K17" s="65">
        <v>547733</v>
      </c>
      <c r="L17" s="65">
        <v>237134</v>
      </c>
      <c r="M17" s="65">
        <v>1312382</v>
      </c>
      <c r="N17" s="65">
        <v>2365488</v>
      </c>
      <c r="O17" s="65">
        <v>4318247</v>
      </c>
      <c r="P17" s="65">
        <v>1826410</v>
      </c>
      <c r="Q17" s="65">
        <v>8510145</v>
      </c>
      <c r="R17" s="65">
        <v>2314614</v>
      </c>
      <c r="S17" s="65">
        <v>5135815</v>
      </c>
      <c r="T17" s="65">
        <v>0</v>
      </c>
      <c r="U17" s="65">
        <v>7450429</v>
      </c>
      <c r="V17" s="65">
        <v>20828770</v>
      </c>
      <c r="W17" s="65">
        <v>0</v>
      </c>
      <c r="X17" s="65">
        <v>20828770</v>
      </c>
      <c r="Y17" s="66">
        <v>0</v>
      </c>
      <c r="Z17" s="67">
        <v>0</v>
      </c>
    </row>
    <row r="18" spans="1:26" ht="13.5">
      <c r="A18" s="75" t="s">
        <v>44</v>
      </c>
      <c r="B18" s="76">
        <f>SUM(B11:B17)</f>
        <v>102308237</v>
      </c>
      <c r="C18" s="76">
        <f>SUM(C11:C17)</f>
        <v>0</v>
      </c>
      <c r="D18" s="77">
        <f aca="true" t="shared" si="1" ref="D18:Z18">SUM(D11:D17)</f>
        <v>0</v>
      </c>
      <c r="E18" s="78">
        <f t="shared" si="1"/>
        <v>0</v>
      </c>
      <c r="F18" s="78">
        <f t="shared" si="1"/>
        <v>4952406</v>
      </c>
      <c r="G18" s="78">
        <f t="shared" si="1"/>
        <v>6032763</v>
      </c>
      <c r="H18" s="78">
        <f t="shared" si="1"/>
        <v>5444011</v>
      </c>
      <c r="I18" s="78">
        <f t="shared" si="1"/>
        <v>16429180</v>
      </c>
      <c r="J18" s="78">
        <f t="shared" si="1"/>
        <v>1266388</v>
      </c>
      <c r="K18" s="78">
        <f t="shared" si="1"/>
        <v>756862</v>
      </c>
      <c r="L18" s="78">
        <f t="shared" si="1"/>
        <v>5961148</v>
      </c>
      <c r="M18" s="78">
        <f t="shared" si="1"/>
        <v>7984398</v>
      </c>
      <c r="N18" s="78">
        <f t="shared" si="1"/>
        <v>7913957</v>
      </c>
      <c r="O18" s="78">
        <f t="shared" si="1"/>
        <v>10004541</v>
      </c>
      <c r="P18" s="78">
        <f t="shared" si="1"/>
        <v>7286167</v>
      </c>
      <c r="Q18" s="78">
        <f t="shared" si="1"/>
        <v>25204665</v>
      </c>
      <c r="R18" s="78">
        <f t="shared" si="1"/>
        <v>2324126</v>
      </c>
      <c r="S18" s="78">
        <f t="shared" si="1"/>
        <v>8947896</v>
      </c>
      <c r="T18" s="78">
        <f t="shared" si="1"/>
        <v>0</v>
      </c>
      <c r="U18" s="78">
        <f t="shared" si="1"/>
        <v>11272022</v>
      </c>
      <c r="V18" s="78">
        <f t="shared" si="1"/>
        <v>60890265</v>
      </c>
      <c r="W18" s="78">
        <f t="shared" si="1"/>
        <v>0</v>
      </c>
      <c r="X18" s="78">
        <f t="shared" si="1"/>
        <v>60890265</v>
      </c>
      <c r="Y18" s="72">
        <f>+IF(W18&lt;&gt;0,(X18/W18)*100,0)</f>
        <v>0</v>
      </c>
      <c r="Z18" s="79">
        <f t="shared" si="1"/>
        <v>0</v>
      </c>
    </row>
    <row r="19" spans="1:26" ht="13.5">
      <c r="A19" s="75" t="s">
        <v>45</v>
      </c>
      <c r="B19" s="80">
        <f>+B10-B18</f>
        <v>4180218</v>
      </c>
      <c r="C19" s="80">
        <f>+C10-C18</f>
        <v>0</v>
      </c>
      <c r="D19" s="81">
        <f aca="true" t="shared" si="2" ref="D19:Z19">+D10-D18</f>
        <v>0</v>
      </c>
      <c r="E19" s="82">
        <f t="shared" si="2"/>
        <v>0</v>
      </c>
      <c r="F19" s="82">
        <f t="shared" si="2"/>
        <v>29208815</v>
      </c>
      <c r="G19" s="82">
        <f t="shared" si="2"/>
        <v>-5031328</v>
      </c>
      <c r="H19" s="82">
        <f t="shared" si="2"/>
        <v>-3462695</v>
      </c>
      <c r="I19" s="82">
        <f t="shared" si="2"/>
        <v>20714792</v>
      </c>
      <c r="J19" s="82">
        <f t="shared" si="2"/>
        <v>-407345</v>
      </c>
      <c r="K19" s="82">
        <f t="shared" si="2"/>
        <v>57055</v>
      </c>
      <c r="L19" s="82">
        <f t="shared" si="2"/>
        <v>-4824210</v>
      </c>
      <c r="M19" s="82">
        <f t="shared" si="2"/>
        <v>-5174500</v>
      </c>
      <c r="N19" s="82">
        <f t="shared" si="2"/>
        <v>-5356633</v>
      </c>
      <c r="O19" s="82">
        <f t="shared" si="2"/>
        <v>2732291</v>
      </c>
      <c r="P19" s="82">
        <f t="shared" si="2"/>
        <v>13858954</v>
      </c>
      <c r="Q19" s="82">
        <f t="shared" si="2"/>
        <v>11234612</v>
      </c>
      <c r="R19" s="82">
        <f t="shared" si="2"/>
        <v>-1269230</v>
      </c>
      <c r="S19" s="82">
        <f t="shared" si="2"/>
        <v>-8388308</v>
      </c>
      <c r="T19" s="82">
        <f t="shared" si="2"/>
        <v>0</v>
      </c>
      <c r="U19" s="82">
        <f t="shared" si="2"/>
        <v>-9657538</v>
      </c>
      <c r="V19" s="82">
        <f t="shared" si="2"/>
        <v>17117366</v>
      </c>
      <c r="W19" s="82">
        <f>IF(E10=E18,0,W10-W18)</f>
        <v>0</v>
      </c>
      <c r="X19" s="82">
        <f t="shared" si="2"/>
        <v>17117366</v>
      </c>
      <c r="Y19" s="83">
        <f>+IF(W19&lt;&gt;0,(X19/W19)*100,0)</f>
        <v>0</v>
      </c>
      <c r="Z19" s="84">
        <f t="shared" si="2"/>
        <v>0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4180218</v>
      </c>
      <c r="C22" s="91">
        <f>SUM(C19:C21)</f>
        <v>0</v>
      </c>
      <c r="D22" s="92">
        <f aca="true" t="shared" si="3" ref="D22:Z22">SUM(D19:D21)</f>
        <v>0</v>
      </c>
      <c r="E22" s="93">
        <f t="shared" si="3"/>
        <v>0</v>
      </c>
      <c r="F22" s="93">
        <f t="shared" si="3"/>
        <v>29208815</v>
      </c>
      <c r="G22" s="93">
        <f t="shared" si="3"/>
        <v>-5031328</v>
      </c>
      <c r="H22" s="93">
        <f t="shared" si="3"/>
        <v>-3462695</v>
      </c>
      <c r="I22" s="93">
        <f t="shared" si="3"/>
        <v>20714792</v>
      </c>
      <c r="J22" s="93">
        <f t="shared" si="3"/>
        <v>-407345</v>
      </c>
      <c r="K22" s="93">
        <f t="shared" si="3"/>
        <v>57055</v>
      </c>
      <c r="L22" s="93">
        <f t="shared" si="3"/>
        <v>-4824210</v>
      </c>
      <c r="M22" s="93">
        <f t="shared" si="3"/>
        <v>-5174500</v>
      </c>
      <c r="N22" s="93">
        <f t="shared" si="3"/>
        <v>-5356633</v>
      </c>
      <c r="O22" s="93">
        <f t="shared" si="3"/>
        <v>2732291</v>
      </c>
      <c r="P22" s="93">
        <f t="shared" si="3"/>
        <v>13858954</v>
      </c>
      <c r="Q22" s="93">
        <f t="shared" si="3"/>
        <v>11234612</v>
      </c>
      <c r="R22" s="93">
        <f t="shared" si="3"/>
        <v>-1269230</v>
      </c>
      <c r="S22" s="93">
        <f t="shared" si="3"/>
        <v>-8388308</v>
      </c>
      <c r="T22" s="93">
        <f t="shared" si="3"/>
        <v>0</v>
      </c>
      <c r="U22" s="93">
        <f t="shared" si="3"/>
        <v>-9657538</v>
      </c>
      <c r="V22" s="93">
        <f t="shared" si="3"/>
        <v>17117366</v>
      </c>
      <c r="W22" s="93">
        <f t="shared" si="3"/>
        <v>0</v>
      </c>
      <c r="X22" s="93">
        <f t="shared" si="3"/>
        <v>17117366</v>
      </c>
      <c r="Y22" s="94">
        <f>+IF(W22&lt;&gt;0,(X22/W22)*100,0)</f>
        <v>0</v>
      </c>
      <c r="Z22" s="95">
        <f t="shared" si="3"/>
        <v>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4180218</v>
      </c>
      <c r="C24" s="80">
        <f>SUM(C22:C23)</f>
        <v>0</v>
      </c>
      <c r="D24" s="81">
        <f aca="true" t="shared" si="4" ref="D24:Z24">SUM(D22:D23)</f>
        <v>0</v>
      </c>
      <c r="E24" s="82">
        <f t="shared" si="4"/>
        <v>0</v>
      </c>
      <c r="F24" s="82">
        <f t="shared" si="4"/>
        <v>29208815</v>
      </c>
      <c r="G24" s="82">
        <f t="shared" si="4"/>
        <v>-5031328</v>
      </c>
      <c r="H24" s="82">
        <f t="shared" si="4"/>
        <v>-3462695</v>
      </c>
      <c r="I24" s="82">
        <f t="shared" si="4"/>
        <v>20714792</v>
      </c>
      <c r="J24" s="82">
        <f t="shared" si="4"/>
        <v>-407345</v>
      </c>
      <c r="K24" s="82">
        <f t="shared" si="4"/>
        <v>57055</v>
      </c>
      <c r="L24" s="82">
        <f t="shared" si="4"/>
        <v>-4824210</v>
      </c>
      <c r="M24" s="82">
        <f t="shared" si="4"/>
        <v>-5174500</v>
      </c>
      <c r="N24" s="82">
        <f t="shared" si="4"/>
        <v>-5356633</v>
      </c>
      <c r="O24" s="82">
        <f t="shared" si="4"/>
        <v>2732291</v>
      </c>
      <c r="P24" s="82">
        <f t="shared" si="4"/>
        <v>13858954</v>
      </c>
      <c r="Q24" s="82">
        <f t="shared" si="4"/>
        <v>11234612</v>
      </c>
      <c r="R24" s="82">
        <f t="shared" si="4"/>
        <v>-1269230</v>
      </c>
      <c r="S24" s="82">
        <f t="shared" si="4"/>
        <v>-8388308</v>
      </c>
      <c r="T24" s="82">
        <f t="shared" si="4"/>
        <v>0</v>
      </c>
      <c r="U24" s="82">
        <f t="shared" si="4"/>
        <v>-9657538</v>
      </c>
      <c r="V24" s="82">
        <f t="shared" si="4"/>
        <v>17117366</v>
      </c>
      <c r="W24" s="82">
        <f t="shared" si="4"/>
        <v>0</v>
      </c>
      <c r="X24" s="82">
        <f t="shared" si="4"/>
        <v>17117366</v>
      </c>
      <c r="Y24" s="83">
        <f>+IF(W24&lt;&gt;0,(X24/W24)*100,0)</f>
        <v>0</v>
      </c>
      <c r="Z24" s="84">
        <f t="shared" si="4"/>
        <v>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64537243</v>
      </c>
      <c r="C27" s="22"/>
      <c r="D27" s="104">
        <v>0</v>
      </c>
      <c r="E27" s="105">
        <v>9556365</v>
      </c>
      <c r="F27" s="105">
        <v>1627277</v>
      </c>
      <c r="G27" s="105">
        <v>254968</v>
      </c>
      <c r="H27" s="105">
        <v>135125</v>
      </c>
      <c r="I27" s="105">
        <v>2017370</v>
      </c>
      <c r="J27" s="105">
        <v>448381</v>
      </c>
      <c r="K27" s="105">
        <v>1267429</v>
      </c>
      <c r="L27" s="105">
        <v>306227</v>
      </c>
      <c r="M27" s="105">
        <v>2022037</v>
      </c>
      <c r="N27" s="105">
        <v>361304</v>
      </c>
      <c r="O27" s="105">
        <v>1644218</v>
      </c>
      <c r="P27" s="105">
        <v>500889</v>
      </c>
      <c r="Q27" s="105">
        <v>2506411</v>
      </c>
      <c r="R27" s="105">
        <v>648414</v>
      </c>
      <c r="S27" s="105">
        <v>1139081</v>
      </c>
      <c r="T27" s="105">
        <v>97426</v>
      </c>
      <c r="U27" s="105">
        <v>1884921</v>
      </c>
      <c r="V27" s="105">
        <v>8430739</v>
      </c>
      <c r="W27" s="105">
        <v>9556365</v>
      </c>
      <c r="X27" s="105">
        <v>-1125626</v>
      </c>
      <c r="Y27" s="106">
        <v>-11.78</v>
      </c>
      <c r="Z27" s="107">
        <v>9556365</v>
      </c>
    </row>
    <row r="28" spans="1:26" ht="13.5">
      <c r="A28" s="108" t="s">
        <v>46</v>
      </c>
      <c r="B28" s="19">
        <v>0</v>
      </c>
      <c r="C28" s="19"/>
      <c r="D28" s="64">
        <v>0</v>
      </c>
      <c r="E28" s="65">
        <v>9556365</v>
      </c>
      <c r="F28" s="65">
        <v>1627277</v>
      </c>
      <c r="G28" s="65">
        <v>254968</v>
      </c>
      <c r="H28" s="65">
        <v>135125</v>
      </c>
      <c r="I28" s="65">
        <v>2017370</v>
      </c>
      <c r="J28" s="65">
        <v>448381</v>
      </c>
      <c r="K28" s="65">
        <v>1267429</v>
      </c>
      <c r="L28" s="65">
        <v>306227</v>
      </c>
      <c r="M28" s="65">
        <v>2022037</v>
      </c>
      <c r="N28" s="65">
        <v>361304</v>
      </c>
      <c r="O28" s="65">
        <v>1644218</v>
      </c>
      <c r="P28" s="65">
        <v>500889</v>
      </c>
      <c r="Q28" s="65">
        <v>2506411</v>
      </c>
      <c r="R28" s="65">
        <v>648414</v>
      </c>
      <c r="S28" s="65">
        <v>1139081</v>
      </c>
      <c r="T28" s="65">
        <v>97426</v>
      </c>
      <c r="U28" s="65">
        <v>1884921</v>
      </c>
      <c r="V28" s="65">
        <v>8430739</v>
      </c>
      <c r="W28" s="65">
        <v>9556365</v>
      </c>
      <c r="X28" s="65">
        <v>-1125626</v>
      </c>
      <c r="Y28" s="66">
        <v>-11.78</v>
      </c>
      <c r="Z28" s="67">
        <v>9556365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0</v>
      </c>
      <c r="E32" s="105">
        <f t="shared" si="5"/>
        <v>9556365</v>
      </c>
      <c r="F32" s="105">
        <f t="shared" si="5"/>
        <v>1627277</v>
      </c>
      <c r="G32" s="105">
        <f t="shared" si="5"/>
        <v>254968</v>
      </c>
      <c r="H32" s="105">
        <f t="shared" si="5"/>
        <v>135125</v>
      </c>
      <c r="I32" s="105">
        <f t="shared" si="5"/>
        <v>2017370</v>
      </c>
      <c r="J32" s="105">
        <f t="shared" si="5"/>
        <v>448381</v>
      </c>
      <c r="K32" s="105">
        <f t="shared" si="5"/>
        <v>1267429</v>
      </c>
      <c r="L32" s="105">
        <f t="shared" si="5"/>
        <v>306227</v>
      </c>
      <c r="M32" s="105">
        <f t="shared" si="5"/>
        <v>2022037</v>
      </c>
      <c r="N32" s="105">
        <f t="shared" si="5"/>
        <v>361304</v>
      </c>
      <c r="O32" s="105">
        <f t="shared" si="5"/>
        <v>1644218</v>
      </c>
      <c r="P32" s="105">
        <f t="shared" si="5"/>
        <v>500889</v>
      </c>
      <c r="Q32" s="105">
        <f t="shared" si="5"/>
        <v>2506411</v>
      </c>
      <c r="R32" s="105">
        <f t="shared" si="5"/>
        <v>648414</v>
      </c>
      <c r="S32" s="105">
        <f t="shared" si="5"/>
        <v>1139081</v>
      </c>
      <c r="T32" s="105">
        <f t="shared" si="5"/>
        <v>97426</v>
      </c>
      <c r="U32" s="105">
        <f t="shared" si="5"/>
        <v>1884921</v>
      </c>
      <c r="V32" s="105">
        <f t="shared" si="5"/>
        <v>8430739</v>
      </c>
      <c r="W32" s="105">
        <f t="shared" si="5"/>
        <v>9556365</v>
      </c>
      <c r="X32" s="105">
        <f t="shared" si="5"/>
        <v>-1125626</v>
      </c>
      <c r="Y32" s="106">
        <f>+IF(W32&lt;&gt;0,(X32/W32)*100,0)</f>
        <v>-11.778809202034456</v>
      </c>
      <c r="Z32" s="107">
        <f t="shared" si="5"/>
        <v>9556365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14919498</v>
      </c>
      <c r="C35" s="19"/>
      <c r="D35" s="64">
        <v>285633519</v>
      </c>
      <c r="E35" s="65">
        <v>0</v>
      </c>
      <c r="F35" s="65">
        <v>70826236</v>
      </c>
      <c r="G35" s="65">
        <v>61001108</v>
      </c>
      <c r="H35" s="65">
        <v>54062941</v>
      </c>
      <c r="I35" s="65">
        <v>185890285</v>
      </c>
      <c r="J35" s="65">
        <v>0</v>
      </c>
      <c r="K35" s="65">
        <v>71227122</v>
      </c>
      <c r="L35" s="65">
        <v>32842059</v>
      </c>
      <c r="M35" s="65">
        <v>104069181</v>
      </c>
      <c r="N35" s="65">
        <v>-180552325</v>
      </c>
      <c r="O35" s="65">
        <v>40675442</v>
      </c>
      <c r="P35" s="65">
        <v>45033317</v>
      </c>
      <c r="Q35" s="65">
        <v>-94843566</v>
      </c>
      <c r="R35" s="65">
        <v>37935497</v>
      </c>
      <c r="S35" s="65">
        <v>36442835</v>
      </c>
      <c r="T35" s="65">
        <v>36730712</v>
      </c>
      <c r="U35" s="65">
        <v>111109044</v>
      </c>
      <c r="V35" s="65">
        <v>306224944</v>
      </c>
      <c r="W35" s="65">
        <v>0</v>
      </c>
      <c r="X35" s="65">
        <v>306224944</v>
      </c>
      <c r="Y35" s="66">
        <v>0</v>
      </c>
      <c r="Z35" s="67">
        <v>0</v>
      </c>
    </row>
    <row r="36" spans="1:26" ht="13.5">
      <c r="A36" s="63" t="s">
        <v>57</v>
      </c>
      <c r="B36" s="19">
        <v>176635272</v>
      </c>
      <c r="C36" s="19"/>
      <c r="D36" s="64">
        <v>207296373</v>
      </c>
      <c r="E36" s="65">
        <v>3872760</v>
      </c>
      <c r="F36" s="65">
        <v>178262548</v>
      </c>
      <c r="G36" s="65">
        <v>178517516</v>
      </c>
      <c r="H36" s="65">
        <v>179343275</v>
      </c>
      <c r="I36" s="65">
        <v>536123339</v>
      </c>
      <c r="J36" s="65">
        <v>0</v>
      </c>
      <c r="K36" s="65">
        <v>178503612</v>
      </c>
      <c r="L36" s="65">
        <v>194518161</v>
      </c>
      <c r="M36" s="65">
        <v>373021773</v>
      </c>
      <c r="N36" s="65">
        <v>78718366</v>
      </c>
      <c r="O36" s="65">
        <v>204616031</v>
      </c>
      <c r="P36" s="65">
        <v>205070005</v>
      </c>
      <c r="Q36" s="65">
        <v>488404402</v>
      </c>
      <c r="R36" s="65">
        <v>207089839</v>
      </c>
      <c r="S36" s="65">
        <v>208228918</v>
      </c>
      <c r="T36" s="65">
        <v>215198254</v>
      </c>
      <c r="U36" s="65">
        <v>630517011</v>
      </c>
      <c r="V36" s="65">
        <v>2028066525</v>
      </c>
      <c r="W36" s="65">
        <v>3872760</v>
      </c>
      <c r="X36" s="65">
        <v>2024193765</v>
      </c>
      <c r="Y36" s="66">
        <v>52267.47</v>
      </c>
      <c r="Z36" s="67">
        <v>3872760</v>
      </c>
    </row>
    <row r="37" spans="1:26" ht="13.5">
      <c r="A37" s="63" t="s">
        <v>58</v>
      </c>
      <c r="B37" s="19">
        <v>6326164</v>
      </c>
      <c r="C37" s="19"/>
      <c r="D37" s="64">
        <v>135780106</v>
      </c>
      <c r="E37" s="65">
        <v>3044277</v>
      </c>
      <c r="F37" s="65">
        <v>34648519</v>
      </c>
      <c r="G37" s="65">
        <v>30109686</v>
      </c>
      <c r="H37" s="65">
        <v>27459969</v>
      </c>
      <c r="I37" s="65">
        <v>92218174</v>
      </c>
      <c r="J37" s="65">
        <v>0</v>
      </c>
      <c r="K37" s="65">
        <v>43718171</v>
      </c>
      <c r="L37" s="65">
        <v>28862788</v>
      </c>
      <c r="M37" s="65">
        <v>72580959</v>
      </c>
      <c r="N37" s="65">
        <v>-129068701</v>
      </c>
      <c r="O37" s="65">
        <v>49822841</v>
      </c>
      <c r="P37" s="65">
        <v>39435340</v>
      </c>
      <c r="Q37" s="65">
        <v>-39810520</v>
      </c>
      <c r="R37" s="65">
        <v>39234494</v>
      </c>
      <c r="S37" s="65">
        <v>46579338</v>
      </c>
      <c r="T37" s="65">
        <v>53530371</v>
      </c>
      <c r="U37" s="65">
        <v>139344203</v>
      </c>
      <c r="V37" s="65">
        <v>264332816</v>
      </c>
      <c r="W37" s="65">
        <v>3044277</v>
      </c>
      <c r="X37" s="65">
        <v>261288539</v>
      </c>
      <c r="Y37" s="66">
        <v>8582.94</v>
      </c>
      <c r="Z37" s="67">
        <v>3044277</v>
      </c>
    </row>
    <row r="38" spans="1:26" ht="13.5">
      <c r="A38" s="63" t="s">
        <v>59</v>
      </c>
      <c r="B38" s="19">
        <v>9343428</v>
      </c>
      <c r="C38" s="19"/>
      <c r="D38" s="64">
        <v>53106139</v>
      </c>
      <c r="E38" s="65">
        <v>-466667</v>
      </c>
      <c r="F38" s="65">
        <v>9346270</v>
      </c>
      <c r="G38" s="65">
        <v>9346270</v>
      </c>
      <c r="H38" s="65">
        <v>9346270</v>
      </c>
      <c r="I38" s="65">
        <v>28038810</v>
      </c>
      <c r="J38" s="65">
        <v>0</v>
      </c>
      <c r="K38" s="65">
        <v>9346270</v>
      </c>
      <c r="L38" s="65">
        <v>9346270</v>
      </c>
      <c r="M38" s="65">
        <v>18692540</v>
      </c>
      <c r="N38" s="65">
        <v>258721</v>
      </c>
      <c r="O38" s="65">
        <v>9211985</v>
      </c>
      <c r="P38" s="65">
        <v>9211985</v>
      </c>
      <c r="Q38" s="65">
        <v>18682691</v>
      </c>
      <c r="R38" s="65">
        <v>9211985</v>
      </c>
      <c r="S38" s="65">
        <v>9211985</v>
      </c>
      <c r="T38" s="65">
        <v>12073154</v>
      </c>
      <c r="U38" s="65">
        <v>30497124</v>
      </c>
      <c r="V38" s="65">
        <v>95911165</v>
      </c>
      <c r="W38" s="65">
        <v>-466667</v>
      </c>
      <c r="X38" s="65">
        <v>96377832</v>
      </c>
      <c r="Y38" s="66">
        <v>-20652.38</v>
      </c>
      <c r="Z38" s="67">
        <v>-466667</v>
      </c>
    </row>
    <row r="39" spans="1:26" ht="13.5">
      <c r="A39" s="63" t="s">
        <v>60</v>
      </c>
      <c r="B39" s="19">
        <v>175885178</v>
      </c>
      <c r="C39" s="19"/>
      <c r="D39" s="64">
        <v>304043647</v>
      </c>
      <c r="E39" s="65">
        <v>1295150</v>
      </c>
      <c r="F39" s="65">
        <v>205093995</v>
      </c>
      <c r="G39" s="65">
        <v>200062668</v>
      </c>
      <c r="H39" s="65">
        <v>196599977</v>
      </c>
      <c r="I39" s="65">
        <v>601756640</v>
      </c>
      <c r="J39" s="65">
        <v>0</v>
      </c>
      <c r="K39" s="65">
        <v>196666293</v>
      </c>
      <c r="L39" s="65">
        <v>189151162</v>
      </c>
      <c r="M39" s="65">
        <v>385817455</v>
      </c>
      <c r="N39" s="65">
        <v>26976021</v>
      </c>
      <c r="O39" s="65">
        <v>186256647</v>
      </c>
      <c r="P39" s="65">
        <v>201455997</v>
      </c>
      <c r="Q39" s="65">
        <v>414688665</v>
      </c>
      <c r="R39" s="65">
        <v>196578857</v>
      </c>
      <c r="S39" s="65">
        <v>188880430</v>
      </c>
      <c r="T39" s="65">
        <v>186325441</v>
      </c>
      <c r="U39" s="65">
        <v>571784728</v>
      </c>
      <c r="V39" s="65">
        <v>1974047488</v>
      </c>
      <c r="W39" s="65">
        <v>1295150</v>
      </c>
      <c r="X39" s="65">
        <v>1972752338</v>
      </c>
      <c r="Y39" s="66">
        <v>152318.44</v>
      </c>
      <c r="Z39" s="67">
        <v>1295150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25859007</v>
      </c>
      <c r="C42" s="19">
        <v>9774173</v>
      </c>
      <c r="D42" s="64">
        <v>0</v>
      </c>
      <c r="E42" s="65">
        <v>18163983</v>
      </c>
      <c r="F42" s="65">
        <v>25541667</v>
      </c>
      <c r="G42" s="65">
        <v>-5557910</v>
      </c>
      <c r="H42" s="65">
        <v>-4103693</v>
      </c>
      <c r="I42" s="65">
        <v>15880064</v>
      </c>
      <c r="J42" s="65">
        <v>810706</v>
      </c>
      <c r="K42" s="65">
        <v>57055</v>
      </c>
      <c r="L42" s="65">
        <v>-6952593</v>
      </c>
      <c r="M42" s="65">
        <v>-6084832</v>
      </c>
      <c r="N42" s="65">
        <v>-4549741</v>
      </c>
      <c r="O42" s="65">
        <v>4493518</v>
      </c>
      <c r="P42" s="65">
        <v>15157576</v>
      </c>
      <c r="Q42" s="65">
        <v>15101353</v>
      </c>
      <c r="R42" s="65">
        <v>-4924255</v>
      </c>
      <c r="S42" s="65">
        <v>-7643168</v>
      </c>
      <c r="T42" s="65">
        <v>-2554989</v>
      </c>
      <c r="U42" s="65">
        <v>-15122412</v>
      </c>
      <c r="V42" s="65">
        <v>9774173</v>
      </c>
      <c r="W42" s="65">
        <v>18163983</v>
      </c>
      <c r="X42" s="65">
        <v>-8389810</v>
      </c>
      <c r="Y42" s="66">
        <v>-46.19</v>
      </c>
      <c r="Z42" s="67">
        <v>18163983</v>
      </c>
    </row>
    <row r="43" spans="1:26" ht="13.5">
      <c r="A43" s="63" t="s">
        <v>63</v>
      </c>
      <c r="B43" s="19">
        <v>-44948200</v>
      </c>
      <c r="C43" s="19">
        <v>-13816289</v>
      </c>
      <c r="D43" s="64">
        <v>0</v>
      </c>
      <c r="E43" s="65">
        <v>-13174713</v>
      </c>
      <c r="F43" s="65">
        <v>-1627014</v>
      </c>
      <c r="G43" s="65">
        <v>-254968</v>
      </c>
      <c r="H43" s="65">
        <v>-822602</v>
      </c>
      <c r="I43" s="65">
        <v>-2704584</v>
      </c>
      <c r="J43" s="65">
        <v>0</v>
      </c>
      <c r="K43" s="65">
        <v>889087</v>
      </c>
      <c r="L43" s="65">
        <v>-451720</v>
      </c>
      <c r="M43" s="65">
        <v>437367</v>
      </c>
      <c r="N43" s="65">
        <v>-359692</v>
      </c>
      <c r="O43" s="65">
        <v>-2468350</v>
      </c>
      <c r="P43" s="65">
        <v>-499277</v>
      </c>
      <c r="Q43" s="65">
        <v>-3327319</v>
      </c>
      <c r="R43" s="65">
        <v>-648414</v>
      </c>
      <c r="S43" s="65">
        <v>-1134344</v>
      </c>
      <c r="T43" s="65">
        <v>-6438995</v>
      </c>
      <c r="U43" s="65">
        <v>-8221753</v>
      </c>
      <c r="V43" s="65">
        <v>-13816289</v>
      </c>
      <c r="W43" s="65">
        <v>-13174713</v>
      </c>
      <c r="X43" s="65">
        <v>-641576</v>
      </c>
      <c r="Y43" s="66">
        <v>4.87</v>
      </c>
      <c r="Z43" s="67">
        <v>-13174713</v>
      </c>
    </row>
    <row r="44" spans="1:26" ht="13.5">
      <c r="A44" s="63" t="s">
        <v>64</v>
      </c>
      <c r="B44" s="19">
        <v>-1166497</v>
      </c>
      <c r="C44" s="19">
        <v>2864011</v>
      </c>
      <c r="D44" s="64">
        <v>0</v>
      </c>
      <c r="E44" s="65">
        <v>-800000</v>
      </c>
      <c r="F44" s="65">
        <v>2842</v>
      </c>
      <c r="G44" s="65">
        <v>0</v>
      </c>
      <c r="H44" s="65">
        <v>0</v>
      </c>
      <c r="I44" s="65">
        <v>2842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2861169</v>
      </c>
      <c r="U44" s="65">
        <v>2861169</v>
      </c>
      <c r="V44" s="65">
        <v>2864011</v>
      </c>
      <c r="W44" s="65">
        <v>-800000</v>
      </c>
      <c r="X44" s="65">
        <v>3664011</v>
      </c>
      <c r="Y44" s="66">
        <v>-458</v>
      </c>
      <c r="Z44" s="67">
        <v>-800000</v>
      </c>
    </row>
    <row r="45" spans="1:26" ht="13.5">
      <c r="A45" s="75" t="s">
        <v>65</v>
      </c>
      <c r="B45" s="22">
        <v>55029052</v>
      </c>
      <c r="C45" s="22">
        <v>8896960</v>
      </c>
      <c r="D45" s="104">
        <v>0</v>
      </c>
      <c r="E45" s="105">
        <v>4189270</v>
      </c>
      <c r="F45" s="105">
        <v>33992560</v>
      </c>
      <c r="G45" s="105">
        <v>28179682</v>
      </c>
      <c r="H45" s="105">
        <v>23253387</v>
      </c>
      <c r="I45" s="105">
        <v>23253387</v>
      </c>
      <c r="J45" s="105">
        <v>24064093</v>
      </c>
      <c r="K45" s="105">
        <v>25010235</v>
      </c>
      <c r="L45" s="105">
        <v>17605922</v>
      </c>
      <c r="M45" s="105">
        <v>17605922</v>
      </c>
      <c r="N45" s="105">
        <v>12696489</v>
      </c>
      <c r="O45" s="105">
        <v>14721657</v>
      </c>
      <c r="P45" s="105">
        <v>29379956</v>
      </c>
      <c r="Q45" s="105">
        <v>29379956</v>
      </c>
      <c r="R45" s="105">
        <v>23807287</v>
      </c>
      <c r="S45" s="105">
        <v>15029775</v>
      </c>
      <c r="T45" s="105">
        <v>8896960</v>
      </c>
      <c r="U45" s="105">
        <v>8896960</v>
      </c>
      <c r="V45" s="105">
        <v>8896960</v>
      </c>
      <c r="W45" s="105">
        <v>4189270</v>
      </c>
      <c r="X45" s="105">
        <v>4707690</v>
      </c>
      <c r="Y45" s="106">
        <v>112.37</v>
      </c>
      <c r="Z45" s="107">
        <v>4189270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1171655</v>
      </c>
      <c r="C49" s="57"/>
      <c r="D49" s="134">
        <v>0</v>
      </c>
      <c r="E49" s="59">
        <v>869547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11717138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4083.082576333984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-146.86280550421031</v>
      </c>
      <c r="G58" s="7">
        <f t="shared" si="6"/>
        <v>27.330777681115382</v>
      </c>
      <c r="H58" s="7">
        <f t="shared" si="6"/>
        <v>22.340162391783622</v>
      </c>
      <c r="I58" s="7">
        <f t="shared" si="6"/>
        <v>-54.75471212297697</v>
      </c>
      <c r="J58" s="7">
        <f t="shared" si="6"/>
        <v>0</v>
      </c>
      <c r="K58" s="7">
        <f t="shared" si="6"/>
        <v>100</v>
      </c>
      <c r="L58" s="7">
        <f t="shared" si="6"/>
        <v>-100</v>
      </c>
      <c r="M58" s="7">
        <f t="shared" si="6"/>
        <v>10.994491500325772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0</v>
      </c>
      <c r="U58" s="7">
        <f t="shared" si="6"/>
        <v>166.6486578895917</v>
      </c>
      <c r="V58" s="7">
        <f t="shared" si="6"/>
        <v>37.550028968959985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178.0604863906209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-129.59106280696747</v>
      </c>
      <c r="G59" s="10">
        <f t="shared" si="7"/>
        <v>14.846931476463581</v>
      </c>
      <c r="H59" s="10">
        <f t="shared" si="7"/>
        <v>20.712445342787657</v>
      </c>
      <c r="I59" s="10">
        <f t="shared" si="7"/>
        <v>-51.34202546268442</v>
      </c>
      <c r="J59" s="10">
        <f t="shared" si="7"/>
        <v>0</v>
      </c>
      <c r="K59" s="10">
        <f t="shared" si="7"/>
        <v>100</v>
      </c>
      <c r="L59" s="10">
        <f t="shared" si="7"/>
        <v>-100</v>
      </c>
      <c r="M59" s="10">
        <f t="shared" si="7"/>
        <v>21.614945747093298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0</v>
      </c>
      <c r="U59" s="10">
        <f t="shared" si="7"/>
        <v>171.336949862611</v>
      </c>
      <c r="V59" s="10">
        <f t="shared" si="7"/>
        <v>40.12903154210541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37809.99604080364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-711.7847590077097</v>
      </c>
      <c r="G60" s="13">
        <f t="shared" si="7"/>
        <v>260.9862142099682</v>
      </c>
      <c r="H60" s="13">
        <f t="shared" si="7"/>
        <v>52.669640264984565</v>
      </c>
      <c r="I60" s="13">
        <f t="shared" si="7"/>
        <v>-134.54190587552642</v>
      </c>
      <c r="J60" s="13">
        <f t="shared" si="7"/>
        <v>0</v>
      </c>
      <c r="K60" s="13">
        <f t="shared" si="7"/>
        <v>0</v>
      </c>
      <c r="L60" s="13">
        <f t="shared" si="7"/>
        <v>-100</v>
      </c>
      <c r="M60" s="13">
        <f t="shared" si="7"/>
        <v>-189.06237760777046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0</v>
      </c>
      <c r="U60" s="13">
        <f t="shared" si="7"/>
        <v>100</v>
      </c>
      <c r="V60" s="13">
        <f t="shared" si="7"/>
        <v>-12.17253060739332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3778625</v>
      </c>
      <c r="C67" s="24"/>
      <c r="D67" s="25"/>
      <c r="E67" s="26"/>
      <c r="F67" s="26">
        <v>1285416</v>
      </c>
      <c r="G67" s="26">
        <v>743711</v>
      </c>
      <c r="H67" s="26">
        <v>743880</v>
      </c>
      <c r="I67" s="26">
        <v>2773007</v>
      </c>
      <c r="J67" s="26"/>
      <c r="K67" s="26">
        <v>5445</v>
      </c>
      <c r="L67" s="26">
        <v>754290</v>
      </c>
      <c r="M67" s="26">
        <v>759735</v>
      </c>
      <c r="N67" s="26">
        <v>745187</v>
      </c>
      <c r="O67" s="26">
        <v>743937</v>
      </c>
      <c r="P67" s="26">
        <v>743937</v>
      </c>
      <c r="Q67" s="26">
        <v>2233061</v>
      </c>
      <c r="R67" s="26">
        <v>743937</v>
      </c>
      <c r="S67" s="26">
        <v>314806</v>
      </c>
      <c r="T67" s="26"/>
      <c r="U67" s="26">
        <v>1058743</v>
      </c>
      <c r="V67" s="26">
        <v>6824546</v>
      </c>
      <c r="W67" s="26"/>
      <c r="X67" s="26"/>
      <c r="Y67" s="25"/>
      <c r="Z67" s="27"/>
    </row>
    <row r="68" spans="1:26" ht="13.5" hidden="1">
      <c r="A68" s="37" t="s">
        <v>31</v>
      </c>
      <c r="B68" s="19">
        <v>3402286</v>
      </c>
      <c r="C68" s="19"/>
      <c r="D68" s="20"/>
      <c r="E68" s="21"/>
      <c r="F68" s="21">
        <v>1247282</v>
      </c>
      <c r="G68" s="21">
        <v>705991</v>
      </c>
      <c r="H68" s="21">
        <v>705991</v>
      </c>
      <c r="I68" s="21">
        <v>2659264</v>
      </c>
      <c r="J68" s="21"/>
      <c r="K68" s="21">
        <v>5445</v>
      </c>
      <c r="L68" s="21">
        <v>715991</v>
      </c>
      <c r="M68" s="21">
        <v>721436</v>
      </c>
      <c r="N68" s="21">
        <v>706888</v>
      </c>
      <c r="O68" s="21">
        <v>705638</v>
      </c>
      <c r="P68" s="21">
        <v>705638</v>
      </c>
      <c r="Q68" s="21">
        <v>2118164</v>
      </c>
      <c r="R68" s="21">
        <v>705638</v>
      </c>
      <c r="S68" s="21">
        <v>283524</v>
      </c>
      <c r="T68" s="21"/>
      <c r="U68" s="21">
        <v>989162</v>
      </c>
      <c r="V68" s="21">
        <v>6488026</v>
      </c>
      <c r="W68" s="21"/>
      <c r="X68" s="21"/>
      <c r="Y68" s="20"/>
      <c r="Z68" s="23"/>
    </row>
    <row r="69" spans="1:26" ht="13.5" hidden="1">
      <c r="A69" s="38" t="s">
        <v>32</v>
      </c>
      <c r="B69" s="19">
        <v>376339</v>
      </c>
      <c r="C69" s="19"/>
      <c r="D69" s="20"/>
      <c r="E69" s="21"/>
      <c r="F69" s="21">
        <v>38134</v>
      </c>
      <c r="G69" s="21">
        <v>37720</v>
      </c>
      <c r="H69" s="21">
        <v>37889</v>
      </c>
      <c r="I69" s="21">
        <v>113743</v>
      </c>
      <c r="J69" s="21"/>
      <c r="K69" s="21"/>
      <c r="L69" s="21">
        <v>38299</v>
      </c>
      <c r="M69" s="21">
        <v>38299</v>
      </c>
      <c r="N69" s="21">
        <v>38299</v>
      </c>
      <c r="O69" s="21">
        <v>38299</v>
      </c>
      <c r="P69" s="21">
        <v>38299</v>
      </c>
      <c r="Q69" s="21">
        <v>114897</v>
      </c>
      <c r="R69" s="21">
        <v>38299</v>
      </c>
      <c r="S69" s="21">
        <v>31282</v>
      </c>
      <c r="T69" s="21"/>
      <c r="U69" s="21">
        <v>69581</v>
      </c>
      <c r="V69" s="21">
        <v>336520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376339</v>
      </c>
      <c r="C74" s="19"/>
      <c r="D74" s="20"/>
      <c r="E74" s="21"/>
      <c r="F74" s="21">
        <v>38134</v>
      </c>
      <c r="G74" s="21">
        <v>37720</v>
      </c>
      <c r="H74" s="21">
        <v>37889</v>
      </c>
      <c r="I74" s="21">
        <v>113743</v>
      </c>
      <c r="J74" s="21"/>
      <c r="K74" s="21"/>
      <c r="L74" s="21">
        <v>38299</v>
      </c>
      <c r="M74" s="21">
        <v>38299</v>
      </c>
      <c r="N74" s="21">
        <v>38299</v>
      </c>
      <c r="O74" s="21">
        <v>38299</v>
      </c>
      <c r="P74" s="21">
        <v>38299</v>
      </c>
      <c r="Q74" s="21">
        <v>114897</v>
      </c>
      <c r="R74" s="21">
        <v>38299</v>
      </c>
      <c r="S74" s="21">
        <v>31282</v>
      </c>
      <c r="T74" s="21"/>
      <c r="U74" s="21">
        <v>69581</v>
      </c>
      <c r="V74" s="21">
        <v>336520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154284379</v>
      </c>
      <c r="C76" s="32">
        <v>2562619</v>
      </c>
      <c r="D76" s="33"/>
      <c r="E76" s="34">
        <v>3376128</v>
      </c>
      <c r="F76" s="34">
        <v>-1887798</v>
      </c>
      <c r="G76" s="34">
        <v>203262</v>
      </c>
      <c r="H76" s="34">
        <v>166184</v>
      </c>
      <c r="I76" s="34">
        <v>-1518352</v>
      </c>
      <c r="J76" s="34">
        <v>832374</v>
      </c>
      <c r="K76" s="34">
        <v>5445</v>
      </c>
      <c r="L76" s="34">
        <v>-754290</v>
      </c>
      <c r="M76" s="34">
        <v>83529</v>
      </c>
      <c r="N76" s="34">
        <v>745187</v>
      </c>
      <c r="O76" s="34">
        <v>743937</v>
      </c>
      <c r="P76" s="34">
        <v>743937</v>
      </c>
      <c r="Q76" s="34">
        <v>2233061</v>
      </c>
      <c r="R76" s="34">
        <v>743937</v>
      </c>
      <c r="S76" s="34">
        <v>314806</v>
      </c>
      <c r="T76" s="34">
        <v>705638</v>
      </c>
      <c r="U76" s="34">
        <v>1764381</v>
      </c>
      <c r="V76" s="34">
        <v>2562619</v>
      </c>
      <c r="W76" s="34">
        <v>3376128</v>
      </c>
      <c r="X76" s="34"/>
      <c r="Y76" s="33"/>
      <c r="Z76" s="35">
        <v>3376128</v>
      </c>
    </row>
    <row r="77" spans="1:26" ht="13.5" hidden="1">
      <c r="A77" s="37" t="s">
        <v>31</v>
      </c>
      <c r="B77" s="19">
        <v>6058127</v>
      </c>
      <c r="C77" s="19">
        <v>2603582</v>
      </c>
      <c r="D77" s="20"/>
      <c r="E77" s="21">
        <v>3276132</v>
      </c>
      <c r="F77" s="21">
        <v>-1616366</v>
      </c>
      <c r="G77" s="21">
        <v>104818</v>
      </c>
      <c r="H77" s="21">
        <v>146228</v>
      </c>
      <c r="I77" s="21">
        <v>-1365320</v>
      </c>
      <c r="J77" s="21">
        <v>866484</v>
      </c>
      <c r="K77" s="21">
        <v>5445</v>
      </c>
      <c r="L77" s="21">
        <v>-715991</v>
      </c>
      <c r="M77" s="21">
        <v>155938</v>
      </c>
      <c r="N77" s="21">
        <v>706888</v>
      </c>
      <c r="O77" s="21">
        <v>705638</v>
      </c>
      <c r="P77" s="21">
        <v>705638</v>
      </c>
      <c r="Q77" s="21">
        <v>2118164</v>
      </c>
      <c r="R77" s="21">
        <v>705638</v>
      </c>
      <c r="S77" s="21">
        <v>283524</v>
      </c>
      <c r="T77" s="21">
        <v>705638</v>
      </c>
      <c r="U77" s="21">
        <v>1694800</v>
      </c>
      <c r="V77" s="21">
        <v>2603582</v>
      </c>
      <c r="W77" s="21">
        <v>3276132</v>
      </c>
      <c r="X77" s="21"/>
      <c r="Y77" s="20"/>
      <c r="Z77" s="23">
        <v>3276132</v>
      </c>
    </row>
    <row r="78" spans="1:26" ht="13.5" hidden="1">
      <c r="A78" s="38" t="s">
        <v>32</v>
      </c>
      <c r="B78" s="19">
        <v>142293761</v>
      </c>
      <c r="C78" s="19">
        <v>-40963</v>
      </c>
      <c r="D78" s="20"/>
      <c r="E78" s="21">
        <v>99996</v>
      </c>
      <c r="F78" s="21">
        <v>-271432</v>
      </c>
      <c r="G78" s="21">
        <v>98444</v>
      </c>
      <c r="H78" s="21">
        <v>19956</v>
      </c>
      <c r="I78" s="21">
        <v>-153032</v>
      </c>
      <c r="J78" s="21">
        <v>-34110</v>
      </c>
      <c r="K78" s="21"/>
      <c r="L78" s="21">
        <v>-38299</v>
      </c>
      <c r="M78" s="21">
        <v>-72409</v>
      </c>
      <c r="N78" s="21">
        <v>38299</v>
      </c>
      <c r="O78" s="21">
        <v>38299</v>
      </c>
      <c r="P78" s="21">
        <v>38299</v>
      </c>
      <c r="Q78" s="21">
        <v>114897</v>
      </c>
      <c r="R78" s="21">
        <v>38299</v>
      </c>
      <c r="S78" s="21">
        <v>31282</v>
      </c>
      <c r="T78" s="21"/>
      <c r="U78" s="21">
        <v>69581</v>
      </c>
      <c r="V78" s="21">
        <v>-40963</v>
      </c>
      <c r="W78" s="21">
        <v>99996</v>
      </c>
      <c r="X78" s="21"/>
      <c r="Y78" s="20"/>
      <c r="Z78" s="23">
        <v>99996</v>
      </c>
    </row>
    <row r="79" spans="1:26" ht="13.5" hidden="1">
      <c r="A79" s="39" t="s">
        <v>103</v>
      </c>
      <c r="B79" s="19">
        <v>58476958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77116803</v>
      </c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>
        <v>3373000</v>
      </c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3327000</v>
      </c>
      <c r="C82" s="19">
        <v>-40963</v>
      </c>
      <c r="D82" s="20"/>
      <c r="E82" s="21">
        <v>99996</v>
      </c>
      <c r="F82" s="21">
        <v>-271432</v>
      </c>
      <c r="G82" s="21">
        <v>98444</v>
      </c>
      <c r="H82" s="21">
        <v>19956</v>
      </c>
      <c r="I82" s="21">
        <v>-153032</v>
      </c>
      <c r="J82" s="21">
        <v>-34110</v>
      </c>
      <c r="K82" s="21"/>
      <c r="L82" s="21">
        <v>-38299</v>
      </c>
      <c r="M82" s="21">
        <v>-72409</v>
      </c>
      <c r="N82" s="21">
        <v>38299</v>
      </c>
      <c r="O82" s="21">
        <v>38299</v>
      </c>
      <c r="P82" s="21">
        <v>38299</v>
      </c>
      <c r="Q82" s="21">
        <v>114897</v>
      </c>
      <c r="R82" s="21">
        <v>38299</v>
      </c>
      <c r="S82" s="21">
        <v>31282</v>
      </c>
      <c r="T82" s="21"/>
      <c r="U82" s="21">
        <v>69581</v>
      </c>
      <c r="V82" s="21">
        <v>-40963</v>
      </c>
      <c r="W82" s="21">
        <v>99996</v>
      </c>
      <c r="X82" s="21"/>
      <c r="Y82" s="20"/>
      <c r="Z82" s="23">
        <v>99996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5932491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87251172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34074120</v>
      </c>
      <c r="H5" s="105">
        <f t="shared" si="0"/>
        <v>875633</v>
      </c>
      <c r="I5" s="105">
        <f t="shared" si="0"/>
        <v>905390</v>
      </c>
      <c r="J5" s="105">
        <f t="shared" si="0"/>
        <v>35855143</v>
      </c>
      <c r="K5" s="105">
        <f t="shared" si="0"/>
        <v>24098</v>
      </c>
      <c r="L5" s="105">
        <f t="shared" si="0"/>
        <v>-16018</v>
      </c>
      <c r="M5" s="105">
        <f t="shared" si="0"/>
        <v>891637</v>
      </c>
      <c r="N5" s="105">
        <f t="shared" si="0"/>
        <v>899717</v>
      </c>
      <c r="O5" s="105">
        <f t="shared" si="0"/>
        <v>901199</v>
      </c>
      <c r="P5" s="105">
        <f t="shared" si="0"/>
        <v>12606156</v>
      </c>
      <c r="Q5" s="105">
        <f t="shared" si="0"/>
        <v>20692486</v>
      </c>
      <c r="R5" s="105">
        <f t="shared" si="0"/>
        <v>34199841</v>
      </c>
      <c r="S5" s="105">
        <f t="shared" si="0"/>
        <v>923591</v>
      </c>
      <c r="T5" s="105">
        <f t="shared" si="0"/>
        <v>461698</v>
      </c>
      <c r="U5" s="105">
        <f t="shared" si="0"/>
        <v>0</v>
      </c>
      <c r="V5" s="105">
        <f t="shared" si="0"/>
        <v>1385289</v>
      </c>
      <c r="W5" s="105">
        <f t="shared" si="0"/>
        <v>72339990</v>
      </c>
      <c r="X5" s="105">
        <f t="shared" si="0"/>
        <v>0</v>
      </c>
      <c r="Y5" s="105">
        <f t="shared" si="0"/>
        <v>72339990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>
        <v>0</v>
      </c>
      <c r="AA6" s="160"/>
    </row>
    <row r="7" spans="1:27" ht="13.5">
      <c r="A7" s="143" t="s">
        <v>76</v>
      </c>
      <c r="B7" s="141"/>
      <c r="C7" s="162">
        <v>87251172</v>
      </c>
      <c r="D7" s="162"/>
      <c r="E7" s="163"/>
      <c r="F7" s="164"/>
      <c r="G7" s="164">
        <v>34074120</v>
      </c>
      <c r="H7" s="164">
        <v>875633</v>
      </c>
      <c r="I7" s="164">
        <v>905390</v>
      </c>
      <c r="J7" s="164">
        <v>35855143</v>
      </c>
      <c r="K7" s="164">
        <v>27098</v>
      </c>
      <c r="L7" s="164">
        <v>-16018</v>
      </c>
      <c r="M7" s="164">
        <v>891637</v>
      </c>
      <c r="N7" s="164">
        <v>902717</v>
      </c>
      <c r="O7" s="164">
        <v>901199</v>
      </c>
      <c r="P7" s="164">
        <v>12606156</v>
      </c>
      <c r="Q7" s="164">
        <v>20692486</v>
      </c>
      <c r="R7" s="164">
        <v>34199841</v>
      </c>
      <c r="S7" s="164">
        <v>923591</v>
      </c>
      <c r="T7" s="164">
        <v>461698</v>
      </c>
      <c r="U7" s="164"/>
      <c r="V7" s="164">
        <v>1385289</v>
      </c>
      <c r="W7" s="164">
        <v>72342990</v>
      </c>
      <c r="X7" s="164"/>
      <c r="Y7" s="164">
        <v>72342990</v>
      </c>
      <c r="Z7" s="146">
        <v>0</v>
      </c>
      <c r="AA7" s="162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>
        <v>-3000</v>
      </c>
      <c r="L8" s="65"/>
      <c r="M8" s="65"/>
      <c r="N8" s="65">
        <v>-3000</v>
      </c>
      <c r="O8" s="65"/>
      <c r="P8" s="65"/>
      <c r="Q8" s="65"/>
      <c r="R8" s="65"/>
      <c r="S8" s="65"/>
      <c r="T8" s="65"/>
      <c r="U8" s="65"/>
      <c r="V8" s="65"/>
      <c r="W8" s="65">
        <v>-3000</v>
      </c>
      <c r="X8" s="65"/>
      <c r="Y8" s="65">
        <v>-3000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1223556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86784</v>
      </c>
      <c r="H9" s="105">
        <f t="shared" si="1"/>
        <v>125714</v>
      </c>
      <c r="I9" s="105">
        <f t="shared" si="1"/>
        <v>1070588</v>
      </c>
      <c r="J9" s="105">
        <f t="shared" si="1"/>
        <v>1283086</v>
      </c>
      <c r="K9" s="105">
        <f t="shared" si="1"/>
        <v>850785</v>
      </c>
      <c r="L9" s="105">
        <f t="shared" si="1"/>
        <v>813821</v>
      </c>
      <c r="M9" s="105">
        <f t="shared" si="1"/>
        <v>95344</v>
      </c>
      <c r="N9" s="105">
        <f t="shared" si="1"/>
        <v>1759950</v>
      </c>
      <c r="O9" s="105">
        <f t="shared" si="1"/>
        <v>114706</v>
      </c>
      <c r="P9" s="105">
        <f t="shared" si="1"/>
        <v>125426</v>
      </c>
      <c r="Q9" s="105">
        <f t="shared" si="1"/>
        <v>122238</v>
      </c>
      <c r="R9" s="105">
        <f t="shared" si="1"/>
        <v>362370</v>
      </c>
      <c r="S9" s="105">
        <f t="shared" si="1"/>
        <v>130236</v>
      </c>
      <c r="T9" s="105">
        <f t="shared" si="1"/>
        <v>86056</v>
      </c>
      <c r="U9" s="105">
        <f t="shared" si="1"/>
        <v>0</v>
      </c>
      <c r="V9" s="105">
        <f t="shared" si="1"/>
        <v>216292</v>
      </c>
      <c r="W9" s="105">
        <f t="shared" si="1"/>
        <v>3621698</v>
      </c>
      <c r="X9" s="105">
        <f t="shared" si="1"/>
        <v>0</v>
      </c>
      <c r="Y9" s="105">
        <f t="shared" si="1"/>
        <v>3621698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>
        <v>664352</v>
      </c>
      <c r="D10" s="160"/>
      <c r="E10" s="161"/>
      <c r="F10" s="65"/>
      <c r="G10" s="65">
        <v>43220</v>
      </c>
      <c r="H10" s="65">
        <v>73764</v>
      </c>
      <c r="I10" s="65">
        <v>1025483</v>
      </c>
      <c r="J10" s="65">
        <v>1142467</v>
      </c>
      <c r="K10" s="65">
        <v>767906</v>
      </c>
      <c r="L10" s="65">
        <v>739467</v>
      </c>
      <c r="M10" s="65">
        <v>43096</v>
      </c>
      <c r="N10" s="65">
        <v>1550469</v>
      </c>
      <c r="O10" s="65">
        <v>44605</v>
      </c>
      <c r="P10" s="65">
        <v>48091</v>
      </c>
      <c r="Q10" s="65">
        <v>40006</v>
      </c>
      <c r="R10" s="65">
        <v>132702</v>
      </c>
      <c r="S10" s="65">
        <v>63519</v>
      </c>
      <c r="T10" s="65">
        <v>37804</v>
      </c>
      <c r="U10" s="65"/>
      <c r="V10" s="65">
        <v>101323</v>
      </c>
      <c r="W10" s="65">
        <v>2926961</v>
      </c>
      <c r="X10" s="65"/>
      <c r="Y10" s="65">
        <v>2926961</v>
      </c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>
        <v>559204</v>
      </c>
      <c r="D12" s="160"/>
      <c r="E12" s="161"/>
      <c r="F12" s="65"/>
      <c r="G12" s="65">
        <v>43564</v>
      </c>
      <c r="H12" s="65">
        <v>51950</v>
      </c>
      <c r="I12" s="65">
        <v>45105</v>
      </c>
      <c r="J12" s="65">
        <v>140619</v>
      </c>
      <c r="K12" s="65">
        <v>82879</v>
      </c>
      <c r="L12" s="65">
        <v>74354</v>
      </c>
      <c r="M12" s="65">
        <v>52248</v>
      </c>
      <c r="N12" s="65">
        <v>209481</v>
      </c>
      <c r="O12" s="65">
        <v>70101</v>
      </c>
      <c r="P12" s="65">
        <v>77335</v>
      </c>
      <c r="Q12" s="65">
        <v>82232</v>
      </c>
      <c r="R12" s="65">
        <v>229668</v>
      </c>
      <c r="S12" s="65">
        <v>66717</v>
      </c>
      <c r="T12" s="65">
        <v>48252</v>
      </c>
      <c r="U12" s="65"/>
      <c r="V12" s="65">
        <v>114969</v>
      </c>
      <c r="W12" s="65">
        <v>694737</v>
      </c>
      <c r="X12" s="65"/>
      <c r="Y12" s="65">
        <v>694737</v>
      </c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18013727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317</v>
      </c>
      <c r="H15" s="105">
        <f t="shared" si="2"/>
        <v>88</v>
      </c>
      <c r="I15" s="105">
        <f t="shared" si="2"/>
        <v>5338</v>
      </c>
      <c r="J15" s="105">
        <f t="shared" si="2"/>
        <v>5743</v>
      </c>
      <c r="K15" s="105">
        <f t="shared" si="2"/>
        <v>-15840</v>
      </c>
      <c r="L15" s="105">
        <f t="shared" si="2"/>
        <v>16114</v>
      </c>
      <c r="M15" s="105">
        <f t="shared" si="2"/>
        <v>149957</v>
      </c>
      <c r="N15" s="105">
        <f t="shared" si="2"/>
        <v>150231</v>
      </c>
      <c r="O15" s="105">
        <f t="shared" si="2"/>
        <v>1541419</v>
      </c>
      <c r="P15" s="105">
        <f t="shared" si="2"/>
        <v>5250</v>
      </c>
      <c r="Q15" s="105">
        <f t="shared" si="2"/>
        <v>330397</v>
      </c>
      <c r="R15" s="105">
        <f t="shared" si="2"/>
        <v>1877066</v>
      </c>
      <c r="S15" s="105">
        <f t="shared" si="2"/>
        <v>1069</v>
      </c>
      <c r="T15" s="105">
        <f t="shared" si="2"/>
        <v>11834</v>
      </c>
      <c r="U15" s="105">
        <f t="shared" si="2"/>
        <v>0</v>
      </c>
      <c r="V15" s="105">
        <f t="shared" si="2"/>
        <v>12903</v>
      </c>
      <c r="W15" s="105">
        <f t="shared" si="2"/>
        <v>2045943</v>
      </c>
      <c r="X15" s="105">
        <f t="shared" si="2"/>
        <v>0</v>
      </c>
      <c r="Y15" s="105">
        <f t="shared" si="2"/>
        <v>2045943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>
        <v>154077</v>
      </c>
      <c r="D16" s="160"/>
      <c r="E16" s="161"/>
      <c r="F16" s="65"/>
      <c r="G16" s="65">
        <v>54</v>
      </c>
      <c r="H16" s="65">
        <v>88</v>
      </c>
      <c r="I16" s="65">
        <v>1482</v>
      </c>
      <c r="J16" s="65">
        <v>1624</v>
      </c>
      <c r="K16" s="65"/>
      <c r="L16" s="65">
        <v>370</v>
      </c>
      <c r="M16" s="65">
        <v>145493</v>
      </c>
      <c r="N16" s="65">
        <v>145863</v>
      </c>
      <c r="O16" s="65">
        <v>351</v>
      </c>
      <c r="P16" s="65"/>
      <c r="Q16" s="65">
        <v>-713</v>
      </c>
      <c r="R16" s="65">
        <v>-362</v>
      </c>
      <c r="S16" s="65">
        <v>493</v>
      </c>
      <c r="T16" s="65"/>
      <c r="U16" s="65"/>
      <c r="V16" s="65">
        <v>493</v>
      </c>
      <c r="W16" s="65">
        <v>147618</v>
      </c>
      <c r="X16" s="65"/>
      <c r="Y16" s="65">
        <v>147618</v>
      </c>
      <c r="Z16" s="145">
        <v>0</v>
      </c>
      <c r="AA16" s="160"/>
    </row>
    <row r="17" spans="1:27" ht="13.5">
      <c r="A17" s="143" t="s">
        <v>86</v>
      </c>
      <c r="B17" s="141"/>
      <c r="C17" s="160">
        <v>17859650</v>
      </c>
      <c r="D17" s="160"/>
      <c r="E17" s="161"/>
      <c r="F17" s="65"/>
      <c r="G17" s="65">
        <v>263</v>
      </c>
      <c r="H17" s="65"/>
      <c r="I17" s="65">
        <v>3856</v>
      </c>
      <c r="J17" s="65">
        <v>4119</v>
      </c>
      <c r="K17" s="65">
        <v>-15840</v>
      </c>
      <c r="L17" s="65">
        <v>15744</v>
      </c>
      <c r="M17" s="65">
        <v>4464</v>
      </c>
      <c r="N17" s="65">
        <v>4368</v>
      </c>
      <c r="O17" s="65">
        <v>1541068</v>
      </c>
      <c r="P17" s="65">
        <v>5250</v>
      </c>
      <c r="Q17" s="65">
        <v>331110</v>
      </c>
      <c r="R17" s="65">
        <v>1877428</v>
      </c>
      <c r="S17" s="65">
        <v>576</v>
      </c>
      <c r="T17" s="65">
        <v>11834</v>
      </c>
      <c r="U17" s="65"/>
      <c r="V17" s="65">
        <v>12410</v>
      </c>
      <c r="W17" s="65">
        <v>1898325</v>
      </c>
      <c r="X17" s="65"/>
      <c r="Y17" s="65">
        <v>1898325</v>
      </c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106488455</v>
      </c>
      <c r="D25" s="177">
        <f>+D5+D9+D15+D19+D24</f>
        <v>0</v>
      </c>
      <c r="E25" s="178">
        <f t="shared" si="4"/>
        <v>0</v>
      </c>
      <c r="F25" s="78">
        <f t="shared" si="4"/>
        <v>0</v>
      </c>
      <c r="G25" s="78">
        <f t="shared" si="4"/>
        <v>34161221</v>
      </c>
      <c r="H25" s="78">
        <f t="shared" si="4"/>
        <v>1001435</v>
      </c>
      <c r="I25" s="78">
        <f t="shared" si="4"/>
        <v>1981316</v>
      </c>
      <c r="J25" s="78">
        <f t="shared" si="4"/>
        <v>37143972</v>
      </c>
      <c r="K25" s="78">
        <f t="shared" si="4"/>
        <v>859043</v>
      </c>
      <c r="L25" s="78">
        <f t="shared" si="4"/>
        <v>813917</v>
      </c>
      <c r="M25" s="78">
        <f t="shared" si="4"/>
        <v>1136938</v>
      </c>
      <c r="N25" s="78">
        <f t="shared" si="4"/>
        <v>2809898</v>
      </c>
      <c r="O25" s="78">
        <f t="shared" si="4"/>
        <v>2557324</v>
      </c>
      <c r="P25" s="78">
        <f t="shared" si="4"/>
        <v>12736832</v>
      </c>
      <c r="Q25" s="78">
        <f t="shared" si="4"/>
        <v>21145121</v>
      </c>
      <c r="R25" s="78">
        <f t="shared" si="4"/>
        <v>36439277</v>
      </c>
      <c r="S25" s="78">
        <f t="shared" si="4"/>
        <v>1054896</v>
      </c>
      <c r="T25" s="78">
        <f t="shared" si="4"/>
        <v>559588</v>
      </c>
      <c r="U25" s="78">
        <f t="shared" si="4"/>
        <v>0</v>
      </c>
      <c r="V25" s="78">
        <f t="shared" si="4"/>
        <v>1614484</v>
      </c>
      <c r="W25" s="78">
        <f t="shared" si="4"/>
        <v>78007631</v>
      </c>
      <c r="X25" s="78">
        <f t="shared" si="4"/>
        <v>0</v>
      </c>
      <c r="Y25" s="78">
        <f t="shared" si="4"/>
        <v>78007631</v>
      </c>
      <c r="Z25" s="179">
        <f>+IF(X25&lt;&gt;0,+(Y25/X25)*100,0)</f>
        <v>0</v>
      </c>
      <c r="AA25" s="177">
        <f>+AA5+AA9+AA15+AA19+AA24</f>
        <v>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66221028</v>
      </c>
      <c r="D28" s="158">
        <f>SUM(D29:D31)</f>
        <v>0</v>
      </c>
      <c r="E28" s="159">
        <f t="shared" si="5"/>
        <v>0</v>
      </c>
      <c r="F28" s="105">
        <f t="shared" si="5"/>
        <v>0</v>
      </c>
      <c r="G28" s="105">
        <f t="shared" si="5"/>
        <v>3003186</v>
      </c>
      <c r="H28" s="105">
        <f t="shared" si="5"/>
        <v>4718632</v>
      </c>
      <c r="I28" s="105">
        <f t="shared" si="5"/>
        <v>2605077</v>
      </c>
      <c r="J28" s="105">
        <f t="shared" si="5"/>
        <v>10326895</v>
      </c>
      <c r="K28" s="105">
        <f t="shared" si="5"/>
        <v>1138474</v>
      </c>
      <c r="L28" s="105">
        <f t="shared" si="5"/>
        <v>610633</v>
      </c>
      <c r="M28" s="105">
        <f t="shared" si="5"/>
        <v>3787481</v>
      </c>
      <c r="N28" s="105">
        <f t="shared" si="5"/>
        <v>5536588</v>
      </c>
      <c r="O28" s="105">
        <f t="shared" si="5"/>
        <v>4240390</v>
      </c>
      <c r="P28" s="105">
        <f t="shared" si="5"/>
        <v>6095713</v>
      </c>
      <c r="Q28" s="105">
        <f t="shared" si="5"/>
        <v>3941922</v>
      </c>
      <c r="R28" s="105">
        <f t="shared" si="5"/>
        <v>14278025</v>
      </c>
      <c r="S28" s="105">
        <f t="shared" si="5"/>
        <v>1198109</v>
      </c>
      <c r="T28" s="105">
        <f t="shared" si="5"/>
        <v>5476358</v>
      </c>
      <c r="U28" s="105">
        <f t="shared" si="5"/>
        <v>0</v>
      </c>
      <c r="V28" s="105">
        <f t="shared" si="5"/>
        <v>6674467</v>
      </c>
      <c r="W28" s="105">
        <f t="shared" si="5"/>
        <v>36815975</v>
      </c>
      <c r="X28" s="105">
        <f t="shared" si="5"/>
        <v>0</v>
      </c>
      <c r="Y28" s="105">
        <f t="shared" si="5"/>
        <v>36815975</v>
      </c>
      <c r="Z28" s="142">
        <f>+IF(X28&lt;&gt;0,+(Y28/X28)*100,0)</f>
        <v>0</v>
      </c>
      <c r="AA28" s="158">
        <f>SUM(AA29:AA31)</f>
        <v>0</v>
      </c>
    </row>
    <row r="29" spans="1:27" ht="13.5">
      <c r="A29" s="143" t="s">
        <v>75</v>
      </c>
      <c r="B29" s="141"/>
      <c r="C29" s="160">
        <v>25134067</v>
      </c>
      <c r="D29" s="160"/>
      <c r="E29" s="161"/>
      <c r="F29" s="65"/>
      <c r="G29" s="65">
        <v>982143</v>
      </c>
      <c r="H29" s="65">
        <v>84882</v>
      </c>
      <c r="I29" s="65">
        <v>1206785</v>
      </c>
      <c r="J29" s="65">
        <v>2273810</v>
      </c>
      <c r="K29" s="65">
        <v>616561</v>
      </c>
      <c r="L29" s="65">
        <v>122850</v>
      </c>
      <c r="M29" s="65">
        <v>901909</v>
      </c>
      <c r="N29" s="65">
        <v>1641320</v>
      </c>
      <c r="O29" s="65">
        <v>1704163</v>
      </c>
      <c r="P29" s="65">
        <v>1766766</v>
      </c>
      <c r="Q29" s="65">
        <v>1439813</v>
      </c>
      <c r="R29" s="65">
        <v>4910742</v>
      </c>
      <c r="S29" s="65">
        <v>618342</v>
      </c>
      <c r="T29" s="65">
        <v>3742778</v>
      </c>
      <c r="U29" s="65"/>
      <c r="V29" s="65">
        <v>4361120</v>
      </c>
      <c r="W29" s="65">
        <v>13186992</v>
      </c>
      <c r="X29" s="65"/>
      <c r="Y29" s="65">
        <v>13186992</v>
      </c>
      <c r="Z29" s="145">
        <v>0</v>
      </c>
      <c r="AA29" s="160"/>
    </row>
    <row r="30" spans="1:27" ht="13.5">
      <c r="A30" s="143" t="s">
        <v>76</v>
      </c>
      <c r="B30" s="141"/>
      <c r="C30" s="162">
        <v>30325456</v>
      </c>
      <c r="D30" s="162"/>
      <c r="E30" s="163"/>
      <c r="F30" s="164"/>
      <c r="G30" s="164">
        <v>521234</v>
      </c>
      <c r="H30" s="164">
        <v>3753168</v>
      </c>
      <c r="I30" s="164">
        <v>40219</v>
      </c>
      <c r="J30" s="164">
        <v>4314621</v>
      </c>
      <c r="K30" s="164">
        <v>478967</v>
      </c>
      <c r="L30" s="164">
        <v>473282</v>
      </c>
      <c r="M30" s="164">
        <v>2001607</v>
      </c>
      <c r="N30" s="164">
        <v>2953856</v>
      </c>
      <c r="O30" s="164">
        <v>1500066</v>
      </c>
      <c r="P30" s="164">
        <v>3195957</v>
      </c>
      <c r="Q30" s="164">
        <v>1391453</v>
      </c>
      <c r="R30" s="164">
        <v>6087476</v>
      </c>
      <c r="S30" s="164">
        <v>412805</v>
      </c>
      <c r="T30" s="164">
        <v>993031</v>
      </c>
      <c r="U30" s="164"/>
      <c r="V30" s="164">
        <v>1405836</v>
      </c>
      <c r="W30" s="164">
        <v>14761789</v>
      </c>
      <c r="X30" s="164"/>
      <c r="Y30" s="164">
        <v>14761789</v>
      </c>
      <c r="Z30" s="146">
        <v>0</v>
      </c>
      <c r="AA30" s="162"/>
    </row>
    <row r="31" spans="1:27" ht="13.5">
      <c r="A31" s="143" t="s">
        <v>77</v>
      </c>
      <c r="B31" s="141"/>
      <c r="C31" s="160">
        <v>10761505</v>
      </c>
      <c r="D31" s="160"/>
      <c r="E31" s="161"/>
      <c r="F31" s="65"/>
      <c r="G31" s="65">
        <v>1499809</v>
      </c>
      <c r="H31" s="65">
        <v>880582</v>
      </c>
      <c r="I31" s="65">
        <v>1358073</v>
      </c>
      <c r="J31" s="65">
        <v>3738464</v>
      </c>
      <c r="K31" s="65">
        <v>42946</v>
      </c>
      <c r="L31" s="65">
        <v>14501</v>
      </c>
      <c r="M31" s="65">
        <v>883965</v>
      </c>
      <c r="N31" s="65">
        <v>941412</v>
      </c>
      <c r="O31" s="65">
        <v>1036161</v>
      </c>
      <c r="P31" s="65">
        <v>1132990</v>
      </c>
      <c r="Q31" s="65">
        <v>1110656</v>
      </c>
      <c r="R31" s="65">
        <v>3279807</v>
      </c>
      <c r="S31" s="65">
        <v>166962</v>
      </c>
      <c r="T31" s="65">
        <v>740549</v>
      </c>
      <c r="U31" s="65"/>
      <c r="V31" s="65">
        <v>907511</v>
      </c>
      <c r="W31" s="65">
        <v>8867194</v>
      </c>
      <c r="X31" s="65"/>
      <c r="Y31" s="65">
        <v>8867194</v>
      </c>
      <c r="Z31" s="145">
        <v>0</v>
      </c>
      <c r="AA31" s="160"/>
    </row>
    <row r="32" spans="1:27" ht="13.5">
      <c r="A32" s="140" t="s">
        <v>78</v>
      </c>
      <c r="B32" s="141"/>
      <c r="C32" s="158">
        <f aca="true" t="shared" si="6" ref="C32:Y32">SUM(C33:C37)</f>
        <v>14594006</v>
      </c>
      <c r="D32" s="158">
        <f>SUM(D33:D37)</f>
        <v>0</v>
      </c>
      <c r="E32" s="159">
        <f t="shared" si="6"/>
        <v>0</v>
      </c>
      <c r="F32" s="105">
        <f t="shared" si="6"/>
        <v>0</v>
      </c>
      <c r="G32" s="105">
        <f t="shared" si="6"/>
        <v>223806</v>
      </c>
      <c r="H32" s="105">
        <f t="shared" si="6"/>
        <v>834790</v>
      </c>
      <c r="I32" s="105">
        <f t="shared" si="6"/>
        <v>1202115</v>
      </c>
      <c r="J32" s="105">
        <f t="shared" si="6"/>
        <v>2260711</v>
      </c>
      <c r="K32" s="105">
        <f t="shared" si="6"/>
        <v>44351</v>
      </c>
      <c r="L32" s="105">
        <f t="shared" si="6"/>
        <v>24817</v>
      </c>
      <c r="M32" s="105">
        <f t="shared" si="6"/>
        <v>685754</v>
      </c>
      <c r="N32" s="105">
        <f t="shared" si="6"/>
        <v>754922</v>
      </c>
      <c r="O32" s="105">
        <f t="shared" si="6"/>
        <v>1329724</v>
      </c>
      <c r="P32" s="105">
        <f t="shared" si="6"/>
        <v>1302435</v>
      </c>
      <c r="Q32" s="105">
        <f t="shared" si="6"/>
        <v>1349929</v>
      </c>
      <c r="R32" s="105">
        <f t="shared" si="6"/>
        <v>3982088</v>
      </c>
      <c r="S32" s="105">
        <f t="shared" si="6"/>
        <v>38149</v>
      </c>
      <c r="T32" s="105">
        <f t="shared" si="6"/>
        <v>1189908</v>
      </c>
      <c r="U32" s="105">
        <f t="shared" si="6"/>
        <v>0</v>
      </c>
      <c r="V32" s="105">
        <f t="shared" si="6"/>
        <v>1228057</v>
      </c>
      <c r="W32" s="105">
        <f t="shared" si="6"/>
        <v>8225778</v>
      </c>
      <c r="X32" s="105">
        <f t="shared" si="6"/>
        <v>0</v>
      </c>
      <c r="Y32" s="105">
        <f t="shared" si="6"/>
        <v>8225778</v>
      </c>
      <c r="Z32" s="142">
        <f>+IF(X32&lt;&gt;0,+(Y32/X32)*100,0)</f>
        <v>0</v>
      </c>
      <c r="AA32" s="158">
        <f>SUM(AA33:AA37)</f>
        <v>0</v>
      </c>
    </row>
    <row r="33" spans="1:27" ht="13.5">
      <c r="A33" s="143" t="s">
        <v>79</v>
      </c>
      <c r="B33" s="141"/>
      <c r="C33" s="160">
        <v>12521976</v>
      </c>
      <c r="D33" s="160"/>
      <c r="E33" s="161"/>
      <c r="F33" s="65"/>
      <c r="G33" s="65">
        <v>223806</v>
      </c>
      <c r="H33" s="65">
        <v>834790</v>
      </c>
      <c r="I33" s="65">
        <v>1202115</v>
      </c>
      <c r="J33" s="65">
        <v>2260711</v>
      </c>
      <c r="K33" s="65">
        <v>44351</v>
      </c>
      <c r="L33" s="65">
        <v>24817</v>
      </c>
      <c r="M33" s="65">
        <v>681316</v>
      </c>
      <c r="N33" s="65">
        <v>750484</v>
      </c>
      <c r="O33" s="65">
        <v>1329724</v>
      </c>
      <c r="P33" s="65">
        <v>1302435</v>
      </c>
      <c r="Q33" s="65">
        <v>1349929</v>
      </c>
      <c r="R33" s="65">
        <v>3982088</v>
      </c>
      <c r="S33" s="65">
        <v>38149</v>
      </c>
      <c r="T33" s="65">
        <v>1045809</v>
      </c>
      <c r="U33" s="65"/>
      <c r="V33" s="65">
        <v>1083958</v>
      </c>
      <c r="W33" s="65">
        <v>8077241</v>
      </c>
      <c r="X33" s="65"/>
      <c r="Y33" s="65">
        <v>8077241</v>
      </c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>
        <v>2072030</v>
      </c>
      <c r="D35" s="160"/>
      <c r="E35" s="161"/>
      <c r="F35" s="65"/>
      <c r="G35" s="65"/>
      <c r="H35" s="65"/>
      <c r="I35" s="65"/>
      <c r="J35" s="65"/>
      <c r="K35" s="65"/>
      <c r="L35" s="65"/>
      <c r="M35" s="65">
        <v>4438</v>
      </c>
      <c r="N35" s="65">
        <v>4438</v>
      </c>
      <c r="O35" s="65"/>
      <c r="P35" s="65"/>
      <c r="Q35" s="65"/>
      <c r="R35" s="65"/>
      <c r="S35" s="65"/>
      <c r="T35" s="65">
        <v>144099</v>
      </c>
      <c r="U35" s="65"/>
      <c r="V35" s="65">
        <v>144099</v>
      </c>
      <c r="W35" s="65">
        <v>148537</v>
      </c>
      <c r="X35" s="65"/>
      <c r="Y35" s="65">
        <v>148537</v>
      </c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21493203</v>
      </c>
      <c r="D38" s="158">
        <f>SUM(D39:D41)</f>
        <v>0</v>
      </c>
      <c r="E38" s="159">
        <f t="shared" si="7"/>
        <v>0</v>
      </c>
      <c r="F38" s="105">
        <f t="shared" si="7"/>
        <v>0</v>
      </c>
      <c r="G38" s="105">
        <f t="shared" si="7"/>
        <v>1725414</v>
      </c>
      <c r="H38" s="105">
        <f t="shared" si="7"/>
        <v>479341</v>
      </c>
      <c r="I38" s="105">
        <f t="shared" si="7"/>
        <v>1636819</v>
      </c>
      <c r="J38" s="105">
        <f t="shared" si="7"/>
        <v>3841574</v>
      </c>
      <c r="K38" s="105">
        <f t="shared" si="7"/>
        <v>83563</v>
      </c>
      <c r="L38" s="105">
        <f t="shared" si="7"/>
        <v>121412</v>
      </c>
      <c r="M38" s="105">
        <f t="shared" si="7"/>
        <v>1487913</v>
      </c>
      <c r="N38" s="105">
        <f t="shared" si="7"/>
        <v>1692888</v>
      </c>
      <c r="O38" s="105">
        <f t="shared" si="7"/>
        <v>2343843</v>
      </c>
      <c r="P38" s="105">
        <f t="shared" si="7"/>
        <v>2606393</v>
      </c>
      <c r="Q38" s="105">
        <f t="shared" si="7"/>
        <v>1994316</v>
      </c>
      <c r="R38" s="105">
        <f t="shared" si="7"/>
        <v>6944552</v>
      </c>
      <c r="S38" s="105">
        <f t="shared" si="7"/>
        <v>1087868</v>
      </c>
      <c r="T38" s="105">
        <f t="shared" si="7"/>
        <v>2281630</v>
      </c>
      <c r="U38" s="105">
        <f t="shared" si="7"/>
        <v>0</v>
      </c>
      <c r="V38" s="105">
        <f t="shared" si="7"/>
        <v>3369498</v>
      </c>
      <c r="W38" s="105">
        <f t="shared" si="7"/>
        <v>15848512</v>
      </c>
      <c r="X38" s="105">
        <f t="shared" si="7"/>
        <v>0</v>
      </c>
      <c r="Y38" s="105">
        <f t="shared" si="7"/>
        <v>15848512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>
        <v>4703786</v>
      </c>
      <c r="D39" s="160"/>
      <c r="E39" s="161"/>
      <c r="F39" s="65"/>
      <c r="G39" s="65">
        <v>122129</v>
      </c>
      <c r="H39" s="65">
        <v>117344</v>
      </c>
      <c r="I39" s="65">
        <v>587673</v>
      </c>
      <c r="J39" s="65">
        <v>827146</v>
      </c>
      <c r="K39" s="65">
        <v>39068</v>
      </c>
      <c r="L39" s="65">
        <v>40539</v>
      </c>
      <c r="M39" s="65">
        <v>199216</v>
      </c>
      <c r="N39" s="65">
        <v>278823</v>
      </c>
      <c r="O39" s="65">
        <v>753093</v>
      </c>
      <c r="P39" s="65">
        <v>688046</v>
      </c>
      <c r="Q39" s="65">
        <v>552349</v>
      </c>
      <c r="R39" s="65">
        <v>1993488</v>
      </c>
      <c r="S39" s="65">
        <v>495799</v>
      </c>
      <c r="T39" s="65">
        <v>343448</v>
      </c>
      <c r="U39" s="65"/>
      <c r="V39" s="65">
        <v>839247</v>
      </c>
      <c r="W39" s="65">
        <v>3938704</v>
      </c>
      <c r="X39" s="65"/>
      <c r="Y39" s="65">
        <v>3938704</v>
      </c>
      <c r="Z39" s="145">
        <v>0</v>
      </c>
      <c r="AA39" s="160"/>
    </row>
    <row r="40" spans="1:27" ht="13.5">
      <c r="A40" s="143" t="s">
        <v>86</v>
      </c>
      <c r="B40" s="141"/>
      <c r="C40" s="160">
        <v>16789417</v>
      </c>
      <c r="D40" s="160"/>
      <c r="E40" s="161"/>
      <c r="F40" s="65"/>
      <c r="G40" s="65">
        <v>1603285</v>
      </c>
      <c r="H40" s="65">
        <v>361997</v>
      </c>
      <c r="I40" s="65">
        <v>1049146</v>
      </c>
      <c r="J40" s="65">
        <v>3014428</v>
      </c>
      <c r="K40" s="65">
        <v>44495</v>
      </c>
      <c r="L40" s="65">
        <v>80873</v>
      </c>
      <c r="M40" s="65">
        <v>1288697</v>
      </c>
      <c r="N40" s="65">
        <v>1414065</v>
      </c>
      <c r="O40" s="65">
        <v>1590750</v>
      </c>
      <c r="P40" s="65">
        <v>1918347</v>
      </c>
      <c r="Q40" s="65">
        <v>1441967</v>
      </c>
      <c r="R40" s="65">
        <v>4951064</v>
      </c>
      <c r="S40" s="65">
        <v>592069</v>
      </c>
      <c r="T40" s="65">
        <v>1938182</v>
      </c>
      <c r="U40" s="65"/>
      <c r="V40" s="65">
        <v>2530251</v>
      </c>
      <c r="W40" s="65">
        <v>11909808</v>
      </c>
      <c r="X40" s="65"/>
      <c r="Y40" s="65">
        <v>11909808</v>
      </c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0</v>
      </c>
      <c r="Y42" s="105">
        <f t="shared" si="8"/>
        <v>0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102308237</v>
      </c>
      <c r="D48" s="177">
        <f>+D28+D32+D38+D42+D47</f>
        <v>0</v>
      </c>
      <c r="E48" s="178">
        <f t="shared" si="9"/>
        <v>0</v>
      </c>
      <c r="F48" s="78">
        <f t="shared" si="9"/>
        <v>0</v>
      </c>
      <c r="G48" s="78">
        <f t="shared" si="9"/>
        <v>4952406</v>
      </c>
      <c r="H48" s="78">
        <f t="shared" si="9"/>
        <v>6032763</v>
      </c>
      <c r="I48" s="78">
        <f t="shared" si="9"/>
        <v>5444011</v>
      </c>
      <c r="J48" s="78">
        <f t="shared" si="9"/>
        <v>16429180</v>
      </c>
      <c r="K48" s="78">
        <f t="shared" si="9"/>
        <v>1266388</v>
      </c>
      <c r="L48" s="78">
        <f t="shared" si="9"/>
        <v>756862</v>
      </c>
      <c r="M48" s="78">
        <f t="shared" si="9"/>
        <v>5961148</v>
      </c>
      <c r="N48" s="78">
        <f t="shared" si="9"/>
        <v>7984398</v>
      </c>
      <c r="O48" s="78">
        <f t="shared" si="9"/>
        <v>7913957</v>
      </c>
      <c r="P48" s="78">
        <f t="shared" si="9"/>
        <v>10004541</v>
      </c>
      <c r="Q48" s="78">
        <f t="shared" si="9"/>
        <v>7286167</v>
      </c>
      <c r="R48" s="78">
        <f t="shared" si="9"/>
        <v>25204665</v>
      </c>
      <c r="S48" s="78">
        <f t="shared" si="9"/>
        <v>2324126</v>
      </c>
      <c r="T48" s="78">
        <f t="shared" si="9"/>
        <v>8947896</v>
      </c>
      <c r="U48" s="78">
        <f t="shared" si="9"/>
        <v>0</v>
      </c>
      <c r="V48" s="78">
        <f t="shared" si="9"/>
        <v>11272022</v>
      </c>
      <c r="W48" s="78">
        <f t="shared" si="9"/>
        <v>60890265</v>
      </c>
      <c r="X48" s="78">
        <f t="shared" si="9"/>
        <v>0</v>
      </c>
      <c r="Y48" s="78">
        <f t="shared" si="9"/>
        <v>60890265</v>
      </c>
      <c r="Z48" s="179">
        <f>+IF(X48&lt;&gt;0,+(Y48/X48)*100,0)</f>
        <v>0</v>
      </c>
      <c r="AA48" s="177">
        <f>+AA28+AA32+AA38+AA42+AA47</f>
        <v>0</v>
      </c>
    </row>
    <row r="49" spans="1:27" ht="13.5">
      <c r="A49" s="153" t="s">
        <v>49</v>
      </c>
      <c r="B49" s="154"/>
      <c r="C49" s="180">
        <f aca="true" t="shared" si="10" ref="C49:Y49">+C25-C48</f>
        <v>4180218</v>
      </c>
      <c r="D49" s="180">
        <f>+D25-D48</f>
        <v>0</v>
      </c>
      <c r="E49" s="181">
        <f t="shared" si="10"/>
        <v>0</v>
      </c>
      <c r="F49" s="182">
        <f t="shared" si="10"/>
        <v>0</v>
      </c>
      <c r="G49" s="182">
        <f t="shared" si="10"/>
        <v>29208815</v>
      </c>
      <c r="H49" s="182">
        <f t="shared" si="10"/>
        <v>-5031328</v>
      </c>
      <c r="I49" s="182">
        <f t="shared" si="10"/>
        <v>-3462695</v>
      </c>
      <c r="J49" s="182">
        <f t="shared" si="10"/>
        <v>20714792</v>
      </c>
      <c r="K49" s="182">
        <f t="shared" si="10"/>
        <v>-407345</v>
      </c>
      <c r="L49" s="182">
        <f t="shared" si="10"/>
        <v>57055</v>
      </c>
      <c r="M49" s="182">
        <f t="shared" si="10"/>
        <v>-4824210</v>
      </c>
      <c r="N49" s="182">
        <f t="shared" si="10"/>
        <v>-5174500</v>
      </c>
      <c r="O49" s="182">
        <f t="shared" si="10"/>
        <v>-5356633</v>
      </c>
      <c r="P49" s="182">
        <f t="shared" si="10"/>
        <v>2732291</v>
      </c>
      <c r="Q49" s="182">
        <f t="shared" si="10"/>
        <v>13858954</v>
      </c>
      <c r="R49" s="182">
        <f t="shared" si="10"/>
        <v>11234612</v>
      </c>
      <c r="S49" s="182">
        <f t="shared" si="10"/>
        <v>-1269230</v>
      </c>
      <c r="T49" s="182">
        <f t="shared" si="10"/>
        <v>-8388308</v>
      </c>
      <c r="U49" s="182">
        <f t="shared" si="10"/>
        <v>0</v>
      </c>
      <c r="V49" s="182">
        <f t="shared" si="10"/>
        <v>-9657538</v>
      </c>
      <c r="W49" s="182">
        <f t="shared" si="10"/>
        <v>17117366</v>
      </c>
      <c r="X49" s="182">
        <f>IF(F25=F48,0,X25-X48)</f>
        <v>0</v>
      </c>
      <c r="Y49" s="182">
        <f t="shared" si="10"/>
        <v>17117366</v>
      </c>
      <c r="Z49" s="183">
        <f>+IF(X49&lt;&gt;0,+(Y49/X49)*100,0)</f>
        <v>0</v>
      </c>
      <c r="AA49" s="180">
        <f>+AA25-AA48</f>
        <v>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3402286</v>
      </c>
      <c r="D5" s="160"/>
      <c r="E5" s="161">
        <v>0</v>
      </c>
      <c r="F5" s="65">
        <v>0</v>
      </c>
      <c r="G5" s="65">
        <v>1247282</v>
      </c>
      <c r="H5" s="65">
        <v>705991</v>
      </c>
      <c r="I5" s="65">
        <v>705991</v>
      </c>
      <c r="J5" s="65">
        <v>2659264</v>
      </c>
      <c r="K5" s="65">
        <v>0</v>
      </c>
      <c r="L5" s="65">
        <v>5445</v>
      </c>
      <c r="M5" s="65">
        <v>715991</v>
      </c>
      <c r="N5" s="65">
        <v>721436</v>
      </c>
      <c r="O5" s="65">
        <v>706888</v>
      </c>
      <c r="P5" s="65">
        <v>705638</v>
      </c>
      <c r="Q5" s="65">
        <v>705638</v>
      </c>
      <c r="R5" s="65">
        <v>2118164</v>
      </c>
      <c r="S5" s="65">
        <v>705638</v>
      </c>
      <c r="T5" s="65">
        <v>283524</v>
      </c>
      <c r="U5" s="65">
        <v>0</v>
      </c>
      <c r="V5" s="65">
        <v>989162</v>
      </c>
      <c r="W5" s="65">
        <v>6488026</v>
      </c>
      <c r="X5" s="65">
        <v>0</v>
      </c>
      <c r="Y5" s="65">
        <v>6488026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376339</v>
      </c>
      <c r="D11" s="160"/>
      <c r="E11" s="161">
        <v>0</v>
      </c>
      <c r="F11" s="65">
        <v>0</v>
      </c>
      <c r="G11" s="65">
        <v>38134</v>
      </c>
      <c r="H11" s="65">
        <v>37720</v>
      </c>
      <c r="I11" s="65">
        <v>37889</v>
      </c>
      <c r="J11" s="65">
        <v>113743</v>
      </c>
      <c r="K11" s="65">
        <v>0</v>
      </c>
      <c r="L11" s="65">
        <v>0</v>
      </c>
      <c r="M11" s="65">
        <v>38299</v>
      </c>
      <c r="N11" s="65">
        <v>38299</v>
      </c>
      <c r="O11" s="65">
        <v>38299</v>
      </c>
      <c r="P11" s="65">
        <v>38299</v>
      </c>
      <c r="Q11" s="65">
        <v>38299</v>
      </c>
      <c r="R11" s="65">
        <v>114897</v>
      </c>
      <c r="S11" s="65">
        <v>38299</v>
      </c>
      <c r="T11" s="65">
        <v>31282</v>
      </c>
      <c r="U11" s="65">
        <v>0</v>
      </c>
      <c r="V11" s="65">
        <v>69581</v>
      </c>
      <c r="W11" s="65">
        <v>336520</v>
      </c>
      <c r="X11" s="65">
        <v>0</v>
      </c>
      <c r="Y11" s="65">
        <v>336520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427566</v>
      </c>
      <c r="D12" s="160"/>
      <c r="E12" s="161">
        <v>0</v>
      </c>
      <c r="F12" s="65">
        <v>0</v>
      </c>
      <c r="G12" s="65">
        <v>53806</v>
      </c>
      <c r="H12" s="65">
        <v>48462</v>
      </c>
      <c r="I12" s="65">
        <v>54611</v>
      </c>
      <c r="J12" s="65">
        <v>156879</v>
      </c>
      <c r="K12" s="65">
        <v>0</v>
      </c>
      <c r="L12" s="65">
        <v>38923</v>
      </c>
      <c r="M12" s="65">
        <v>54612</v>
      </c>
      <c r="N12" s="65">
        <v>93535</v>
      </c>
      <c r="O12" s="65">
        <v>27954</v>
      </c>
      <c r="P12" s="65">
        <v>53194</v>
      </c>
      <c r="Q12" s="65">
        <v>55212</v>
      </c>
      <c r="R12" s="65">
        <v>136360</v>
      </c>
      <c r="S12" s="65">
        <v>54701</v>
      </c>
      <c r="T12" s="65">
        <v>52376</v>
      </c>
      <c r="U12" s="65">
        <v>0</v>
      </c>
      <c r="V12" s="65">
        <v>107077</v>
      </c>
      <c r="W12" s="65">
        <v>493851</v>
      </c>
      <c r="X12" s="65">
        <v>0</v>
      </c>
      <c r="Y12" s="65">
        <v>493851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0</v>
      </c>
      <c r="D13" s="160"/>
      <c r="E13" s="161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-80285</v>
      </c>
      <c r="P13" s="65">
        <v>11656083</v>
      </c>
      <c r="Q13" s="65">
        <v>1008</v>
      </c>
      <c r="R13" s="65">
        <v>11576806</v>
      </c>
      <c r="S13" s="65">
        <v>0</v>
      </c>
      <c r="T13" s="65">
        <v>0</v>
      </c>
      <c r="U13" s="65">
        <v>0</v>
      </c>
      <c r="V13" s="65">
        <v>0</v>
      </c>
      <c r="W13" s="65">
        <v>11576806</v>
      </c>
      <c r="X13" s="65">
        <v>0</v>
      </c>
      <c r="Y13" s="65">
        <v>11576806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814754</v>
      </c>
      <c r="D16" s="160"/>
      <c r="E16" s="161">
        <v>0</v>
      </c>
      <c r="F16" s="65">
        <v>0</v>
      </c>
      <c r="G16" s="65">
        <v>81226</v>
      </c>
      <c r="H16" s="65">
        <v>65838</v>
      </c>
      <c r="I16" s="65">
        <v>83074</v>
      </c>
      <c r="J16" s="65">
        <v>230138</v>
      </c>
      <c r="K16" s="65">
        <v>0</v>
      </c>
      <c r="L16" s="65">
        <v>213</v>
      </c>
      <c r="M16" s="65">
        <v>48832</v>
      </c>
      <c r="N16" s="65">
        <v>49045</v>
      </c>
      <c r="O16" s="65">
        <v>63032</v>
      </c>
      <c r="P16" s="65">
        <v>72447</v>
      </c>
      <c r="Q16" s="65">
        <v>64105</v>
      </c>
      <c r="R16" s="65">
        <v>199584</v>
      </c>
      <c r="S16" s="65">
        <v>51630</v>
      </c>
      <c r="T16" s="65">
        <v>56955</v>
      </c>
      <c r="U16" s="65">
        <v>0</v>
      </c>
      <c r="V16" s="65">
        <v>108585</v>
      </c>
      <c r="W16" s="65">
        <v>587352</v>
      </c>
      <c r="X16" s="65">
        <v>0</v>
      </c>
      <c r="Y16" s="65">
        <v>587352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113025</v>
      </c>
      <c r="D18" s="160"/>
      <c r="E18" s="161">
        <v>0</v>
      </c>
      <c r="F18" s="65">
        <v>0</v>
      </c>
      <c r="G18" s="65">
        <v>6140</v>
      </c>
      <c r="H18" s="65">
        <v>11300</v>
      </c>
      <c r="I18" s="65">
        <v>17107</v>
      </c>
      <c r="J18" s="65">
        <v>34547</v>
      </c>
      <c r="K18" s="65">
        <v>0</v>
      </c>
      <c r="L18" s="65">
        <v>0</v>
      </c>
      <c r="M18" s="65">
        <v>22100</v>
      </c>
      <c r="N18" s="65">
        <v>22100</v>
      </c>
      <c r="O18" s="65">
        <v>17200</v>
      </c>
      <c r="P18" s="65">
        <v>44519</v>
      </c>
      <c r="Q18" s="65">
        <v>29500</v>
      </c>
      <c r="R18" s="65">
        <v>91219</v>
      </c>
      <c r="S18" s="65">
        <v>30150</v>
      </c>
      <c r="T18" s="65">
        <v>15550</v>
      </c>
      <c r="U18" s="65">
        <v>0</v>
      </c>
      <c r="V18" s="65">
        <v>45700</v>
      </c>
      <c r="W18" s="65">
        <v>193566</v>
      </c>
      <c r="X18" s="65">
        <v>0</v>
      </c>
      <c r="Y18" s="65">
        <v>193566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99032765</v>
      </c>
      <c r="D19" s="160"/>
      <c r="E19" s="161">
        <v>0</v>
      </c>
      <c r="F19" s="65">
        <v>0</v>
      </c>
      <c r="G19" s="65">
        <v>32669000</v>
      </c>
      <c r="H19" s="65">
        <v>0</v>
      </c>
      <c r="I19" s="65">
        <v>0</v>
      </c>
      <c r="J19" s="65">
        <v>32669000</v>
      </c>
      <c r="K19" s="65">
        <v>0</v>
      </c>
      <c r="L19" s="65">
        <v>0</v>
      </c>
      <c r="M19" s="65">
        <v>0</v>
      </c>
      <c r="N19" s="65">
        <v>0</v>
      </c>
      <c r="O19" s="65">
        <v>1539353</v>
      </c>
      <c r="P19" s="65">
        <v>0</v>
      </c>
      <c r="Q19" s="65">
        <v>20087211</v>
      </c>
      <c r="R19" s="65">
        <v>21626564</v>
      </c>
      <c r="S19" s="65">
        <v>0</v>
      </c>
      <c r="T19" s="65">
        <v>0</v>
      </c>
      <c r="U19" s="65">
        <v>0</v>
      </c>
      <c r="V19" s="65">
        <v>0</v>
      </c>
      <c r="W19" s="65">
        <v>54295564</v>
      </c>
      <c r="X19" s="65">
        <v>0</v>
      </c>
      <c r="Y19" s="65">
        <v>54295564</v>
      </c>
      <c r="Z19" s="145">
        <v>0</v>
      </c>
      <c r="AA19" s="160">
        <v>0</v>
      </c>
    </row>
    <row r="20" spans="1:27" ht="13.5">
      <c r="A20" s="196" t="s">
        <v>35</v>
      </c>
      <c r="B20" s="200" t="s">
        <v>96</v>
      </c>
      <c r="C20" s="160">
        <v>2114874</v>
      </c>
      <c r="D20" s="160"/>
      <c r="E20" s="161">
        <v>0</v>
      </c>
      <c r="F20" s="59">
        <v>0</v>
      </c>
      <c r="G20" s="59">
        <v>65370</v>
      </c>
      <c r="H20" s="59">
        <v>132124</v>
      </c>
      <c r="I20" s="59">
        <v>1079486</v>
      </c>
      <c r="J20" s="59">
        <v>1276980</v>
      </c>
      <c r="K20" s="59">
        <v>859043</v>
      </c>
      <c r="L20" s="59">
        <v>769336</v>
      </c>
      <c r="M20" s="59">
        <v>111611</v>
      </c>
      <c r="N20" s="59">
        <v>1739990</v>
      </c>
      <c r="O20" s="59">
        <v>244883</v>
      </c>
      <c r="P20" s="59">
        <v>166652</v>
      </c>
      <c r="Q20" s="59">
        <v>164148</v>
      </c>
      <c r="R20" s="59">
        <v>575683</v>
      </c>
      <c r="S20" s="59">
        <v>174478</v>
      </c>
      <c r="T20" s="59">
        <v>115164</v>
      </c>
      <c r="U20" s="59">
        <v>0</v>
      </c>
      <c r="V20" s="59">
        <v>289642</v>
      </c>
      <c r="W20" s="59">
        <v>3882295</v>
      </c>
      <c r="X20" s="59">
        <v>0</v>
      </c>
      <c r="Y20" s="59">
        <v>3882295</v>
      </c>
      <c r="Z20" s="199">
        <v>0</v>
      </c>
      <c r="AA20" s="135">
        <v>0</v>
      </c>
    </row>
    <row r="21" spans="1:27" ht="13.5">
      <c r="A21" s="196" t="s">
        <v>115</v>
      </c>
      <c r="B21" s="200"/>
      <c r="C21" s="160">
        <v>206846</v>
      </c>
      <c r="D21" s="160"/>
      <c r="E21" s="161">
        <v>0</v>
      </c>
      <c r="F21" s="65">
        <v>0</v>
      </c>
      <c r="G21" s="65">
        <v>263</v>
      </c>
      <c r="H21" s="65">
        <v>0</v>
      </c>
      <c r="I21" s="87">
        <v>3158</v>
      </c>
      <c r="J21" s="65">
        <v>3421</v>
      </c>
      <c r="K21" s="65">
        <v>0</v>
      </c>
      <c r="L21" s="65">
        <v>0</v>
      </c>
      <c r="M21" s="65">
        <v>145493</v>
      </c>
      <c r="N21" s="65">
        <v>145493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4737</v>
      </c>
      <c r="U21" s="65">
        <v>0</v>
      </c>
      <c r="V21" s="65">
        <v>4737</v>
      </c>
      <c r="W21" s="87">
        <v>153651</v>
      </c>
      <c r="X21" s="65">
        <v>0</v>
      </c>
      <c r="Y21" s="65">
        <v>153651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106488455</v>
      </c>
      <c r="D22" s="203">
        <f>SUM(D5:D21)</f>
        <v>0</v>
      </c>
      <c r="E22" s="204">
        <f t="shared" si="0"/>
        <v>0</v>
      </c>
      <c r="F22" s="205">
        <f t="shared" si="0"/>
        <v>0</v>
      </c>
      <c r="G22" s="205">
        <f t="shared" si="0"/>
        <v>34161221</v>
      </c>
      <c r="H22" s="205">
        <f t="shared" si="0"/>
        <v>1001435</v>
      </c>
      <c r="I22" s="205">
        <f t="shared" si="0"/>
        <v>1981316</v>
      </c>
      <c r="J22" s="205">
        <f t="shared" si="0"/>
        <v>37143972</v>
      </c>
      <c r="K22" s="205">
        <f t="shared" si="0"/>
        <v>859043</v>
      </c>
      <c r="L22" s="205">
        <f t="shared" si="0"/>
        <v>813917</v>
      </c>
      <c r="M22" s="205">
        <f t="shared" si="0"/>
        <v>1136938</v>
      </c>
      <c r="N22" s="205">
        <f t="shared" si="0"/>
        <v>2809898</v>
      </c>
      <c r="O22" s="205">
        <f t="shared" si="0"/>
        <v>2557324</v>
      </c>
      <c r="P22" s="205">
        <f t="shared" si="0"/>
        <v>12736832</v>
      </c>
      <c r="Q22" s="205">
        <f t="shared" si="0"/>
        <v>21145121</v>
      </c>
      <c r="R22" s="205">
        <f t="shared" si="0"/>
        <v>36439277</v>
      </c>
      <c r="S22" s="205">
        <f t="shared" si="0"/>
        <v>1054896</v>
      </c>
      <c r="T22" s="205">
        <f t="shared" si="0"/>
        <v>559588</v>
      </c>
      <c r="U22" s="205">
        <f t="shared" si="0"/>
        <v>0</v>
      </c>
      <c r="V22" s="205">
        <f t="shared" si="0"/>
        <v>1614484</v>
      </c>
      <c r="W22" s="205">
        <f t="shared" si="0"/>
        <v>78007631</v>
      </c>
      <c r="X22" s="205">
        <f t="shared" si="0"/>
        <v>0</v>
      </c>
      <c r="Y22" s="205">
        <f t="shared" si="0"/>
        <v>78007631</v>
      </c>
      <c r="Z22" s="206">
        <f>+IF(X22&lt;&gt;0,+(Y22/X22)*100,0)</f>
        <v>0</v>
      </c>
      <c r="AA22" s="203">
        <f>SUM(AA5:AA21)</f>
        <v>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41490425</v>
      </c>
      <c r="D25" s="160"/>
      <c r="E25" s="161">
        <v>0</v>
      </c>
      <c r="F25" s="65">
        <v>0</v>
      </c>
      <c r="G25" s="65">
        <v>3187111</v>
      </c>
      <c r="H25" s="65">
        <v>4996504</v>
      </c>
      <c r="I25" s="65">
        <v>3490094</v>
      </c>
      <c r="J25" s="65">
        <v>11673709</v>
      </c>
      <c r="K25" s="65">
        <v>92895</v>
      </c>
      <c r="L25" s="65">
        <v>51314</v>
      </c>
      <c r="M25" s="65">
        <v>4892017</v>
      </c>
      <c r="N25" s="65">
        <v>5036226</v>
      </c>
      <c r="O25" s="65">
        <v>4383479</v>
      </c>
      <c r="P25" s="65">
        <v>4466066</v>
      </c>
      <c r="Q25" s="65">
        <v>4426202</v>
      </c>
      <c r="R25" s="65">
        <v>13275747</v>
      </c>
      <c r="S25" s="65">
        <v>5710</v>
      </c>
      <c r="T25" s="65">
        <v>3129392</v>
      </c>
      <c r="U25" s="65">
        <v>0</v>
      </c>
      <c r="V25" s="65">
        <v>3135102</v>
      </c>
      <c r="W25" s="65">
        <v>33120784</v>
      </c>
      <c r="X25" s="65">
        <v>0</v>
      </c>
      <c r="Y25" s="65">
        <v>33120784</v>
      </c>
      <c r="Z25" s="145">
        <v>0</v>
      </c>
      <c r="AA25" s="160">
        <v>0</v>
      </c>
    </row>
    <row r="26" spans="1:27" ht="13.5">
      <c r="A26" s="198" t="s">
        <v>38</v>
      </c>
      <c r="B26" s="197"/>
      <c r="C26" s="160">
        <v>10877367</v>
      </c>
      <c r="D26" s="160"/>
      <c r="E26" s="161">
        <v>0</v>
      </c>
      <c r="F26" s="65">
        <v>0</v>
      </c>
      <c r="G26" s="65">
        <v>398959</v>
      </c>
      <c r="H26" s="65">
        <v>0</v>
      </c>
      <c r="I26" s="65">
        <v>793169</v>
      </c>
      <c r="J26" s="65">
        <v>1192128</v>
      </c>
      <c r="K26" s="65">
        <v>645978</v>
      </c>
      <c r="L26" s="65">
        <v>0</v>
      </c>
      <c r="M26" s="65">
        <v>831997</v>
      </c>
      <c r="N26" s="65">
        <v>1477975</v>
      </c>
      <c r="O26" s="65">
        <v>1150869</v>
      </c>
      <c r="P26" s="65">
        <v>915815</v>
      </c>
      <c r="Q26" s="65">
        <v>909512</v>
      </c>
      <c r="R26" s="65">
        <v>2976196</v>
      </c>
      <c r="S26" s="65">
        <v>0</v>
      </c>
      <c r="T26" s="65">
        <v>652398</v>
      </c>
      <c r="U26" s="65">
        <v>0</v>
      </c>
      <c r="V26" s="65">
        <v>652398</v>
      </c>
      <c r="W26" s="65">
        <v>6298697</v>
      </c>
      <c r="X26" s="65">
        <v>0</v>
      </c>
      <c r="Y26" s="65">
        <v>6298697</v>
      </c>
      <c r="Z26" s="145">
        <v>0</v>
      </c>
      <c r="AA26" s="160">
        <v>0</v>
      </c>
    </row>
    <row r="27" spans="1:27" ht="13.5">
      <c r="A27" s="198" t="s">
        <v>118</v>
      </c>
      <c r="B27" s="197" t="s">
        <v>99</v>
      </c>
      <c r="C27" s="160">
        <v>7062239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-125213</v>
      </c>
      <c r="J27" s="65">
        <v>-125213</v>
      </c>
      <c r="K27" s="65">
        <v>0</v>
      </c>
      <c r="L27" s="65">
        <v>0</v>
      </c>
      <c r="M27" s="65">
        <v>8811</v>
      </c>
      <c r="N27" s="65">
        <v>8811</v>
      </c>
      <c r="O27" s="65">
        <v>-1179</v>
      </c>
      <c r="P27" s="65">
        <v>-6714</v>
      </c>
      <c r="Q27" s="65">
        <v>-11026</v>
      </c>
      <c r="R27" s="65">
        <v>-18919</v>
      </c>
      <c r="S27" s="65">
        <v>-7181</v>
      </c>
      <c r="T27" s="65">
        <v>0</v>
      </c>
      <c r="U27" s="65">
        <v>0</v>
      </c>
      <c r="V27" s="65">
        <v>-7181</v>
      </c>
      <c r="W27" s="65">
        <v>-142502</v>
      </c>
      <c r="X27" s="65">
        <v>0</v>
      </c>
      <c r="Y27" s="65">
        <v>-142502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4197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632131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7529</v>
      </c>
      <c r="J30" s="65">
        <v>7529</v>
      </c>
      <c r="K30" s="65">
        <v>0</v>
      </c>
      <c r="L30" s="65">
        <v>157815</v>
      </c>
      <c r="M30" s="65">
        <v>0</v>
      </c>
      <c r="N30" s="65">
        <v>157815</v>
      </c>
      <c r="O30" s="65">
        <v>14121</v>
      </c>
      <c r="P30" s="65">
        <v>304413</v>
      </c>
      <c r="Q30" s="65">
        <v>124043</v>
      </c>
      <c r="R30" s="65">
        <v>442577</v>
      </c>
      <c r="S30" s="65">
        <v>3802</v>
      </c>
      <c r="T30" s="65">
        <v>30291</v>
      </c>
      <c r="U30" s="65">
        <v>0</v>
      </c>
      <c r="V30" s="65">
        <v>34093</v>
      </c>
      <c r="W30" s="65">
        <v>642014</v>
      </c>
      <c r="X30" s="65">
        <v>0</v>
      </c>
      <c r="Y30" s="65">
        <v>642014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218255</v>
      </c>
      <c r="D32" s="160"/>
      <c r="E32" s="161">
        <v>0</v>
      </c>
      <c r="F32" s="65">
        <v>0</v>
      </c>
      <c r="G32" s="65">
        <v>779</v>
      </c>
      <c r="H32" s="65">
        <v>0</v>
      </c>
      <c r="I32" s="65">
        <v>779</v>
      </c>
      <c r="J32" s="65">
        <v>1558</v>
      </c>
      <c r="K32" s="65">
        <v>0</v>
      </c>
      <c r="L32" s="65">
        <v>0</v>
      </c>
      <c r="M32" s="65">
        <v>826</v>
      </c>
      <c r="N32" s="65">
        <v>826</v>
      </c>
      <c r="O32" s="65">
        <v>7415</v>
      </c>
      <c r="P32" s="65">
        <v>8440</v>
      </c>
      <c r="Q32" s="65">
        <v>15711</v>
      </c>
      <c r="R32" s="65">
        <v>31566</v>
      </c>
      <c r="S32" s="65">
        <v>8814</v>
      </c>
      <c r="T32" s="65">
        <v>7227</v>
      </c>
      <c r="U32" s="65">
        <v>0</v>
      </c>
      <c r="V32" s="65">
        <v>16041</v>
      </c>
      <c r="W32" s="65">
        <v>49991</v>
      </c>
      <c r="X32" s="65">
        <v>0</v>
      </c>
      <c r="Y32" s="65">
        <v>49991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42023623</v>
      </c>
      <c r="D34" s="160"/>
      <c r="E34" s="161">
        <v>0</v>
      </c>
      <c r="F34" s="65">
        <v>0</v>
      </c>
      <c r="G34" s="65">
        <v>1365557</v>
      </c>
      <c r="H34" s="65">
        <v>1036259</v>
      </c>
      <c r="I34" s="65">
        <v>1277653</v>
      </c>
      <c r="J34" s="65">
        <v>3679469</v>
      </c>
      <c r="K34" s="65">
        <v>527515</v>
      </c>
      <c r="L34" s="65">
        <v>547733</v>
      </c>
      <c r="M34" s="65">
        <v>227497</v>
      </c>
      <c r="N34" s="65">
        <v>1302745</v>
      </c>
      <c r="O34" s="65">
        <v>2359252</v>
      </c>
      <c r="P34" s="65">
        <v>4316521</v>
      </c>
      <c r="Q34" s="65">
        <v>1821725</v>
      </c>
      <c r="R34" s="65">
        <v>8497498</v>
      </c>
      <c r="S34" s="65">
        <v>2312981</v>
      </c>
      <c r="T34" s="65">
        <v>5128588</v>
      </c>
      <c r="U34" s="65">
        <v>0</v>
      </c>
      <c r="V34" s="65">
        <v>7441569</v>
      </c>
      <c r="W34" s="65">
        <v>20921281</v>
      </c>
      <c r="X34" s="65">
        <v>0</v>
      </c>
      <c r="Y34" s="65">
        <v>20921281</v>
      </c>
      <c r="Z34" s="145">
        <v>0</v>
      </c>
      <c r="AA34" s="160">
        <v>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102308237</v>
      </c>
      <c r="D36" s="203">
        <f>SUM(D25:D35)</f>
        <v>0</v>
      </c>
      <c r="E36" s="204">
        <f t="shared" si="1"/>
        <v>0</v>
      </c>
      <c r="F36" s="205">
        <f t="shared" si="1"/>
        <v>0</v>
      </c>
      <c r="G36" s="205">
        <f t="shared" si="1"/>
        <v>4952406</v>
      </c>
      <c r="H36" s="205">
        <f t="shared" si="1"/>
        <v>6032763</v>
      </c>
      <c r="I36" s="205">
        <f t="shared" si="1"/>
        <v>5444011</v>
      </c>
      <c r="J36" s="205">
        <f t="shared" si="1"/>
        <v>16429180</v>
      </c>
      <c r="K36" s="205">
        <f t="shared" si="1"/>
        <v>1266388</v>
      </c>
      <c r="L36" s="205">
        <f t="shared" si="1"/>
        <v>756862</v>
      </c>
      <c r="M36" s="205">
        <f t="shared" si="1"/>
        <v>5961148</v>
      </c>
      <c r="N36" s="205">
        <f t="shared" si="1"/>
        <v>7984398</v>
      </c>
      <c r="O36" s="205">
        <f t="shared" si="1"/>
        <v>7913957</v>
      </c>
      <c r="P36" s="205">
        <f t="shared" si="1"/>
        <v>10004541</v>
      </c>
      <c r="Q36" s="205">
        <f t="shared" si="1"/>
        <v>7286167</v>
      </c>
      <c r="R36" s="205">
        <f t="shared" si="1"/>
        <v>25204665</v>
      </c>
      <c r="S36" s="205">
        <f t="shared" si="1"/>
        <v>2324126</v>
      </c>
      <c r="T36" s="205">
        <f t="shared" si="1"/>
        <v>8947896</v>
      </c>
      <c r="U36" s="205">
        <f t="shared" si="1"/>
        <v>0</v>
      </c>
      <c r="V36" s="205">
        <f t="shared" si="1"/>
        <v>11272022</v>
      </c>
      <c r="W36" s="205">
        <f t="shared" si="1"/>
        <v>60890265</v>
      </c>
      <c r="X36" s="205">
        <f t="shared" si="1"/>
        <v>0</v>
      </c>
      <c r="Y36" s="205">
        <f t="shared" si="1"/>
        <v>60890265</v>
      </c>
      <c r="Z36" s="206">
        <f>+IF(X36&lt;&gt;0,+(Y36/X36)*100,0)</f>
        <v>0</v>
      </c>
      <c r="AA36" s="203">
        <f>SUM(AA25:AA35)</f>
        <v>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4180218</v>
      </c>
      <c r="D38" s="214">
        <f>+D22-D36</f>
        <v>0</v>
      </c>
      <c r="E38" s="215">
        <f t="shared" si="2"/>
        <v>0</v>
      </c>
      <c r="F38" s="111">
        <f t="shared" si="2"/>
        <v>0</v>
      </c>
      <c r="G38" s="111">
        <f t="shared" si="2"/>
        <v>29208815</v>
      </c>
      <c r="H38" s="111">
        <f t="shared" si="2"/>
        <v>-5031328</v>
      </c>
      <c r="I38" s="111">
        <f t="shared" si="2"/>
        <v>-3462695</v>
      </c>
      <c r="J38" s="111">
        <f t="shared" si="2"/>
        <v>20714792</v>
      </c>
      <c r="K38" s="111">
        <f t="shared" si="2"/>
        <v>-407345</v>
      </c>
      <c r="L38" s="111">
        <f t="shared" si="2"/>
        <v>57055</v>
      </c>
      <c r="M38" s="111">
        <f t="shared" si="2"/>
        <v>-4824210</v>
      </c>
      <c r="N38" s="111">
        <f t="shared" si="2"/>
        <v>-5174500</v>
      </c>
      <c r="O38" s="111">
        <f t="shared" si="2"/>
        <v>-5356633</v>
      </c>
      <c r="P38" s="111">
        <f t="shared" si="2"/>
        <v>2732291</v>
      </c>
      <c r="Q38" s="111">
        <f t="shared" si="2"/>
        <v>13858954</v>
      </c>
      <c r="R38" s="111">
        <f t="shared" si="2"/>
        <v>11234612</v>
      </c>
      <c r="S38" s="111">
        <f t="shared" si="2"/>
        <v>-1269230</v>
      </c>
      <c r="T38" s="111">
        <f t="shared" si="2"/>
        <v>-8388308</v>
      </c>
      <c r="U38" s="111">
        <f t="shared" si="2"/>
        <v>0</v>
      </c>
      <c r="V38" s="111">
        <f t="shared" si="2"/>
        <v>-9657538</v>
      </c>
      <c r="W38" s="111">
        <f t="shared" si="2"/>
        <v>17117366</v>
      </c>
      <c r="X38" s="111">
        <f>IF(F22=F36,0,X22-X36)</f>
        <v>0</v>
      </c>
      <c r="Y38" s="111">
        <f t="shared" si="2"/>
        <v>17117366</v>
      </c>
      <c r="Z38" s="216">
        <f>+IF(X38&lt;&gt;0,+(Y38/X38)*100,0)</f>
        <v>0</v>
      </c>
      <c r="AA38" s="214">
        <f>+AA22-AA36</f>
        <v>0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4180218</v>
      </c>
      <c r="D42" s="221">
        <f>SUM(D38:D41)</f>
        <v>0</v>
      </c>
      <c r="E42" s="222">
        <f t="shared" si="3"/>
        <v>0</v>
      </c>
      <c r="F42" s="93">
        <f t="shared" si="3"/>
        <v>0</v>
      </c>
      <c r="G42" s="93">
        <f t="shared" si="3"/>
        <v>29208815</v>
      </c>
      <c r="H42" s="93">
        <f t="shared" si="3"/>
        <v>-5031328</v>
      </c>
      <c r="I42" s="93">
        <f t="shared" si="3"/>
        <v>-3462695</v>
      </c>
      <c r="J42" s="93">
        <f t="shared" si="3"/>
        <v>20714792</v>
      </c>
      <c r="K42" s="93">
        <f t="shared" si="3"/>
        <v>-407345</v>
      </c>
      <c r="L42" s="93">
        <f t="shared" si="3"/>
        <v>57055</v>
      </c>
      <c r="M42" s="93">
        <f t="shared" si="3"/>
        <v>-4824210</v>
      </c>
      <c r="N42" s="93">
        <f t="shared" si="3"/>
        <v>-5174500</v>
      </c>
      <c r="O42" s="93">
        <f t="shared" si="3"/>
        <v>-5356633</v>
      </c>
      <c r="P42" s="93">
        <f t="shared" si="3"/>
        <v>2732291</v>
      </c>
      <c r="Q42" s="93">
        <f t="shared" si="3"/>
        <v>13858954</v>
      </c>
      <c r="R42" s="93">
        <f t="shared" si="3"/>
        <v>11234612</v>
      </c>
      <c r="S42" s="93">
        <f t="shared" si="3"/>
        <v>-1269230</v>
      </c>
      <c r="T42" s="93">
        <f t="shared" si="3"/>
        <v>-8388308</v>
      </c>
      <c r="U42" s="93">
        <f t="shared" si="3"/>
        <v>0</v>
      </c>
      <c r="V42" s="93">
        <f t="shared" si="3"/>
        <v>-9657538</v>
      </c>
      <c r="W42" s="93">
        <f t="shared" si="3"/>
        <v>17117366</v>
      </c>
      <c r="X42" s="93">
        <f t="shared" si="3"/>
        <v>0</v>
      </c>
      <c r="Y42" s="93">
        <f t="shared" si="3"/>
        <v>17117366</v>
      </c>
      <c r="Z42" s="223">
        <f>+IF(X42&lt;&gt;0,+(Y42/X42)*100,0)</f>
        <v>0</v>
      </c>
      <c r="AA42" s="221">
        <f>SUM(AA38:AA41)</f>
        <v>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4180218</v>
      </c>
      <c r="D44" s="225">
        <f>+D42-D43</f>
        <v>0</v>
      </c>
      <c r="E44" s="226">
        <f t="shared" si="4"/>
        <v>0</v>
      </c>
      <c r="F44" s="82">
        <f t="shared" si="4"/>
        <v>0</v>
      </c>
      <c r="G44" s="82">
        <f t="shared" si="4"/>
        <v>29208815</v>
      </c>
      <c r="H44" s="82">
        <f t="shared" si="4"/>
        <v>-5031328</v>
      </c>
      <c r="I44" s="82">
        <f t="shared" si="4"/>
        <v>-3462695</v>
      </c>
      <c r="J44" s="82">
        <f t="shared" si="4"/>
        <v>20714792</v>
      </c>
      <c r="K44" s="82">
        <f t="shared" si="4"/>
        <v>-407345</v>
      </c>
      <c r="L44" s="82">
        <f t="shared" si="4"/>
        <v>57055</v>
      </c>
      <c r="M44" s="82">
        <f t="shared" si="4"/>
        <v>-4824210</v>
      </c>
      <c r="N44" s="82">
        <f t="shared" si="4"/>
        <v>-5174500</v>
      </c>
      <c r="O44" s="82">
        <f t="shared" si="4"/>
        <v>-5356633</v>
      </c>
      <c r="P44" s="82">
        <f t="shared" si="4"/>
        <v>2732291</v>
      </c>
      <c r="Q44" s="82">
        <f t="shared" si="4"/>
        <v>13858954</v>
      </c>
      <c r="R44" s="82">
        <f t="shared" si="4"/>
        <v>11234612</v>
      </c>
      <c r="S44" s="82">
        <f t="shared" si="4"/>
        <v>-1269230</v>
      </c>
      <c r="T44" s="82">
        <f t="shared" si="4"/>
        <v>-8388308</v>
      </c>
      <c r="U44" s="82">
        <f t="shared" si="4"/>
        <v>0</v>
      </c>
      <c r="V44" s="82">
        <f t="shared" si="4"/>
        <v>-9657538</v>
      </c>
      <c r="W44" s="82">
        <f t="shared" si="4"/>
        <v>17117366</v>
      </c>
      <c r="X44" s="82">
        <f t="shared" si="4"/>
        <v>0</v>
      </c>
      <c r="Y44" s="82">
        <f t="shared" si="4"/>
        <v>17117366</v>
      </c>
      <c r="Z44" s="227">
        <f>+IF(X44&lt;&gt;0,+(Y44/X44)*100,0)</f>
        <v>0</v>
      </c>
      <c r="AA44" s="225">
        <f>+AA42-AA43</f>
        <v>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4180218</v>
      </c>
      <c r="D46" s="221">
        <f>SUM(D44:D45)</f>
        <v>0</v>
      </c>
      <c r="E46" s="222">
        <f t="shared" si="5"/>
        <v>0</v>
      </c>
      <c r="F46" s="93">
        <f t="shared" si="5"/>
        <v>0</v>
      </c>
      <c r="G46" s="93">
        <f t="shared" si="5"/>
        <v>29208815</v>
      </c>
      <c r="H46" s="93">
        <f t="shared" si="5"/>
        <v>-5031328</v>
      </c>
      <c r="I46" s="93">
        <f t="shared" si="5"/>
        <v>-3462695</v>
      </c>
      <c r="J46" s="93">
        <f t="shared" si="5"/>
        <v>20714792</v>
      </c>
      <c r="K46" s="93">
        <f t="shared" si="5"/>
        <v>-407345</v>
      </c>
      <c r="L46" s="93">
        <f t="shared" si="5"/>
        <v>57055</v>
      </c>
      <c r="M46" s="93">
        <f t="shared" si="5"/>
        <v>-4824210</v>
      </c>
      <c r="N46" s="93">
        <f t="shared" si="5"/>
        <v>-5174500</v>
      </c>
      <c r="O46" s="93">
        <f t="shared" si="5"/>
        <v>-5356633</v>
      </c>
      <c r="P46" s="93">
        <f t="shared" si="5"/>
        <v>2732291</v>
      </c>
      <c r="Q46" s="93">
        <f t="shared" si="5"/>
        <v>13858954</v>
      </c>
      <c r="R46" s="93">
        <f t="shared" si="5"/>
        <v>11234612</v>
      </c>
      <c r="S46" s="93">
        <f t="shared" si="5"/>
        <v>-1269230</v>
      </c>
      <c r="T46" s="93">
        <f t="shared" si="5"/>
        <v>-8388308</v>
      </c>
      <c r="U46" s="93">
        <f t="shared" si="5"/>
        <v>0</v>
      </c>
      <c r="V46" s="93">
        <f t="shared" si="5"/>
        <v>-9657538</v>
      </c>
      <c r="W46" s="93">
        <f t="shared" si="5"/>
        <v>17117366</v>
      </c>
      <c r="X46" s="93">
        <f t="shared" si="5"/>
        <v>0</v>
      </c>
      <c r="Y46" s="93">
        <f t="shared" si="5"/>
        <v>17117366</v>
      </c>
      <c r="Z46" s="223">
        <f>+IF(X46&lt;&gt;0,+(Y46/X46)*100,0)</f>
        <v>0</v>
      </c>
      <c r="AA46" s="221">
        <f>SUM(AA44:AA45)</f>
        <v>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4180218</v>
      </c>
      <c r="D48" s="232">
        <f>SUM(D46:D47)</f>
        <v>0</v>
      </c>
      <c r="E48" s="233">
        <f t="shared" si="6"/>
        <v>0</v>
      </c>
      <c r="F48" s="234">
        <f t="shared" si="6"/>
        <v>0</v>
      </c>
      <c r="G48" s="234">
        <f t="shared" si="6"/>
        <v>29208815</v>
      </c>
      <c r="H48" s="235">
        <f t="shared" si="6"/>
        <v>-5031328</v>
      </c>
      <c r="I48" s="235">
        <f t="shared" si="6"/>
        <v>-3462695</v>
      </c>
      <c r="J48" s="235">
        <f t="shared" si="6"/>
        <v>20714792</v>
      </c>
      <c r="K48" s="235">
        <f t="shared" si="6"/>
        <v>-407345</v>
      </c>
      <c r="L48" s="235">
        <f t="shared" si="6"/>
        <v>57055</v>
      </c>
      <c r="M48" s="234">
        <f t="shared" si="6"/>
        <v>-4824210</v>
      </c>
      <c r="N48" s="234">
        <f t="shared" si="6"/>
        <v>-5174500</v>
      </c>
      <c r="O48" s="235">
        <f t="shared" si="6"/>
        <v>-5356633</v>
      </c>
      <c r="P48" s="235">
        <f t="shared" si="6"/>
        <v>2732291</v>
      </c>
      <c r="Q48" s="235">
        <f t="shared" si="6"/>
        <v>13858954</v>
      </c>
      <c r="R48" s="235">
        <f t="shared" si="6"/>
        <v>11234612</v>
      </c>
      <c r="S48" s="235">
        <f t="shared" si="6"/>
        <v>-1269230</v>
      </c>
      <c r="T48" s="234">
        <f t="shared" si="6"/>
        <v>-8388308</v>
      </c>
      <c r="U48" s="234">
        <f t="shared" si="6"/>
        <v>0</v>
      </c>
      <c r="V48" s="235">
        <f t="shared" si="6"/>
        <v>-9657538</v>
      </c>
      <c r="W48" s="235">
        <f t="shared" si="6"/>
        <v>17117366</v>
      </c>
      <c r="X48" s="235">
        <f t="shared" si="6"/>
        <v>0</v>
      </c>
      <c r="Y48" s="235">
        <f t="shared" si="6"/>
        <v>17117366</v>
      </c>
      <c r="Z48" s="236">
        <f>+IF(X48&lt;&gt;0,+(Y48/X48)*100,0)</f>
        <v>0</v>
      </c>
      <c r="AA48" s="237">
        <f>SUM(AA46:AA47)</f>
        <v>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44486744</v>
      </c>
      <c r="D5" s="158">
        <f>SUM(D6:D8)</f>
        <v>0</v>
      </c>
      <c r="E5" s="159">
        <f t="shared" si="0"/>
        <v>0</v>
      </c>
      <c r="F5" s="105">
        <f t="shared" si="0"/>
        <v>385001</v>
      </c>
      <c r="G5" s="105">
        <f t="shared" si="0"/>
        <v>39653</v>
      </c>
      <c r="H5" s="105">
        <f t="shared" si="0"/>
        <v>11401</v>
      </c>
      <c r="I5" s="105">
        <f t="shared" si="0"/>
        <v>41117</v>
      </c>
      <c r="J5" s="105">
        <f t="shared" si="0"/>
        <v>92171</v>
      </c>
      <c r="K5" s="105">
        <f t="shared" si="0"/>
        <v>380292</v>
      </c>
      <c r="L5" s="105">
        <f t="shared" si="0"/>
        <v>0</v>
      </c>
      <c r="M5" s="105">
        <f t="shared" si="0"/>
        <v>2464</v>
      </c>
      <c r="N5" s="105">
        <f t="shared" si="0"/>
        <v>382756</v>
      </c>
      <c r="O5" s="105">
        <f t="shared" si="0"/>
        <v>9220</v>
      </c>
      <c r="P5" s="105">
        <f t="shared" si="0"/>
        <v>37998</v>
      </c>
      <c r="Q5" s="105">
        <f t="shared" si="0"/>
        <v>27724</v>
      </c>
      <c r="R5" s="105">
        <f t="shared" si="0"/>
        <v>74942</v>
      </c>
      <c r="S5" s="105">
        <f t="shared" si="0"/>
        <v>5479</v>
      </c>
      <c r="T5" s="105">
        <f t="shared" si="0"/>
        <v>160360</v>
      </c>
      <c r="U5" s="105">
        <f t="shared" si="0"/>
        <v>0</v>
      </c>
      <c r="V5" s="105">
        <f t="shared" si="0"/>
        <v>165839</v>
      </c>
      <c r="W5" s="105">
        <f t="shared" si="0"/>
        <v>715708</v>
      </c>
      <c r="X5" s="105">
        <f t="shared" si="0"/>
        <v>385001</v>
      </c>
      <c r="Y5" s="105">
        <f t="shared" si="0"/>
        <v>330707</v>
      </c>
      <c r="Z5" s="142">
        <f>+IF(X5&lt;&gt;0,+(Y5/X5)*100,0)</f>
        <v>85.89769896701567</v>
      </c>
      <c r="AA5" s="158">
        <f>SUM(AA6:AA8)</f>
        <v>385001</v>
      </c>
    </row>
    <row r="6" spans="1:27" ht="13.5">
      <c r="A6" s="143" t="s">
        <v>75</v>
      </c>
      <c r="B6" s="141"/>
      <c r="C6" s="160">
        <v>8942475</v>
      </c>
      <c r="D6" s="160"/>
      <c r="E6" s="161"/>
      <c r="F6" s="65">
        <v>320834</v>
      </c>
      <c r="G6" s="65"/>
      <c r="H6" s="65">
        <v>3345</v>
      </c>
      <c r="I6" s="65">
        <v>32641</v>
      </c>
      <c r="J6" s="65">
        <v>35986</v>
      </c>
      <c r="K6" s="65">
        <v>380292</v>
      </c>
      <c r="L6" s="65"/>
      <c r="M6" s="65"/>
      <c r="N6" s="65">
        <v>380292</v>
      </c>
      <c r="O6" s="65">
        <v>9220</v>
      </c>
      <c r="P6" s="65">
        <v>5762</v>
      </c>
      <c r="Q6" s="65">
        <v>19591</v>
      </c>
      <c r="R6" s="65">
        <v>34573</v>
      </c>
      <c r="S6" s="65"/>
      <c r="T6" s="65">
        <v>57305</v>
      </c>
      <c r="U6" s="65"/>
      <c r="V6" s="65">
        <v>57305</v>
      </c>
      <c r="W6" s="65">
        <v>508156</v>
      </c>
      <c r="X6" s="65">
        <v>320834</v>
      </c>
      <c r="Y6" s="65">
        <v>187322</v>
      </c>
      <c r="Z6" s="145">
        <v>58.39</v>
      </c>
      <c r="AA6" s="67">
        <v>320834</v>
      </c>
    </row>
    <row r="7" spans="1:27" ht="13.5">
      <c r="A7" s="143" t="s">
        <v>76</v>
      </c>
      <c r="B7" s="141"/>
      <c r="C7" s="162">
        <v>36069846</v>
      </c>
      <c r="D7" s="162"/>
      <c r="E7" s="163"/>
      <c r="F7" s="164"/>
      <c r="G7" s="164">
        <v>10526</v>
      </c>
      <c r="H7" s="164"/>
      <c r="I7" s="164"/>
      <c r="J7" s="164">
        <v>10526</v>
      </c>
      <c r="K7" s="164"/>
      <c r="L7" s="164"/>
      <c r="M7" s="164"/>
      <c r="N7" s="164"/>
      <c r="O7" s="164"/>
      <c r="P7" s="164">
        <v>8655</v>
      </c>
      <c r="Q7" s="164"/>
      <c r="R7" s="164">
        <v>8655</v>
      </c>
      <c r="S7" s="164"/>
      <c r="T7" s="164">
        <v>103055</v>
      </c>
      <c r="U7" s="164"/>
      <c r="V7" s="164">
        <v>103055</v>
      </c>
      <c r="W7" s="164">
        <v>122236</v>
      </c>
      <c r="X7" s="164"/>
      <c r="Y7" s="164">
        <v>122236</v>
      </c>
      <c r="Z7" s="146"/>
      <c r="AA7" s="239"/>
    </row>
    <row r="8" spans="1:27" ht="13.5">
      <c r="A8" s="143" t="s">
        <v>77</v>
      </c>
      <c r="B8" s="141"/>
      <c r="C8" s="160">
        <v>-525577</v>
      </c>
      <c r="D8" s="160"/>
      <c r="E8" s="161"/>
      <c r="F8" s="65">
        <v>64167</v>
      </c>
      <c r="G8" s="65">
        <v>29127</v>
      </c>
      <c r="H8" s="65">
        <v>8056</v>
      </c>
      <c r="I8" s="65">
        <v>8476</v>
      </c>
      <c r="J8" s="65">
        <v>45659</v>
      </c>
      <c r="K8" s="65"/>
      <c r="L8" s="65"/>
      <c r="M8" s="65">
        <v>2464</v>
      </c>
      <c r="N8" s="65">
        <v>2464</v>
      </c>
      <c r="O8" s="65"/>
      <c r="P8" s="65">
        <v>23581</v>
      </c>
      <c r="Q8" s="65">
        <v>8133</v>
      </c>
      <c r="R8" s="65">
        <v>31714</v>
      </c>
      <c r="S8" s="65">
        <v>5479</v>
      </c>
      <c r="T8" s="65"/>
      <c r="U8" s="65"/>
      <c r="V8" s="65">
        <v>5479</v>
      </c>
      <c r="W8" s="65">
        <v>85316</v>
      </c>
      <c r="X8" s="65">
        <v>64167</v>
      </c>
      <c r="Y8" s="65">
        <v>21149</v>
      </c>
      <c r="Z8" s="145">
        <v>32.96</v>
      </c>
      <c r="AA8" s="67">
        <v>64167</v>
      </c>
    </row>
    <row r="9" spans="1:27" ht="13.5">
      <c r="A9" s="140" t="s">
        <v>78</v>
      </c>
      <c r="B9" s="141"/>
      <c r="C9" s="158">
        <f aca="true" t="shared" si="1" ref="C9:Y9">SUM(C10:C14)</f>
        <v>-7129954</v>
      </c>
      <c r="D9" s="158">
        <f>SUM(D10:D14)</f>
        <v>0</v>
      </c>
      <c r="E9" s="159">
        <f t="shared" si="1"/>
        <v>0</v>
      </c>
      <c r="F9" s="105">
        <f t="shared" si="1"/>
        <v>297500</v>
      </c>
      <c r="G9" s="105">
        <f t="shared" si="1"/>
        <v>0</v>
      </c>
      <c r="H9" s="105">
        <f t="shared" si="1"/>
        <v>74430</v>
      </c>
      <c r="I9" s="105">
        <f t="shared" si="1"/>
        <v>0</v>
      </c>
      <c r="J9" s="105">
        <f t="shared" si="1"/>
        <v>74430</v>
      </c>
      <c r="K9" s="105">
        <f t="shared" si="1"/>
        <v>68089</v>
      </c>
      <c r="L9" s="105">
        <f t="shared" si="1"/>
        <v>0</v>
      </c>
      <c r="M9" s="105">
        <f t="shared" si="1"/>
        <v>13959</v>
      </c>
      <c r="N9" s="105">
        <f t="shared" si="1"/>
        <v>82048</v>
      </c>
      <c r="O9" s="105">
        <f t="shared" si="1"/>
        <v>0</v>
      </c>
      <c r="P9" s="105">
        <f t="shared" si="1"/>
        <v>67850</v>
      </c>
      <c r="Q9" s="105">
        <f t="shared" si="1"/>
        <v>57735</v>
      </c>
      <c r="R9" s="105">
        <f t="shared" si="1"/>
        <v>125585</v>
      </c>
      <c r="S9" s="105">
        <f t="shared" si="1"/>
        <v>0</v>
      </c>
      <c r="T9" s="105">
        <f t="shared" si="1"/>
        <v>405724</v>
      </c>
      <c r="U9" s="105">
        <f t="shared" si="1"/>
        <v>0</v>
      </c>
      <c r="V9" s="105">
        <f t="shared" si="1"/>
        <v>405724</v>
      </c>
      <c r="W9" s="105">
        <f t="shared" si="1"/>
        <v>687787</v>
      </c>
      <c r="X9" s="105">
        <f t="shared" si="1"/>
        <v>297500</v>
      </c>
      <c r="Y9" s="105">
        <f t="shared" si="1"/>
        <v>390287</v>
      </c>
      <c r="Z9" s="142">
        <f>+IF(X9&lt;&gt;0,+(Y9/X9)*100,0)</f>
        <v>131.18890756302523</v>
      </c>
      <c r="AA9" s="107">
        <f>SUM(AA10:AA14)</f>
        <v>297500</v>
      </c>
    </row>
    <row r="10" spans="1:27" ht="13.5">
      <c r="A10" s="143" t="s">
        <v>79</v>
      </c>
      <c r="B10" s="141"/>
      <c r="C10" s="160">
        <v>-7129954</v>
      </c>
      <c r="D10" s="160"/>
      <c r="E10" s="161"/>
      <c r="F10" s="65">
        <v>297500</v>
      </c>
      <c r="G10" s="65"/>
      <c r="H10" s="65">
        <v>74430</v>
      </c>
      <c r="I10" s="65"/>
      <c r="J10" s="65">
        <v>74430</v>
      </c>
      <c r="K10" s="65">
        <v>68089</v>
      </c>
      <c r="L10" s="65"/>
      <c r="M10" s="65">
        <v>13959</v>
      </c>
      <c r="N10" s="65">
        <v>82048</v>
      </c>
      <c r="O10" s="65"/>
      <c r="P10" s="65">
        <v>67850</v>
      </c>
      <c r="Q10" s="65">
        <v>57735</v>
      </c>
      <c r="R10" s="65">
        <v>125585</v>
      </c>
      <c r="S10" s="65"/>
      <c r="T10" s="65">
        <v>405724</v>
      </c>
      <c r="U10" s="65"/>
      <c r="V10" s="65">
        <v>405724</v>
      </c>
      <c r="W10" s="65">
        <v>687787</v>
      </c>
      <c r="X10" s="65">
        <v>297500</v>
      </c>
      <c r="Y10" s="65">
        <v>390287</v>
      </c>
      <c r="Z10" s="145">
        <v>131.19</v>
      </c>
      <c r="AA10" s="67">
        <v>297500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27180453</v>
      </c>
      <c r="D15" s="158">
        <f>SUM(D16:D18)</f>
        <v>0</v>
      </c>
      <c r="E15" s="159">
        <f t="shared" si="2"/>
        <v>0</v>
      </c>
      <c r="F15" s="105">
        <f t="shared" si="2"/>
        <v>8873864</v>
      </c>
      <c r="G15" s="105">
        <f t="shared" si="2"/>
        <v>1587624</v>
      </c>
      <c r="H15" s="105">
        <f t="shared" si="2"/>
        <v>169137</v>
      </c>
      <c r="I15" s="105">
        <f t="shared" si="2"/>
        <v>94008</v>
      </c>
      <c r="J15" s="105">
        <f t="shared" si="2"/>
        <v>1850769</v>
      </c>
      <c r="K15" s="105">
        <f t="shared" si="2"/>
        <v>0</v>
      </c>
      <c r="L15" s="105">
        <f t="shared" si="2"/>
        <v>1267429</v>
      </c>
      <c r="M15" s="105">
        <f t="shared" si="2"/>
        <v>289804</v>
      </c>
      <c r="N15" s="105">
        <f t="shared" si="2"/>
        <v>1557233</v>
      </c>
      <c r="O15" s="105">
        <f t="shared" si="2"/>
        <v>352084</v>
      </c>
      <c r="P15" s="105">
        <f t="shared" si="2"/>
        <v>1538370</v>
      </c>
      <c r="Q15" s="105">
        <f t="shared" si="2"/>
        <v>415430</v>
      </c>
      <c r="R15" s="105">
        <f t="shared" si="2"/>
        <v>2305884</v>
      </c>
      <c r="S15" s="105">
        <f t="shared" si="2"/>
        <v>642935</v>
      </c>
      <c r="T15" s="105">
        <f t="shared" si="2"/>
        <v>572997</v>
      </c>
      <c r="U15" s="105">
        <f t="shared" si="2"/>
        <v>97426</v>
      </c>
      <c r="V15" s="105">
        <f t="shared" si="2"/>
        <v>1313358</v>
      </c>
      <c r="W15" s="105">
        <f t="shared" si="2"/>
        <v>7027244</v>
      </c>
      <c r="X15" s="105">
        <f t="shared" si="2"/>
        <v>8873864</v>
      </c>
      <c r="Y15" s="105">
        <f t="shared" si="2"/>
        <v>-1846620</v>
      </c>
      <c r="Z15" s="142">
        <f>+IF(X15&lt;&gt;0,+(Y15/X15)*100,0)</f>
        <v>-20.809649550635438</v>
      </c>
      <c r="AA15" s="107">
        <f>SUM(AA16:AA18)</f>
        <v>8873864</v>
      </c>
    </row>
    <row r="16" spans="1:27" ht="13.5">
      <c r="A16" s="143" t="s">
        <v>85</v>
      </c>
      <c r="B16" s="141"/>
      <c r="C16" s="160">
        <v>50675</v>
      </c>
      <c r="D16" s="160"/>
      <c r="E16" s="161"/>
      <c r="F16" s="65">
        <v>899167</v>
      </c>
      <c r="G16" s="65">
        <v>6817</v>
      </c>
      <c r="H16" s="65"/>
      <c r="I16" s="65"/>
      <c r="J16" s="65">
        <v>6817</v>
      </c>
      <c r="K16" s="65"/>
      <c r="L16" s="65">
        <v>1022008</v>
      </c>
      <c r="M16" s="65"/>
      <c r="N16" s="65">
        <v>1022008</v>
      </c>
      <c r="O16" s="65">
        <v>2400</v>
      </c>
      <c r="P16" s="65">
        <v>9957</v>
      </c>
      <c r="Q16" s="65"/>
      <c r="R16" s="65">
        <v>12357</v>
      </c>
      <c r="S16" s="65">
        <v>2842</v>
      </c>
      <c r="T16" s="65">
        <v>13031</v>
      </c>
      <c r="U16" s="65"/>
      <c r="V16" s="65">
        <v>15873</v>
      </c>
      <c r="W16" s="65">
        <v>1057055</v>
      </c>
      <c r="X16" s="65">
        <v>899167</v>
      </c>
      <c r="Y16" s="65">
        <v>157888</v>
      </c>
      <c r="Z16" s="145">
        <v>17.56</v>
      </c>
      <c r="AA16" s="67">
        <v>899167</v>
      </c>
    </row>
    <row r="17" spans="1:27" ht="13.5">
      <c r="A17" s="143" t="s">
        <v>86</v>
      </c>
      <c r="B17" s="141"/>
      <c r="C17" s="160">
        <v>27129778</v>
      </c>
      <c r="D17" s="160"/>
      <c r="E17" s="161"/>
      <c r="F17" s="65">
        <v>7974697</v>
      </c>
      <c r="G17" s="65">
        <v>1580807</v>
      </c>
      <c r="H17" s="65">
        <v>169137</v>
      </c>
      <c r="I17" s="65">
        <v>94008</v>
      </c>
      <c r="J17" s="65">
        <v>1843952</v>
      </c>
      <c r="K17" s="65"/>
      <c r="L17" s="65">
        <v>245421</v>
      </c>
      <c r="M17" s="65">
        <v>289804</v>
      </c>
      <c r="N17" s="65">
        <v>535225</v>
      </c>
      <c r="O17" s="65">
        <v>349684</v>
      </c>
      <c r="P17" s="65">
        <v>1528413</v>
      </c>
      <c r="Q17" s="65">
        <v>415430</v>
      </c>
      <c r="R17" s="65">
        <v>2293527</v>
      </c>
      <c r="S17" s="65">
        <v>640093</v>
      </c>
      <c r="T17" s="65">
        <v>559966</v>
      </c>
      <c r="U17" s="65">
        <v>97426</v>
      </c>
      <c r="V17" s="65">
        <v>1297485</v>
      </c>
      <c r="W17" s="65">
        <v>5970189</v>
      </c>
      <c r="X17" s="65">
        <v>7974697</v>
      </c>
      <c r="Y17" s="65">
        <v>-2004508</v>
      </c>
      <c r="Z17" s="145">
        <v>-25.14</v>
      </c>
      <c r="AA17" s="67">
        <v>7974697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64537243</v>
      </c>
      <c r="D25" s="232">
        <f>+D5+D9+D15+D19+D24</f>
        <v>0</v>
      </c>
      <c r="E25" s="245">
        <f t="shared" si="4"/>
        <v>0</v>
      </c>
      <c r="F25" s="234">
        <f t="shared" si="4"/>
        <v>9556365</v>
      </c>
      <c r="G25" s="234">
        <f t="shared" si="4"/>
        <v>1627277</v>
      </c>
      <c r="H25" s="234">
        <f t="shared" si="4"/>
        <v>254968</v>
      </c>
      <c r="I25" s="234">
        <f t="shared" si="4"/>
        <v>135125</v>
      </c>
      <c r="J25" s="234">
        <f t="shared" si="4"/>
        <v>2017370</v>
      </c>
      <c r="K25" s="234">
        <f t="shared" si="4"/>
        <v>448381</v>
      </c>
      <c r="L25" s="234">
        <f t="shared" si="4"/>
        <v>1267429</v>
      </c>
      <c r="M25" s="234">
        <f t="shared" si="4"/>
        <v>306227</v>
      </c>
      <c r="N25" s="234">
        <f t="shared" si="4"/>
        <v>2022037</v>
      </c>
      <c r="O25" s="234">
        <f t="shared" si="4"/>
        <v>361304</v>
      </c>
      <c r="P25" s="234">
        <f t="shared" si="4"/>
        <v>1644218</v>
      </c>
      <c r="Q25" s="234">
        <f t="shared" si="4"/>
        <v>500889</v>
      </c>
      <c r="R25" s="234">
        <f t="shared" si="4"/>
        <v>2506411</v>
      </c>
      <c r="S25" s="234">
        <f t="shared" si="4"/>
        <v>648414</v>
      </c>
      <c r="T25" s="234">
        <f t="shared" si="4"/>
        <v>1139081</v>
      </c>
      <c r="U25" s="234">
        <f t="shared" si="4"/>
        <v>97426</v>
      </c>
      <c r="V25" s="234">
        <f t="shared" si="4"/>
        <v>1884921</v>
      </c>
      <c r="W25" s="234">
        <f t="shared" si="4"/>
        <v>8430739</v>
      </c>
      <c r="X25" s="234">
        <f t="shared" si="4"/>
        <v>9556365</v>
      </c>
      <c r="Y25" s="234">
        <f t="shared" si="4"/>
        <v>-1125626</v>
      </c>
      <c r="Z25" s="246">
        <f>+IF(X25&lt;&gt;0,+(Y25/X25)*100,0)</f>
        <v>-11.778809202034456</v>
      </c>
      <c r="AA25" s="247">
        <f>+AA5+AA9+AA15+AA19+AA24</f>
        <v>9556365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/>
      <c r="F28" s="65">
        <v>9556365</v>
      </c>
      <c r="G28" s="65">
        <v>1627277</v>
      </c>
      <c r="H28" s="65">
        <v>254968</v>
      </c>
      <c r="I28" s="65">
        <v>135125</v>
      </c>
      <c r="J28" s="65">
        <v>2017370</v>
      </c>
      <c r="K28" s="65">
        <v>448381</v>
      </c>
      <c r="L28" s="65">
        <v>1267429</v>
      </c>
      <c r="M28" s="65">
        <v>306227</v>
      </c>
      <c r="N28" s="65">
        <v>2022037</v>
      </c>
      <c r="O28" s="65">
        <v>361304</v>
      </c>
      <c r="P28" s="65">
        <v>1644218</v>
      </c>
      <c r="Q28" s="65">
        <v>500889</v>
      </c>
      <c r="R28" s="65">
        <v>2506411</v>
      </c>
      <c r="S28" s="65">
        <v>648414</v>
      </c>
      <c r="T28" s="65">
        <v>1139081</v>
      </c>
      <c r="U28" s="65">
        <v>97426</v>
      </c>
      <c r="V28" s="65">
        <v>1884921</v>
      </c>
      <c r="W28" s="65">
        <v>8430739</v>
      </c>
      <c r="X28" s="65">
        <v>9556365</v>
      </c>
      <c r="Y28" s="65">
        <v>-1125626</v>
      </c>
      <c r="Z28" s="145">
        <v>-11.78</v>
      </c>
      <c r="AA28" s="160">
        <v>9556365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0</v>
      </c>
      <c r="F32" s="82">
        <f t="shared" si="5"/>
        <v>9556365</v>
      </c>
      <c r="G32" s="82">
        <f t="shared" si="5"/>
        <v>1627277</v>
      </c>
      <c r="H32" s="82">
        <f t="shared" si="5"/>
        <v>254968</v>
      </c>
      <c r="I32" s="82">
        <f t="shared" si="5"/>
        <v>135125</v>
      </c>
      <c r="J32" s="82">
        <f t="shared" si="5"/>
        <v>2017370</v>
      </c>
      <c r="K32" s="82">
        <f t="shared" si="5"/>
        <v>448381</v>
      </c>
      <c r="L32" s="82">
        <f t="shared" si="5"/>
        <v>1267429</v>
      </c>
      <c r="M32" s="82">
        <f t="shared" si="5"/>
        <v>306227</v>
      </c>
      <c r="N32" s="82">
        <f t="shared" si="5"/>
        <v>2022037</v>
      </c>
      <c r="O32" s="82">
        <f t="shared" si="5"/>
        <v>361304</v>
      </c>
      <c r="P32" s="82">
        <f t="shared" si="5"/>
        <v>1644218</v>
      </c>
      <c r="Q32" s="82">
        <f t="shared" si="5"/>
        <v>500889</v>
      </c>
      <c r="R32" s="82">
        <f t="shared" si="5"/>
        <v>2506411</v>
      </c>
      <c r="S32" s="82">
        <f t="shared" si="5"/>
        <v>648414</v>
      </c>
      <c r="T32" s="82">
        <f t="shared" si="5"/>
        <v>1139081</v>
      </c>
      <c r="U32" s="82">
        <f t="shared" si="5"/>
        <v>97426</v>
      </c>
      <c r="V32" s="82">
        <f t="shared" si="5"/>
        <v>1884921</v>
      </c>
      <c r="W32" s="82">
        <f t="shared" si="5"/>
        <v>8430739</v>
      </c>
      <c r="X32" s="82">
        <f t="shared" si="5"/>
        <v>9556365</v>
      </c>
      <c r="Y32" s="82">
        <f t="shared" si="5"/>
        <v>-1125626</v>
      </c>
      <c r="Z32" s="227">
        <f>+IF(X32&lt;&gt;0,+(Y32/X32)*100,0)</f>
        <v>-11.778809202034456</v>
      </c>
      <c r="AA32" s="84">
        <f>SUM(AA28:AA31)</f>
        <v>9556365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0</v>
      </c>
      <c r="F36" s="235">
        <f t="shared" si="6"/>
        <v>9556365</v>
      </c>
      <c r="G36" s="235">
        <f t="shared" si="6"/>
        <v>1627277</v>
      </c>
      <c r="H36" s="235">
        <f t="shared" si="6"/>
        <v>254968</v>
      </c>
      <c r="I36" s="235">
        <f t="shared" si="6"/>
        <v>135125</v>
      </c>
      <c r="J36" s="235">
        <f t="shared" si="6"/>
        <v>2017370</v>
      </c>
      <c r="K36" s="235">
        <f t="shared" si="6"/>
        <v>448381</v>
      </c>
      <c r="L36" s="235">
        <f t="shared" si="6"/>
        <v>1267429</v>
      </c>
      <c r="M36" s="235">
        <f t="shared" si="6"/>
        <v>306227</v>
      </c>
      <c r="N36" s="235">
        <f t="shared" si="6"/>
        <v>2022037</v>
      </c>
      <c r="O36" s="235">
        <f t="shared" si="6"/>
        <v>361304</v>
      </c>
      <c r="P36" s="235">
        <f t="shared" si="6"/>
        <v>1644218</v>
      </c>
      <c r="Q36" s="235">
        <f t="shared" si="6"/>
        <v>500889</v>
      </c>
      <c r="R36" s="235">
        <f t="shared" si="6"/>
        <v>2506411</v>
      </c>
      <c r="S36" s="235">
        <f t="shared" si="6"/>
        <v>648414</v>
      </c>
      <c r="T36" s="235">
        <f t="shared" si="6"/>
        <v>1139081</v>
      </c>
      <c r="U36" s="235">
        <f t="shared" si="6"/>
        <v>97426</v>
      </c>
      <c r="V36" s="235">
        <f t="shared" si="6"/>
        <v>1884921</v>
      </c>
      <c r="W36" s="235">
        <f t="shared" si="6"/>
        <v>8430739</v>
      </c>
      <c r="X36" s="235">
        <f t="shared" si="6"/>
        <v>9556365</v>
      </c>
      <c r="Y36" s="235">
        <f t="shared" si="6"/>
        <v>-1125626</v>
      </c>
      <c r="Z36" s="236">
        <f>+IF(X36&lt;&gt;0,+(Y36/X36)*100,0)</f>
        <v>-11.778809202034456</v>
      </c>
      <c r="AA36" s="254">
        <f>SUM(AA32:AA35)</f>
        <v>9556365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10076462</v>
      </c>
      <c r="D6" s="160"/>
      <c r="E6" s="64">
        <v>83388595</v>
      </c>
      <c r="F6" s="65"/>
      <c r="G6" s="65">
        <v>64912008</v>
      </c>
      <c r="H6" s="65">
        <v>54506728</v>
      </c>
      <c r="I6" s="65">
        <v>46976832</v>
      </c>
      <c r="J6" s="65">
        <v>166395568</v>
      </c>
      <c r="K6" s="65"/>
      <c r="L6" s="65">
        <v>64009833</v>
      </c>
      <c r="M6" s="65">
        <v>24835443</v>
      </c>
      <c r="N6" s="65">
        <v>88845276</v>
      </c>
      <c r="O6" s="65">
        <v>-187791370</v>
      </c>
      <c r="P6" s="65">
        <v>34167767</v>
      </c>
      <c r="Q6" s="65">
        <v>37851078</v>
      </c>
      <c r="R6" s="65">
        <v>-115772525</v>
      </c>
      <c r="S6" s="65">
        <v>30014411</v>
      </c>
      <c r="T6" s="65">
        <v>28130954</v>
      </c>
      <c r="U6" s="65">
        <v>28130954</v>
      </c>
      <c r="V6" s="65">
        <v>86276319</v>
      </c>
      <c r="W6" s="65">
        <v>225744638</v>
      </c>
      <c r="X6" s="65"/>
      <c r="Y6" s="65">
        <v>225744638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>
        <v>706820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2210876</v>
      </c>
      <c r="D8" s="160"/>
      <c r="E8" s="64">
        <v>90000000</v>
      </c>
      <c r="F8" s="65"/>
      <c r="G8" s="65">
        <v>3281665</v>
      </c>
      <c r="H8" s="65">
        <v>3856778</v>
      </c>
      <c r="I8" s="65">
        <v>4443759</v>
      </c>
      <c r="J8" s="65">
        <v>11582202</v>
      </c>
      <c r="K8" s="65"/>
      <c r="L8" s="65">
        <v>4443759</v>
      </c>
      <c r="M8" s="65">
        <v>5197633</v>
      </c>
      <c r="N8" s="65">
        <v>9641392</v>
      </c>
      <c r="O8" s="65">
        <v>-9192866</v>
      </c>
      <c r="P8" s="65">
        <v>4429337</v>
      </c>
      <c r="Q8" s="65">
        <v>5099292</v>
      </c>
      <c r="R8" s="65">
        <v>335763</v>
      </c>
      <c r="S8" s="65">
        <v>5832734</v>
      </c>
      <c r="T8" s="65">
        <v>6041952</v>
      </c>
      <c r="U8" s="65">
        <v>6041952</v>
      </c>
      <c r="V8" s="65">
        <v>17916638</v>
      </c>
      <c r="W8" s="65">
        <v>39475995</v>
      </c>
      <c r="X8" s="65"/>
      <c r="Y8" s="65">
        <v>39475995</v>
      </c>
      <c r="Z8" s="145"/>
      <c r="AA8" s="67"/>
    </row>
    <row r="9" spans="1:27" ht="13.5">
      <c r="A9" s="264" t="s">
        <v>149</v>
      </c>
      <c r="B9" s="197"/>
      <c r="C9" s="160">
        <v>2632160</v>
      </c>
      <c r="D9" s="160"/>
      <c r="E9" s="64">
        <v>111538104</v>
      </c>
      <c r="F9" s="65"/>
      <c r="G9" s="65">
        <v>2632563</v>
      </c>
      <c r="H9" s="65">
        <v>2637602</v>
      </c>
      <c r="I9" s="65">
        <v>2642350</v>
      </c>
      <c r="J9" s="65">
        <v>7912515</v>
      </c>
      <c r="K9" s="65"/>
      <c r="L9" s="65">
        <v>2773530</v>
      </c>
      <c r="M9" s="65">
        <v>2808983</v>
      </c>
      <c r="N9" s="65">
        <v>5582513</v>
      </c>
      <c r="O9" s="65">
        <v>16431911</v>
      </c>
      <c r="P9" s="65">
        <v>2078338</v>
      </c>
      <c r="Q9" s="65">
        <v>2082947</v>
      </c>
      <c r="R9" s="65">
        <v>20593196</v>
      </c>
      <c r="S9" s="65">
        <v>2088352</v>
      </c>
      <c r="T9" s="65">
        <v>2269929</v>
      </c>
      <c r="U9" s="65">
        <v>2557806</v>
      </c>
      <c r="V9" s="65">
        <v>6916087</v>
      </c>
      <c r="W9" s="65">
        <v>41004311</v>
      </c>
      <c r="X9" s="65"/>
      <c r="Y9" s="65">
        <v>41004311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14919498</v>
      </c>
      <c r="D12" s="177">
        <f>SUM(D6:D11)</f>
        <v>0</v>
      </c>
      <c r="E12" s="77">
        <f t="shared" si="0"/>
        <v>285633519</v>
      </c>
      <c r="F12" s="78">
        <f t="shared" si="0"/>
        <v>0</v>
      </c>
      <c r="G12" s="78">
        <f t="shared" si="0"/>
        <v>70826236</v>
      </c>
      <c r="H12" s="78">
        <f t="shared" si="0"/>
        <v>61001108</v>
      </c>
      <c r="I12" s="78">
        <f t="shared" si="0"/>
        <v>54062941</v>
      </c>
      <c r="J12" s="78">
        <f t="shared" si="0"/>
        <v>185890285</v>
      </c>
      <c r="K12" s="78">
        <f t="shared" si="0"/>
        <v>0</v>
      </c>
      <c r="L12" s="78">
        <f t="shared" si="0"/>
        <v>71227122</v>
      </c>
      <c r="M12" s="78">
        <f t="shared" si="0"/>
        <v>32842059</v>
      </c>
      <c r="N12" s="78">
        <f t="shared" si="0"/>
        <v>104069181</v>
      </c>
      <c r="O12" s="78">
        <f t="shared" si="0"/>
        <v>-180552325</v>
      </c>
      <c r="P12" s="78">
        <f t="shared" si="0"/>
        <v>40675442</v>
      </c>
      <c r="Q12" s="78">
        <f t="shared" si="0"/>
        <v>45033317</v>
      </c>
      <c r="R12" s="78">
        <f t="shared" si="0"/>
        <v>-94843566</v>
      </c>
      <c r="S12" s="78">
        <f t="shared" si="0"/>
        <v>37935497</v>
      </c>
      <c r="T12" s="78">
        <f t="shared" si="0"/>
        <v>36442835</v>
      </c>
      <c r="U12" s="78">
        <f t="shared" si="0"/>
        <v>36730712</v>
      </c>
      <c r="V12" s="78">
        <f t="shared" si="0"/>
        <v>111109044</v>
      </c>
      <c r="W12" s="78">
        <f t="shared" si="0"/>
        <v>306224944</v>
      </c>
      <c r="X12" s="78">
        <f t="shared" si="0"/>
        <v>0</v>
      </c>
      <c r="Y12" s="78">
        <f t="shared" si="0"/>
        <v>306224944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>
        <v>16000000</v>
      </c>
      <c r="N18" s="65">
        <v>16000000</v>
      </c>
      <c r="O18" s="65"/>
      <c r="P18" s="65"/>
      <c r="Q18" s="65"/>
      <c r="R18" s="65"/>
      <c r="S18" s="65"/>
      <c r="T18" s="65"/>
      <c r="U18" s="65"/>
      <c r="V18" s="65"/>
      <c r="W18" s="65">
        <v>16000000</v>
      </c>
      <c r="X18" s="65"/>
      <c r="Y18" s="65">
        <v>16000000</v>
      </c>
      <c r="Z18" s="145"/>
      <c r="AA18" s="67"/>
    </row>
    <row r="19" spans="1:27" ht="13.5">
      <c r="A19" s="264" t="s">
        <v>157</v>
      </c>
      <c r="B19" s="197" t="s">
        <v>99</v>
      </c>
      <c r="C19" s="160">
        <v>166705343</v>
      </c>
      <c r="D19" s="160"/>
      <c r="E19" s="64">
        <v>207296373</v>
      </c>
      <c r="F19" s="65">
        <v>9556366</v>
      </c>
      <c r="G19" s="65">
        <v>168332619</v>
      </c>
      <c r="H19" s="65">
        <v>168587587</v>
      </c>
      <c r="I19" s="65">
        <v>169413346</v>
      </c>
      <c r="J19" s="65">
        <v>506333552</v>
      </c>
      <c r="K19" s="65"/>
      <c r="L19" s="65">
        <v>168524259</v>
      </c>
      <c r="M19" s="65">
        <v>168588232</v>
      </c>
      <c r="N19" s="65">
        <v>337112491</v>
      </c>
      <c r="O19" s="65">
        <v>78447543</v>
      </c>
      <c r="P19" s="65">
        <v>204511863</v>
      </c>
      <c r="Q19" s="65">
        <v>204967449</v>
      </c>
      <c r="R19" s="65">
        <v>487926855</v>
      </c>
      <c r="S19" s="65">
        <v>206987283</v>
      </c>
      <c r="T19" s="65">
        <v>208126363</v>
      </c>
      <c r="U19" s="65">
        <v>214565358</v>
      </c>
      <c r="V19" s="65">
        <v>629679004</v>
      </c>
      <c r="W19" s="65">
        <v>1961051902</v>
      </c>
      <c r="X19" s="65">
        <v>9556366</v>
      </c>
      <c r="Y19" s="65">
        <v>1951495536</v>
      </c>
      <c r="Z19" s="145">
        <v>20420.9</v>
      </c>
      <c r="AA19" s="67">
        <v>9556366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9929929</v>
      </c>
      <c r="D22" s="160"/>
      <c r="E22" s="64"/>
      <c r="F22" s="65"/>
      <c r="G22" s="65">
        <v>9929929</v>
      </c>
      <c r="H22" s="65">
        <v>9929929</v>
      </c>
      <c r="I22" s="65">
        <v>9929929</v>
      </c>
      <c r="J22" s="65">
        <v>29789787</v>
      </c>
      <c r="K22" s="65"/>
      <c r="L22" s="65">
        <v>9929929</v>
      </c>
      <c r="M22" s="65">
        <v>9929929</v>
      </c>
      <c r="N22" s="65">
        <v>19859858</v>
      </c>
      <c r="O22" s="65">
        <v>270823</v>
      </c>
      <c r="P22" s="65">
        <v>104168</v>
      </c>
      <c r="Q22" s="65">
        <v>102556</v>
      </c>
      <c r="R22" s="65">
        <v>477547</v>
      </c>
      <c r="S22" s="65">
        <v>102556</v>
      </c>
      <c r="T22" s="65">
        <v>102555</v>
      </c>
      <c r="U22" s="65">
        <v>102556</v>
      </c>
      <c r="V22" s="65">
        <v>307667</v>
      </c>
      <c r="W22" s="65">
        <v>50434859</v>
      </c>
      <c r="X22" s="65"/>
      <c r="Y22" s="65">
        <v>50434859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>
        <v>-5683606</v>
      </c>
      <c r="G23" s="164"/>
      <c r="H23" s="164"/>
      <c r="I23" s="164"/>
      <c r="J23" s="65"/>
      <c r="K23" s="164"/>
      <c r="L23" s="164">
        <v>49424</v>
      </c>
      <c r="M23" s="65"/>
      <c r="N23" s="164">
        <v>49424</v>
      </c>
      <c r="O23" s="164"/>
      <c r="P23" s="164"/>
      <c r="Q23" s="65"/>
      <c r="R23" s="164"/>
      <c r="S23" s="164"/>
      <c r="T23" s="65"/>
      <c r="U23" s="164">
        <v>530340</v>
      </c>
      <c r="V23" s="164">
        <v>530340</v>
      </c>
      <c r="W23" s="164">
        <v>579764</v>
      </c>
      <c r="X23" s="65">
        <v>-5683606</v>
      </c>
      <c r="Y23" s="164">
        <v>6263370</v>
      </c>
      <c r="Z23" s="146">
        <v>-110.2</v>
      </c>
      <c r="AA23" s="239">
        <v>-5683606</v>
      </c>
    </row>
    <row r="24" spans="1:27" ht="13.5">
      <c r="A24" s="265" t="s">
        <v>57</v>
      </c>
      <c r="B24" s="268"/>
      <c r="C24" s="177">
        <f aca="true" t="shared" si="1" ref="C24:Y24">SUM(C15:C23)</f>
        <v>176635272</v>
      </c>
      <c r="D24" s="177">
        <f>SUM(D15:D23)</f>
        <v>0</v>
      </c>
      <c r="E24" s="81">
        <f t="shared" si="1"/>
        <v>207296373</v>
      </c>
      <c r="F24" s="82">
        <f t="shared" si="1"/>
        <v>3872760</v>
      </c>
      <c r="G24" s="82">
        <f t="shared" si="1"/>
        <v>178262548</v>
      </c>
      <c r="H24" s="82">
        <f t="shared" si="1"/>
        <v>178517516</v>
      </c>
      <c r="I24" s="82">
        <f t="shared" si="1"/>
        <v>179343275</v>
      </c>
      <c r="J24" s="82">
        <f t="shared" si="1"/>
        <v>536123339</v>
      </c>
      <c r="K24" s="82">
        <f t="shared" si="1"/>
        <v>0</v>
      </c>
      <c r="L24" s="82">
        <f t="shared" si="1"/>
        <v>178503612</v>
      </c>
      <c r="M24" s="82">
        <f t="shared" si="1"/>
        <v>194518161</v>
      </c>
      <c r="N24" s="82">
        <f t="shared" si="1"/>
        <v>373021773</v>
      </c>
      <c r="O24" s="82">
        <f t="shared" si="1"/>
        <v>78718366</v>
      </c>
      <c r="P24" s="82">
        <f t="shared" si="1"/>
        <v>204616031</v>
      </c>
      <c r="Q24" s="82">
        <f t="shared" si="1"/>
        <v>205070005</v>
      </c>
      <c r="R24" s="82">
        <f t="shared" si="1"/>
        <v>488404402</v>
      </c>
      <c r="S24" s="82">
        <f t="shared" si="1"/>
        <v>207089839</v>
      </c>
      <c r="T24" s="82">
        <f t="shared" si="1"/>
        <v>208228918</v>
      </c>
      <c r="U24" s="82">
        <f t="shared" si="1"/>
        <v>215198254</v>
      </c>
      <c r="V24" s="82">
        <f t="shared" si="1"/>
        <v>630517011</v>
      </c>
      <c r="W24" s="82">
        <f t="shared" si="1"/>
        <v>2028066525</v>
      </c>
      <c r="X24" s="82">
        <f t="shared" si="1"/>
        <v>3872760</v>
      </c>
      <c r="Y24" s="82">
        <f t="shared" si="1"/>
        <v>2024193765</v>
      </c>
      <c r="Z24" s="227">
        <f>+IF(X24&lt;&gt;0,+(Y24/X24)*100,0)</f>
        <v>52267.47242276825</v>
      </c>
      <c r="AA24" s="84">
        <f>SUM(AA15:AA23)</f>
        <v>3872760</v>
      </c>
    </row>
    <row r="25" spans="1:27" ht="13.5">
      <c r="A25" s="265" t="s">
        <v>162</v>
      </c>
      <c r="B25" s="266"/>
      <c r="C25" s="177">
        <f aca="true" t="shared" si="2" ref="C25:Y25">+C12+C24</f>
        <v>191554770</v>
      </c>
      <c r="D25" s="177">
        <f>+D12+D24</f>
        <v>0</v>
      </c>
      <c r="E25" s="77">
        <f t="shared" si="2"/>
        <v>492929892</v>
      </c>
      <c r="F25" s="78">
        <f t="shared" si="2"/>
        <v>3872760</v>
      </c>
      <c r="G25" s="78">
        <f t="shared" si="2"/>
        <v>249088784</v>
      </c>
      <c r="H25" s="78">
        <f t="shared" si="2"/>
        <v>239518624</v>
      </c>
      <c r="I25" s="78">
        <f t="shared" si="2"/>
        <v>233406216</v>
      </c>
      <c r="J25" s="78">
        <f t="shared" si="2"/>
        <v>722013624</v>
      </c>
      <c r="K25" s="78">
        <f t="shared" si="2"/>
        <v>0</v>
      </c>
      <c r="L25" s="78">
        <f t="shared" si="2"/>
        <v>249730734</v>
      </c>
      <c r="M25" s="78">
        <f t="shared" si="2"/>
        <v>227360220</v>
      </c>
      <c r="N25" s="78">
        <f t="shared" si="2"/>
        <v>477090954</v>
      </c>
      <c r="O25" s="78">
        <f t="shared" si="2"/>
        <v>-101833959</v>
      </c>
      <c r="P25" s="78">
        <f t="shared" si="2"/>
        <v>245291473</v>
      </c>
      <c r="Q25" s="78">
        <f t="shared" si="2"/>
        <v>250103322</v>
      </c>
      <c r="R25" s="78">
        <f t="shared" si="2"/>
        <v>393560836</v>
      </c>
      <c r="S25" s="78">
        <f t="shared" si="2"/>
        <v>245025336</v>
      </c>
      <c r="T25" s="78">
        <f t="shared" si="2"/>
        <v>244671753</v>
      </c>
      <c r="U25" s="78">
        <f t="shared" si="2"/>
        <v>251928966</v>
      </c>
      <c r="V25" s="78">
        <f t="shared" si="2"/>
        <v>741626055</v>
      </c>
      <c r="W25" s="78">
        <f t="shared" si="2"/>
        <v>2334291469</v>
      </c>
      <c r="X25" s="78">
        <f t="shared" si="2"/>
        <v>3872760</v>
      </c>
      <c r="Y25" s="78">
        <f t="shared" si="2"/>
        <v>2330418709</v>
      </c>
      <c r="Z25" s="179">
        <f>+IF(X25&lt;&gt;0,+(Y25/X25)*100,0)</f>
        <v>60174.62246563175</v>
      </c>
      <c r="AA25" s="79">
        <f>+AA12+AA24</f>
        <v>3872760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1397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349092</v>
      </c>
      <c r="D30" s="160"/>
      <c r="E30" s="64"/>
      <c r="F30" s="65"/>
      <c r="G30" s="65">
        <v>349092</v>
      </c>
      <c r="H30" s="65">
        <v>349092</v>
      </c>
      <c r="I30" s="65">
        <v>349092</v>
      </c>
      <c r="J30" s="65">
        <v>1047276</v>
      </c>
      <c r="K30" s="65"/>
      <c r="L30" s="65">
        <v>349092</v>
      </c>
      <c r="M30" s="65"/>
      <c r="N30" s="65">
        <v>349092</v>
      </c>
      <c r="O30" s="65">
        <v>533665</v>
      </c>
      <c r="P30" s="65">
        <v>521784</v>
      </c>
      <c r="Q30" s="65">
        <v>521784</v>
      </c>
      <c r="R30" s="65">
        <v>1577233</v>
      </c>
      <c r="S30" s="65">
        <v>521784</v>
      </c>
      <c r="T30" s="65">
        <v>521784</v>
      </c>
      <c r="U30" s="65">
        <v>521784</v>
      </c>
      <c r="V30" s="65">
        <v>1565352</v>
      </c>
      <c r="W30" s="65">
        <v>4538953</v>
      </c>
      <c r="X30" s="65"/>
      <c r="Y30" s="65">
        <v>4538953</v>
      </c>
      <c r="Z30" s="145"/>
      <c r="AA30" s="67"/>
    </row>
    <row r="31" spans="1:27" ht="13.5">
      <c r="A31" s="264" t="s">
        <v>166</v>
      </c>
      <c r="B31" s="197"/>
      <c r="C31" s="160"/>
      <c r="D31" s="160"/>
      <c r="E31" s="64">
        <v>83000000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>
        <v>4366905</v>
      </c>
      <c r="Q31" s="65">
        <v>4366905</v>
      </c>
      <c r="R31" s="65">
        <v>8733810</v>
      </c>
      <c r="S31" s="65">
        <v>3366905</v>
      </c>
      <c r="T31" s="65"/>
      <c r="U31" s="65"/>
      <c r="V31" s="65">
        <v>3366905</v>
      </c>
      <c r="W31" s="65">
        <v>12100715</v>
      </c>
      <c r="X31" s="65"/>
      <c r="Y31" s="65">
        <v>12100715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3105689</v>
      </c>
      <c r="D32" s="160"/>
      <c r="E32" s="64">
        <v>52780106</v>
      </c>
      <c r="F32" s="65">
        <v>3044277</v>
      </c>
      <c r="G32" s="65">
        <v>31429441</v>
      </c>
      <c r="H32" s="65">
        <v>26890608</v>
      </c>
      <c r="I32" s="65">
        <v>24240891</v>
      </c>
      <c r="J32" s="65">
        <v>82560940</v>
      </c>
      <c r="K32" s="65"/>
      <c r="L32" s="65">
        <v>40499093</v>
      </c>
      <c r="M32" s="65">
        <v>25992802</v>
      </c>
      <c r="N32" s="65">
        <v>66491895</v>
      </c>
      <c r="O32" s="65">
        <v>-129066987</v>
      </c>
      <c r="P32" s="65">
        <v>41765764</v>
      </c>
      <c r="Q32" s="65">
        <v>31378263</v>
      </c>
      <c r="R32" s="65">
        <v>-55922960</v>
      </c>
      <c r="S32" s="65">
        <v>32177417</v>
      </c>
      <c r="T32" s="65">
        <v>42889166</v>
      </c>
      <c r="U32" s="65">
        <v>49840199</v>
      </c>
      <c r="V32" s="65">
        <v>124906782</v>
      </c>
      <c r="W32" s="65">
        <v>218036657</v>
      </c>
      <c r="X32" s="65">
        <v>3044277</v>
      </c>
      <c r="Y32" s="65">
        <v>214992380</v>
      </c>
      <c r="Z32" s="145">
        <v>7062.18</v>
      </c>
      <c r="AA32" s="67">
        <v>3044277</v>
      </c>
    </row>
    <row r="33" spans="1:27" ht="13.5">
      <c r="A33" s="264" t="s">
        <v>168</v>
      </c>
      <c r="B33" s="197"/>
      <c r="C33" s="160">
        <v>2869986</v>
      </c>
      <c r="D33" s="160"/>
      <c r="E33" s="64"/>
      <c r="F33" s="65"/>
      <c r="G33" s="65">
        <v>2869986</v>
      </c>
      <c r="H33" s="65">
        <v>2869986</v>
      </c>
      <c r="I33" s="65">
        <v>2869986</v>
      </c>
      <c r="J33" s="65">
        <v>8609958</v>
      </c>
      <c r="K33" s="65"/>
      <c r="L33" s="65">
        <v>2869986</v>
      </c>
      <c r="M33" s="65">
        <v>2869986</v>
      </c>
      <c r="N33" s="65">
        <v>5739972</v>
      </c>
      <c r="O33" s="65">
        <v>-535379</v>
      </c>
      <c r="P33" s="65">
        <v>3168388</v>
      </c>
      <c r="Q33" s="65">
        <v>3168388</v>
      </c>
      <c r="R33" s="65">
        <v>5801397</v>
      </c>
      <c r="S33" s="65">
        <v>3168388</v>
      </c>
      <c r="T33" s="65">
        <v>3168388</v>
      </c>
      <c r="U33" s="65">
        <v>3168388</v>
      </c>
      <c r="V33" s="65">
        <v>9505164</v>
      </c>
      <c r="W33" s="65">
        <v>29656491</v>
      </c>
      <c r="X33" s="65"/>
      <c r="Y33" s="65">
        <v>29656491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6326164</v>
      </c>
      <c r="D34" s="177">
        <f>SUM(D29:D33)</f>
        <v>0</v>
      </c>
      <c r="E34" s="77">
        <f t="shared" si="3"/>
        <v>135780106</v>
      </c>
      <c r="F34" s="78">
        <f t="shared" si="3"/>
        <v>3044277</v>
      </c>
      <c r="G34" s="78">
        <f t="shared" si="3"/>
        <v>34648519</v>
      </c>
      <c r="H34" s="78">
        <f t="shared" si="3"/>
        <v>30109686</v>
      </c>
      <c r="I34" s="78">
        <f t="shared" si="3"/>
        <v>27459969</v>
      </c>
      <c r="J34" s="78">
        <f t="shared" si="3"/>
        <v>92218174</v>
      </c>
      <c r="K34" s="78">
        <f t="shared" si="3"/>
        <v>0</v>
      </c>
      <c r="L34" s="78">
        <f t="shared" si="3"/>
        <v>43718171</v>
      </c>
      <c r="M34" s="78">
        <f t="shared" si="3"/>
        <v>28862788</v>
      </c>
      <c r="N34" s="78">
        <f t="shared" si="3"/>
        <v>72580959</v>
      </c>
      <c r="O34" s="78">
        <f t="shared" si="3"/>
        <v>-129068701</v>
      </c>
      <c r="P34" s="78">
        <f t="shared" si="3"/>
        <v>49822841</v>
      </c>
      <c r="Q34" s="78">
        <f t="shared" si="3"/>
        <v>39435340</v>
      </c>
      <c r="R34" s="78">
        <f t="shared" si="3"/>
        <v>-39810520</v>
      </c>
      <c r="S34" s="78">
        <f t="shared" si="3"/>
        <v>39234494</v>
      </c>
      <c r="T34" s="78">
        <f t="shared" si="3"/>
        <v>46579338</v>
      </c>
      <c r="U34" s="78">
        <f t="shared" si="3"/>
        <v>53530371</v>
      </c>
      <c r="V34" s="78">
        <f t="shared" si="3"/>
        <v>139344203</v>
      </c>
      <c r="W34" s="78">
        <f t="shared" si="3"/>
        <v>264332816</v>
      </c>
      <c r="X34" s="78">
        <f t="shared" si="3"/>
        <v>3044277</v>
      </c>
      <c r="Y34" s="78">
        <f t="shared" si="3"/>
        <v>261288539</v>
      </c>
      <c r="Z34" s="179">
        <f>+IF(X34&lt;&gt;0,+(Y34/X34)*100,0)</f>
        <v>8582.94232095174</v>
      </c>
      <c r="AA34" s="79">
        <f>SUM(AA29:AA33)</f>
        <v>3044277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9343428</v>
      </c>
      <c r="D37" s="160"/>
      <c r="E37" s="64">
        <v>1522950</v>
      </c>
      <c r="F37" s="65">
        <v>-466667</v>
      </c>
      <c r="G37" s="65">
        <v>9346270</v>
      </c>
      <c r="H37" s="65">
        <v>9346270</v>
      </c>
      <c r="I37" s="65">
        <v>9346270</v>
      </c>
      <c r="J37" s="65">
        <v>28038810</v>
      </c>
      <c r="K37" s="65"/>
      <c r="L37" s="65">
        <v>9346270</v>
      </c>
      <c r="M37" s="65">
        <v>9346270</v>
      </c>
      <c r="N37" s="65">
        <v>18692540</v>
      </c>
      <c r="O37" s="65">
        <v>258721</v>
      </c>
      <c r="P37" s="65">
        <v>9211985</v>
      </c>
      <c r="Q37" s="65">
        <v>9211985</v>
      </c>
      <c r="R37" s="65">
        <v>18682691</v>
      </c>
      <c r="S37" s="65">
        <v>9211985</v>
      </c>
      <c r="T37" s="65">
        <v>9211985</v>
      </c>
      <c r="U37" s="65">
        <v>12073154</v>
      </c>
      <c r="V37" s="65">
        <v>30497124</v>
      </c>
      <c r="W37" s="65">
        <v>95911165</v>
      </c>
      <c r="X37" s="65">
        <v>-466667</v>
      </c>
      <c r="Y37" s="65">
        <v>96377832</v>
      </c>
      <c r="Z37" s="145">
        <v>-20652.38</v>
      </c>
      <c r="AA37" s="67">
        <v>-466667</v>
      </c>
    </row>
    <row r="38" spans="1:27" ht="13.5">
      <c r="A38" s="264" t="s">
        <v>168</v>
      </c>
      <c r="B38" s="197"/>
      <c r="C38" s="160"/>
      <c r="D38" s="160"/>
      <c r="E38" s="64">
        <v>51583189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9343428</v>
      </c>
      <c r="D39" s="177">
        <f>SUM(D37:D38)</f>
        <v>0</v>
      </c>
      <c r="E39" s="81">
        <f t="shared" si="4"/>
        <v>53106139</v>
      </c>
      <c r="F39" s="82">
        <f t="shared" si="4"/>
        <v>-466667</v>
      </c>
      <c r="G39" s="82">
        <f t="shared" si="4"/>
        <v>9346270</v>
      </c>
      <c r="H39" s="82">
        <f t="shared" si="4"/>
        <v>9346270</v>
      </c>
      <c r="I39" s="82">
        <f t="shared" si="4"/>
        <v>9346270</v>
      </c>
      <c r="J39" s="82">
        <f t="shared" si="4"/>
        <v>28038810</v>
      </c>
      <c r="K39" s="82">
        <f t="shared" si="4"/>
        <v>0</v>
      </c>
      <c r="L39" s="82">
        <f t="shared" si="4"/>
        <v>9346270</v>
      </c>
      <c r="M39" s="82">
        <f t="shared" si="4"/>
        <v>9346270</v>
      </c>
      <c r="N39" s="82">
        <f t="shared" si="4"/>
        <v>18692540</v>
      </c>
      <c r="O39" s="82">
        <f t="shared" si="4"/>
        <v>258721</v>
      </c>
      <c r="P39" s="82">
        <f t="shared" si="4"/>
        <v>9211985</v>
      </c>
      <c r="Q39" s="82">
        <f t="shared" si="4"/>
        <v>9211985</v>
      </c>
      <c r="R39" s="82">
        <f t="shared" si="4"/>
        <v>18682691</v>
      </c>
      <c r="S39" s="82">
        <f t="shared" si="4"/>
        <v>9211985</v>
      </c>
      <c r="T39" s="82">
        <f t="shared" si="4"/>
        <v>9211985</v>
      </c>
      <c r="U39" s="82">
        <f t="shared" si="4"/>
        <v>12073154</v>
      </c>
      <c r="V39" s="82">
        <f t="shared" si="4"/>
        <v>30497124</v>
      </c>
      <c r="W39" s="82">
        <f t="shared" si="4"/>
        <v>95911165</v>
      </c>
      <c r="X39" s="82">
        <f t="shared" si="4"/>
        <v>-466667</v>
      </c>
      <c r="Y39" s="82">
        <f t="shared" si="4"/>
        <v>96377832</v>
      </c>
      <c r="Z39" s="227">
        <f>+IF(X39&lt;&gt;0,+(Y39/X39)*100,0)</f>
        <v>-20652.37781973013</v>
      </c>
      <c r="AA39" s="84">
        <f>SUM(AA37:AA38)</f>
        <v>-466667</v>
      </c>
    </row>
    <row r="40" spans="1:27" ht="13.5">
      <c r="A40" s="265" t="s">
        <v>170</v>
      </c>
      <c r="B40" s="266"/>
      <c r="C40" s="177">
        <f aca="true" t="shared" si="5" ref="C40:Y40">+C34+C39</f>
        <v>15669592</v>
      </c>
      <c r="D40" s="177">
        <f>+D34+D39</f>
        <v>0</v>
      </c>
      <c r="E40" s="77">
        <f t="shared" si="5"/>
        <v>188886245</v>
      </c>
      <c r="F40" s="78">
        <f t="shared" si="5"/>
        <v>2577610</v>
      </c>
      <c r="G40" s="78">
        <f t="shared" si="5"/>
        <v>43994789</v>
      </c>
      <c r="H40" s="78">
        <f t="shared" si="5"/>
        <v>39455956</v>
      </c>
      <c r="I40" s="78">
        <f t="shared" si="5"/>
        <v>36806239</v>
      </c>
      <c r="J40" s="78">
        <f t="shared" si="5"/>
        <v>120256984</v>
      </c>
      <c r="K40" s="78">
        <f t="shared" si="5"/>
        <v>0</v>
      </c>
      <c r="L40" s="78">
        <f t="shared" si="5"/>
        <v>53064441</v>
      </c>
      <c r="M40" s="78">
        <f t="shared" si="5"/>
        <v>38209058</v>
      </c>
      <c r="N40" s="78">
        <f t="shared" si="5"/>
        <v>91273499</v>
      </c>
      <c r="O40" s="78">
        <f t="shared" si="5"/>
        <v>-128809980</v>
      </c>
      <c r="P40" s="78">
        <f t="shared" si="5"/>
        <v>59034826</v>
      </c>
      <c r="Q40" s="78">
        <f t="shared" si="5"/>
        <v>48647325</v>
      </c>
      <c r="R40" s="78">
        <f t="shared" si="5"/>
        <v>-21127829</v>
      </c>
      <c r="S40" s="78">
        <f t="shared" si="5"/>
        <v>48446479</v>
      </c>
      <c r="T40" s="78">
        <f t="shared" si="5"/>
        <v>55791323</v>
      </c>
      <c r="U40" s="78">
        <f t="shared" si="5"/>
        <v>65603525</v>
      </c>
      <c r="V40" s="78">
        <f t="shared" si="5"/>
        <v>169841327</v>
      </c>
      <c r="W40" s="78">
        <f t="shared" si="5"/>
        <v>360243981</v>
      </c>
      <c r="X40" s="78">
        <f t="shared" si="5"/>
        <v>2577610</v>
      </c>
      <c r="Y40" s="78">
        <f t="shared" si="5"/>
        <v>357666371</v>
      </c>
      <c r="Z40" s="179">
        <f>+IF(X40&lt;&gt;0,+(Y40/X40)*100,0)</f>
        <v>13875.891659327826</v>
      </c>
      <c r="AA40" s="79">
        <f>+AA34+AA39</f>
        <v>2577610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175885178</v>
      </c>
      <c r="D42" s="272">
        <f>+D25-D40</f>
        <v>0</v>
      </c>
      <c r="E42" s="273">
        <f t="shared" si="6"/>
        <v>304043647</v>
      </c>
      <c r="F42" s="274">
        <f t="shared" si="6"/>
        <v>1295150</v>
      </c>
      <c r="G42" s="274">
        <f t="shared" si="6"/>
        <v>205093995</v>
      </c>
      <c r="H42" s="274">
        <f t="shared" si="6"/>
        <v>200062668</v>
      </c>
      <c r="I42" s="274">
        <f t="shared" si="6"/>
        <v>196599977</v>
      </c>
      <c r="J42" s="274">
        <f t="shared" si="6"/>
        <v>601756640</v>
      </c>
      <c r="K42" s="274">
        <f t="shared" si="6"/>
        <v>0</v>
      </c>
      <c r="L42" s="274">
        <f t="shared" si="6"/>
        <v>196666293</v>
      </c>
      <c r="M42" s="274">
        <f t="shared" si="6"/>
        <v>189151162</v>
      </c>
      <c r="N42" s="274">
        <f t="shared" si="6"/>
        <v>385817455</v>
      </c>
      <c r="O42" s="274">
        <f t="shared" si="6"/>
        <v>26976021</v>
      </c>
      <c r="P42" s="274">
        <f t="shared" si="6"/>
        <v>186256647</v>
      </c>
      <c r="Q42" s="274">
        <f t="shared" si="6"/>
        <v>201455997</v>
      </c>
      <c r="R42" s="274">
        <f t="shared" si="6"/>
        <v>414688665</v>
      </c>
      <c r="S42" s="274">
        <f t="shared" si="6"/>
        <v>196578857</v>
      </c>
      <c r="T42" s="274">
        <f t="shared" si="6"/>
        <v>188880430</v>
      </c>
      <c r="U42" s="274">
        <f t="shared" si="6"/>
        <v>186325441</v>
      </c>
      <c r="V42" s="274">
        <f t="shared" si="6"/>
        <v>571784728</v>
      </c>
      <c r="W42" s="274">
        <f t="shared" si="6"/>
        <v>1974047488</v>
      </c>
      <c r="X42" s="274">
        <f t="shared" si="6"/>
        <v>1295150</v>
      </c>
      <c r="Y42" s="274">
        <f t="shared" si="6"/>
        <v>1972752338</v>
      </c>
      <c r="Z42" s="275">
        <f>+IF(X42&lt;&gt;0,+(Y42/X42)*100,0)</f>
        <v>152318.44481334207</v>
      </c>
      <c r="AA42" s="276">
        <f>+AA25-AA40</f>
        <v>1295150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175885178</v>
      </c>
      <c r="D45" s="160"/>
      <c r="E45" s="64">
        <v>304043647</v>
      </c>
      <c r="F45" s="65">
        <v>1295150</v>
      </c>
      <c r="G45" s="65">
        <v>205093995</v>
      </c>
      <c r="H45" s="65">
        <v>200062668</v>
      </c>
      <c r="I45" s="65">
        <v>196599977</v>
      </c>
      <c r="J45" s="65">
        <v>601756640</v>
      </c>
      <c r="K45" s="65"/>
      <c r="L45" s="65">
        <v>196666293</v>
      </c>
      <c r="M45" s="65">
        <v>189151162</v>
      </c>
      <c r="N45" s="65">
        <v>385817455</v>
      </c>
      <c r="O45" s="65">
        <v>26976021</v>
      </c>
      <c r="P45" s="65">
        <v>186256647</v>
      </c>
      <c r="Q45" s="65">
        <v>201455997</v>
      </c>
      <c r="R45" s="65">
        <v>414688665</v>
      </c>
      <c r="S45" s="65">
        <v>196578857</v>
      </c>
      <c r="T45" s="65">
        <v>188880430</v>
      </c>
      <c r="U45" s="65">
        <v>186325441</v>
      </c>
      <c r="V45" s="65">
        <v>571784728</v>
      </c>
      <c r="W45" s="65">
        <v>1974047488</v>
      </c>
      <c r="X45" s="65">
        <v>1295150</v>
      </c>
      <c r="Y45" s="65">
        <v>1972752338</v>
      </c>
      <c r="Z45" s="144">
        <v>152318.44</v>
      </c>
      <c r="AA45" s="67">
        <v>1295150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175885178</v>
      </c>
      <c r="D48" s="232">
        <f>SUM(D45:D47)</f>
        <v>0</v>
      </c>
      <c r="E48" s="279">
        <f t="shared" si="7"/>
        <v>304043647</v>
      </c>
      <c r="F48" s="234">
        <f t="shared" si="7"/>
        <v>1295150</v>
      </c>
      <c r="G48" s="234">
        <f t="shared" si="7"/>
        <v>205093995</v>
      </c>
      <c r="H48" s="234">
        <f t="shared" si="7"/>
        <v>200062668</v>
      </c>
      <c r="I48" s="234">
        <f t="shared" si="7"/>
        <v>196599977</v>
      </c>
      <c r="J48" s="234">
        <f t="shared" si="7"/>
        <v>601756640</v>
      </c>
      <c r="K48" s="234">
        <f t="shared" si="7"/>
        <v>0</v>
      </c>
      <c r="L48" s="234">
        <f t="shared" si="7"/>
        <v>196666293</v>
      </c>
      <c r="M48" s="234">
        <f t="shared" si="7"/>
        <v>189151162</v>
      </c>
      <c r="N48" s="234">
        <f t="shared" si="7"/>
        <v>385817455</v>
      </c>
      <c r="O48" s="234">
        <f t="shared" si="7"/>
        <v>26976021</v>
      </c>
      <c r="P48" s="234">
        <f t="shared" si="7"/>
        <v>186256647</v>
      </c>
      <c r="Q48" s="234">
        <f t="shared" si="7"/>
        <v>201455997</v>
      </c>
      <c r="R48" s="234">
        <f t="shared" si="7"/>
        <v>414688665</v>
      </c>
      <c r="S48" s="234">
        <f t="shared" si="7"/>
        <v>196578857</v>
      </c>
      <c r="T48" s="234">
        <f t="shared" si="7"/>
        <v>188880430</v>
      </c>
      <c r="U48" s="234">
        <f t="shared" si="7"/>
        <v>186325441</v>
      </c>
      <c r="V48" s="234">
        <f t="shared" si="7"/>
        <v>571784728</v>
      </c>
      <c r="W48" s="234">
        <f t="shared" si="7"/>
        <v>1974047488</v>
      </c>
      <c r="X48" s="234">
        <f t="shared" si="7"/>
        <v>1295150</v>
      </c>
      <c r="Y48" s="234">
        <f t="shared" si="7"/>
        <v>1972752338</v>
      </c>
      <c r="Z48" s="280">
        <f>+IF(X48&lt;&gt;0,+(Y48/X48)*100,0)</f>
        <v>152318.44481334207</v>
      </c>
      <c r="AA48" s="247">
        <f>SUM(AA45:AA47)</f>
        <v>1295150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169673400</v>
      </c>
      <c r="D6" s="160">
        <v>5291264</v>
      </c>
      <c r="E6" s="64"/>
      <c r="F6" s="65">
        <v>8163144</v>
      </c>
      <c r="G6" s="65">
        <v>-2174927</v>
      </c>
      <c r="H6" s="65">
        <v>474853</v>
      </c>
      <c r="I6" s="65">
        <v>1340318</v>
      </c>
      <c r="J6" s="65">
        <v>-359756</v>
      </c>
      <c r="K6" s="65">
        <v>810706</v>
      </c>
      <c r="L6" s="65">
        <v>813917</v>
      </c>
      <c r="M6" s="65">
        <v>-991445</v>
      </c>
      <c r="N6" s="65">
        <v>633178</v>
      </c>
      <c r="O6" s="65">
        <v>1057644</v>
      </c>
      <c r="P6" s="65">
        <v>1082819</v>
      </c>
      <c r="Q6" s="65">
        <v>1034393</v>
      </c>
      <c r="R6" s="65">
        <v>3174856</v>
      </c>
      <c r="S6" s="65">
        <v>1007779</v>
      </c>
      <c r="T6" s="65">
        <v>587661</v>
      </c>
      <c r="U6" s="65">
        <v>247546</v>
      </c>
      <c r="V6" s="65">
        <v>1842986</v>
      </c>
      <c r="W6" s="65">
        <v>5291264</v>
      </c>
      <c r="X6" s="65">
        <v>8163144</v>
      </c>
      <c r="Y6" s="65">
        <v>-2871880</v>
      </c>
      <c r="Z6" s="145">
        <v>-35.18</v>
      </c>
      <c r="AA6" s="67">
        <v>8163144</v>
      </c>
    </row>
    <row r="7" spans="1:27" ht="13.5">
      <c r="A7" s="264" t="s">
        <v>181</v>
      </c>
      <c r="B7" s="197" t="s">
        <v>72</v>
      </c>
      <c r="C7" s="160">
        <v>52472808</v>
      </c>
      <c r="D7" s="160">
        <v>55657038</v>
      </c>
      <c r="E7" s="64"/>
      <c r="F7" s="65">
        <v>106629000</v>
      </c>
      <c r="G7" s="65">
        <v>32669000</v>
      </c>
      <c r="H7" s="65"/>
      <c r="I7" s="65"/>
      <c r="J7" s="65">
        <v>32669000</v>
      </c>
      <c r="K7" s="65"/>
      <c r="L7" s="65"/>
      <c r="M7" s="65"/>
      <c r="N7" s="65"/>
      <c r="O7" s="65">
        <v>1539353</v>
      </c>
      <c r="P7" s="65"/>
      <c r="Q7" s="65">
        <v>20087211</v>
      </c>
      <c r="R7" s="65">
        <v>21626564</v>
      </c>
      <c r="S7" s="65"/>
      <c r="T7" s="65"/>
      <c r="U7" s="65">
        <v>1361474</v>
      </c>
      <c r="V7" s="65">
        <v>1361474</v>
      </c>
      <c r="W7" s="65">
        <v>55657038</v>
      </c>
      <c r="X7" s="65">
        <v>106629000</v>
      </c>
      <c r="Y7" s="65">
        <v>-50971962</v>
      </c>
      <c r="Z7" s="145">
        <v>-47.8</v>
      </c>
      <c r="AA7" s="67">
        <v>106629000</v>
      </c>
    </row>
    <row r="8" spans="1:27" ht="13.5">
      <c r="A8" s="264" t="s">
        <v>182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183</v>
      </c>
      <c r="B9" s="197"/>
      <c r="C9" s="160">
        <v>12217550</v>
      </c>
      <c r="D9" s="160">
        <v>11575203</v>
      </c>
      <c r="E9" s="64"/>
      <c r="F9" s="65"/>
      <c r="G9" s="65"/>
      <c r="H9" s="65"/>
      <c r="I9" s="65"/>
      <c r="J9" s="65"/>
      <c r="K9" s="65"/>
      <c r="L9" s="65"/>
      <c r="M9" s="65"/>
      <c r="N9" s="65"/>
      <c r="O9" s="65">
        <v>-80285</v>
      </c>
      <c r="P9" s="65">
        <v>11656083</v>
      </c>
      <c r="Q9" s="65">
        <v>1008</v>
      </c>
      <c r="R9" s="65">
        <v>11576806</v>
      </c>
      <c r="S9" s="65"/>
      <c r="T9" s="65"/>
      <c r="U9" s="65">
        <v>-1603</v>
      </c>
      <c r="V9" s="65">
        <v>-1603</v>
      </c>
      <c r="W9" s="65">
        <v>11575203</v>
      </c>
      <c r="X9" s="65"/>
      <c r="Y9" s="65">
        <v>11575203</v>
      </c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-205352368</v>
      </c>
      <c r="D12" s="160">
        <v>-62749332</v>
      </c>
      <c r="E12" s="64"/>
      <c r="F12" s="65">
        <v>-96628161</v>
      </c>
      <c r="G12" s="65">
        <v>-4952406</v>
      </c>
      <c r="H12" s="65">
        <v>-6032763</v>
      </c>
      <c r="I12" s="65">
        <v>-5444011</v>
      </c>
      <c r="J12" s="65">
        <v>-16429180</v>
      </c>
      <c r="K12" s="65"/>
      <c r="L12" s="65">
        <v>-756862</v>
      </c>
      <c r="M12" s="65">
        <v>-5961148</v>
      </c>
      <c r="N12" s="65">
        <v>-6718010</v>
      </c>
      <c r="O12" s="65">
        <v>-7066453</v>
      </c>
      <c r="P12" s="65">
        <v>-8245384</v>
      </c>
      <c r="Q12" s="65">
        <v>-5965036</v>
      </c>
      <c r="R12" s="65">
        <v>-21276873</v>
      </c>
      <c r="S12" s="65">
        <v>-5932034</v>
      </c>
      <c r="T12" s="65">
        <v>-8230829</v>
      </c>
      <c r="U12" s="65">
        <v>-4162406</v>
      </c>
      <c r="V12" s="65">
        <v>-18325269</v>
      </c>
      <c r="W12" s="65">
        <v>-62749332</v>
      </c>
      <c r="X12" s="65">
        <v>-96628161</v>
      </c>
      <c r="Y12" s="65">
        <v>33878829</v>
      </c>
      <c r="Z12" s="145">
        <v>-35.06</v>
      </c>
      <c r="AA12" s="67">
        <v>-96628161</v>
      </c>
    </row>
    <row r="13" spans="1:27" ht="13.5">
      <c r="A13" s="264" t="s">
        <v>40</v>
      </c>
      <c r="B13" s="197"/>
      <c r="C13" s="160">
        <v>-3152383</v>
      </c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25859007</v>
      </c>
      <c r="D15" s="177">
        <f>SUM(D6:D14)</f>
        <v>9774173</v>
      </c>
      <c r="E15" s="77">
        <f t="shared" si="0"/>
        <v>0</v>
      </c>
      <c r="F15" s="78">
        <f t="shared" si="0"/>
        <v>18163983</v>
      </c>
      <c r="G15" s="78">
        <f t="shared" si="0"/>
        <v>25541667</v>
      </c>
      <c r="H15" s="78">
        <f t="shared" si="0"/>
        <v>-5557910</v>
      </c>
      <c r="I15" s="78">
        <f t="shared" si="0"/>
        <v>-4103693</v>
      </c>
      <c r="J15" s="78">
        <f t="shared" si="0"/>
        <v>15880064</v>
      </c>
      <c r="K15" s="78">
        <f t="shared" si="0"/>
        <v>810706</v>
      </c>
      <c r="L15" s="78">
        <f t="shared" si="0"/>
        <v>57055</v>
      </c>
      <c r="M15" s="78">
        <f t="shared" si="0"/>
        <v>-6952593</v>
      </c>
      <c r="N15" s="78">
        <f t="shared" si="0"/>
        <v>-6084832</v>
      </c>
      <c r="O15" s="78">
        <f t="shared" si="0"/>
        <v>-4549741</v>
      </c>
      <c r="P15" s="78">
        <f t="shared" si="0"/>
        <v>4493518</v>
      </c>
      <c r="Q15" s="78">
        <f t="shared" si="0"/>
        <v>15157576</v>
      </c>
      <c r="R15" s="78">
        <f t="shared" si="0"/>
        <v>15101353</v>
      </c>
      <c r="S15" s="78">
        <f t="shared" si="0"/>
        <v>-4924255</v>
      </c>
      <c r="T15" s="78">
        <f t="shared" si="0"/>
        <v>-7643168</v>
      </c>
      <c r="U15" s="78">
        <f t="shared" si="0"/>
        <v>-2554989</v>
      </c>
      <c r="V15" s="78">
        <f t="shared" si="0"/>
        <v>-15122412</v>
      </c>
      <c r="W15" s="78">
        <f t="shared" si="0"/>
        <v>9774173</v>
      </c>
      <c r="X15" s="78">
        <f t="shared" si="0"/>
        <v>18163983</v>
      </c>
      <c r="Y15" s="78">
        <f t="shared" si="0"/>
        <v>-8389810</v>
      </c>
      <c r="Z15" s="179">
        <f>+IF(X15&lt;&gt;0,+(Y15/X15)*100,0)</f>
        <v>-46.18926366535357</v>
      </c>
      <c r="AA15" s="79">
        <f>SUM(AA6:AA14)</f>
        <v>18163983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100000</v>
      </c>
      <c r="D19" s="160">
        <v>-137335</v>
      </c>
      <c r="E19" s="64"/>
      <c r="F19" s="65"/>
      <c r="G19" s="164">
        <v>263</v>
      </c>
      <c r="H19" s="164"/>
      <c r="I19" s="164">
        <v>3158</v>
      </c>
      <c r="J19" s="65">
        <v>3421</v>
      </c>
      <c r="K19" s="164"/>
      <c r="L19" s="164"/>
      <c r="M19" s="65">
        <v>-145493</v>
      </c>
      <c r="N19" s="164">
        <v>-145493</v>
      </c>
      <c r="O19" s="164"/>
      <c r="P19" s="164"/>
      <c r="Q19" s="65"/>
      <c r="R19" s="164"/>
      <c r="S19" s="164"/>
      <c r="T19" s="65">
        <v>4737</v>
      </c>
      <c r="U19" s="164"/>
      <c r="V19" s="164">
        <v>4737</v>
      </c>
      <c r="W19" s="164">
        <v>-137335</v>
      </c>
      <c r="X19" s="65"/>
      <c r="Y19" s="164">
        <v>-137335</v>
      </c>
      <c r="Z19" s="146"/>
      <c r="AA19" s="239"/>
    </row>
    <row r="20" spans="1:27" ht="13.5">
      <c r="A20" s="264" t="s">
        <v>190</v>
      </c>
      <c r="B20" s="197"/>
      <c r="C20" s="160">
        <v>151036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1901919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-47101155</v>
      </c>
      <c r="D24" s="160">
        <v>-13678954</v>
      </c>
      <c r="E24" s="64"/>
      <c r="F24" s="65">
        <v>-13174713</v>
      </c>
      <c r="G24" s="65">
        <v>-1627277</v>
      </c>
      <c r="H24" s="65">
        <v>-254968</v>
      </c>
      <c r="I24" s="65">
        <v>-825760</v>
      </c>
      <c r="J24" s="65">
        <v>-2708005</v>
      </c>
      <c r="K24" s="65"/>
      <c r="L24" s="65">
        <v>889087</v>
      </c>
      <c r="M24" s="65">
        <v>-306227</v>
      </c>
      <c r="N24" s="65">
        <v>582860</v>
      </c>
      <c r="O24" s="65">
        <v>-359692</v>
      </c>
      <c r="P24" s="65">
        <v>-2468350</v>
      </c>
      <c r="Q24" s="65">
        <v>-499277</v>
      </c>
      <c r="R24" s="65">
        <v>-3327319</v>
      </c>
      <c r="S24" s="65">
        <v>-648414</v>
      </c>
      <c r="T24" s="65">
        <v>-1139081</v>
      </c>
      <c r="U24" s="65">
        <v>-6438995</v>
      </c>
      <c r="V24" s="65">
        <v>-8226490</v>
      </c>
      <c r="W24" s="65">
        <v>-13678954</v>
      </c>
      <c r="X24" s="65">
        <v>-13174713</v>
      </c>
      <c r="Y24" s="65">
        <v>-504241</v>
      </c>
      <c r="Z24" s="145">
        <v>3.83</v>
      </c>
      <c r="AA24" s="67">
        <v>-13174713</v>
      </c>
    </row>
    <row r="25" spans="1:27" ht="13.5">
      <c r="A25" s="265" t="s">
        <v>194</v>
      </c>
      <c r="B25" s="266"/>
      <c r="C25" s="177">
        <f aca="true" t="shared" si="1" ref="C25:Y25">SUM(C19:C24)</f>
        <v>-44948200</v>
      </c>
      <c r="D25" s="177">
        <f>SUM(D19:D24)</f>
        <v>-13816289</v>
      </c>
      <c r="E25" s="77">
        <f t="shared" si="1"/>
        <v>0</v>
      </c>
      <c r="F25" s="78">
        <f t="shared" si="1"/>
        <v>-13174713</v>
      </c>
      <c r="G25" s="78">
        <f t="shared" si="1"/>
        <v>-1627014</v>
      </c>
      <c r="H25" s="78">
        <f t="shared" si="1"/>
        <v>-254968</v>
      </c>
      <c r="I25" s="78">
        <f t="shared" si="1"/>
        <v>-822602</v>
      </c>
      <c r="J25" s="78">
        <f t="shared" si="1"/>
        <v>-2704584</v>
      </c>
      <c r="K25" s="78">
        <f t="shared" si="1"/>
        <v>0</v>
      </c>
      <c r="L25" s="78">
        <f t="shared" si="1"/>
        <v>889087</v>
      </c>
      <c r="M25" s="78">
        <f t="shared" si="1"/>
        <v>-451720</v>
      </c>
      <c r="N25" s="78">
        <f t="shared" si="1"/>
        <v>437367</v>
      </c>
      <c r="O25" s="78">
        <f t="shared" si="1"/>
        <v>-359692</v>
      </c>
      <c r="P25" s="78">
        <f t="shared" si="1"/>
        <v>-2468350</v>
      </c>
      <c r="Q25" s="78">
        <f t="shared" si="1"/>
        <v>-499277</v>
      </c>
      <c r="R25" s="78">
        <f t="shared" si="1"/>
        <v>-3327319</v>
      </c>
      <c r="S25" s="78">
        <f t="shared" si="1"/>
        <v>-648414</v>
      </c>
      <c r="T25" s="78">
        <f t="shared" si="1"/>
        <v>-1134344</v>
      </c>
      <c r="U25" s="78">
        <f t="shared" si="1"/>
        <v>-6438995</v>
      </c>
      <c r="V25" s="78">
        <f t="shared" si="1"/>
        <v>-8221753</v>
      </c>
      <c r="W25" s="78">
        <f t="shared" si="1"/>
        <v>-13816289</v>
      </c>
      <c r="X25" s="78">
        <f t="shared" si="1"/>
        <v>-13174713</v>
      </c>
      <c r="Y25" s="78">
        <f t="shared" si="1"/>
        <v>-641576</v>
      </c>
      <c r="Z25" s="179">
        <f>+IF(X25&lt;&gt;0,+(Y25/X25)*100,0)</f>
        <v>4.869753139973524</v>
      </c>
      <c r="AA25" s="79">
        <f>SUM(AA19:AA24)</f>
        <v>-13174713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277049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280762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-1724308</v>
      </c>
      <c r="D33" s="160">
        <v>2864011</v>
      </c>
      <c r="E33" s="64"/>
      <c r="F33" s="65">
        <v>-800000</v>
      </c>
      <c r="G33" s="65">
        <v>2842</v>
      </c>
      <c r="H33" s="65"/>
      <c r="I33" s="65"/>
      <c r="J33" s="65">
        <v>2842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>
        <v>2861169</v>
      </c>
      <c r="V33" s="65">
        <v>2861169</v>
      </c>
      <c r="W33" s="65">
        <v>2864011</v>
      </c>
      <c r="X33" s="65">
        <v>-800000</v>
      </c>
      <c r="Y33" s="65">
        <v>3664011</v>
      </c>
      <c r="Z33" s="145">
        <v>-458</v>
      </c>
      <c r="AA33" s="67">
        <v>-800000</v>
      </c>
    </row>
    <row r="34" spans="1:27" ht="13.5">
      <c r="A34" s="265" t="s">
        <v>200</v>
      </c>
      <c r="B34" s="266"/>
      <c r="C34" s="177">
        <f aca="true" t="shared" si="2" ref="C34:Y34">SUM(C29:C33)</f>
        <v>-1166497</v>
      </c>
      <c r="D34" s="177">
        <f>SUM(D29:D33)</f>
        <v>2864011</v>
      </c>
      <c r="E34" s="77">
        <f t="shared" si="2"/>
        <v>0</v>
      </c>
      <c r="F34" s="78">
        <f t="shared" si="2"/>
        <v>-800000</v>
      </c>
      <c r="G34" s="78">
        <f t="shared" si="2"/>
        <v>2842</v>
      </c>
      <c r="H34" s="78">
        <f t="shared" si="2"/>
        <v>0</v>
      </c>
      <c r="I34" s="78">
        <f t="shared" si="2"/>
        <v>0</v>
      </c>
      <c r="J34" s="78">
        <f t="shared" si="2"/>
        <v>2842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2861169</v>
      </c>
      <c r="V34" s="78">
        <f t="shared" si="2"/>
        <v>2861169</v>
      </c>
      <c r="W34" s="78">
        <f t="shared" si="2"/>
        <v>2864011</v>
      </c>
      <c r="X34" s="78">
        <f t="shared" si="2"/>
        <v>-800000</v>
      </c>
      <c r="Y34" s="78">
        <f t="shared" si="2"/>
        <v>3664011</v>
      </c>
      <c r="Z34" s="179">
        <f>+IF(X34&lt;&gt;0,+(Y34/X34)*100,0)</f>
        <v>-458.001375</v>
      </c>
      <c r="AA34" s="79">
        <f>SUM(AA29:AA33)</f>
        <v>-800000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-20255690</v>
      </c>
      <c r="D36" s="158">
        <f>+D15+D25+D34</f>
        <v>-1178105</v>
      </c>
      <c r="E36" s="104">
        <f t="shared" si="3"/>
        <v>0</v>
      </c>
      <c r="F36" s="105">
        <f t="shared" si="3"/>
        <v>4189270</v>
      </c>
      <c r="G36" s="105">
        <f t="shared" si="3"/>
        <v>23917495</v>
      </c>
      <c r="H36" s="105">
        <f t="shared" si="3"/>
        <v>-5812878</v>
      </c>
      <c r="I36" s="105">
        <f t="shared" si="3"/>
        <v>-4926295</v>
      </c>
      <c r="J36" s="105">
        <f t="shared" si="3"/>
        <v>13178322</v>
      </c>
      <c r="K36" s="105">
        <f t="shared" si="3"/>
        <v>810706</v>
      </c>
      <c r="L36" s="105">
        <f t="shared" si="3"/>
        <v>946142</v>
      </c>
      <c r="M36" s="105">
        <f t="shared" si="3"/>
        <v>-7404313</v>
      </c>
      <c r="N36" s="105">
        <f t="shared" si="3"/>
        <v>-5647465</v>
      </c>
      <c r="O36" s="105">
        <f t="shared" si="3"/>
        <v>-4909433</v>
      </c>
      <c r="P36" s="105">
        <f t="shared" si="3"/>
        <v>2025168</v>
      </c>
      <c r="Q36" s="105">
        <f t="shared" si="3"/>
        <v>14658299</v>
      </c>
      <c r="R36" s="105">
        <f t="shared" si="3"/>
        <v>11774034</v>
      </c>
      <c r="S36" s="105">
        <f t="shared" si="3"/>
        <v>-5572669</v>
      </c>
      <c r="T36" s="105">
        <f t="shared" si="3"/>
        <v>-8777512</v>
      </c>
      <c r="U36" s="105">
        <f t="shared" si="3"/>
        <v>-6132815</v>
      </c>
      <c r="V36" s="105">
        <f t="shared" si="3"/>
        <v>-20482996</v>
      </c>
      <c r="W36" s="105">
        <f t="shared" si="3"/>
        <v>-1178105</v>
      </c>
      <c r="X36" s="105">
        <f t="shared" si="3"/>
        <v>4189270</v>
      </c>
      <c r="Y36" s="105">
        <f t="shared" si="3"/>
        <v>-5367375</v>
      </c>
      <c r="Z36" s="142">
        <f>+IF(X36&lt;&gt;0,+(Y36/X36)*100,0)</f>
        <v>-128.12196396985632</v>
      </c>
      <c r="AA36" s="107">
        <f>+AA15+AA25+AA34</f>
        <v>4189270</v>
      </c>
    </row>
    <row r="37" spans="1:27" ht="13.5">
      <c r="A37" s="264" t="s">
        <v>202</v>
      </c>
      <c r="B37" s="197" t="s">
        <v>96</v>
      </c>
      <c r="C37" s="158">
        <v>75284742</v>
      </c>
      <c r="D37" s="158">
        <v>10075065</v>
      </c>
      <c r="E37" s="104"/>
      <c r="F37" s="105"/>
      <c r="G37" s="105">
        <v>10075065</v>
      </c>
      <c r="H37" s="105">
        <v>33992560</v>
      </c>
      <c r="I37" s="105">
        <v>28179682</v>
      </c>
      <c r="J37" s="105">
        <v>10075065</v>
      </c>
      <c r="K37" s="105">
        <v>23253387</v>
      </c>
      <c r="L37" s="105">
        <v>24064093</v>
      </c>
      <c r="M37" s="105">
        <v>25010235</v>
      </c>
      <c r="N37" s="105">
        <v>23253387</v>
      </c>
      <c r="O37" s="105">
        <v>17605922</v>
      </c>
      <c r="P37" s="105">
        <v>12696489</v>
      </c>
      <c r="Q37" s="105">
        <v>14721657</v>
      </c>
      <c r="R37" s="105">
        <v>17605922</v>
      </c>
      <c r="S37" s="105">
        <v>29379956</v>
      </c>
      <c r="T37" s="105">
        <v>23807287</v>
      </c>
      <c r="U37" s="105">
        <v>15029775</v>
      </c>
      <c r="V37" s="105">
        <v>29379956</v>
      </c>
      <c r="W37" s="105">
        <v>10075065</v>
      </c>
      <c r="X37" s="105"/>
      <c r="Y37" s="105">
        <v>10075065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55029052</v>
      </c>
      <c r="D38" s="272">
        <v>8896960</v>
      </c>
      <c r="E38" s="273"/>
      <c r="F38" s="274">
        <v>4189270</v>
      </c>
      <c r="G38" s="274">
        <v>33992560</v>
      </c>
      <c r="H38" s="274">
        <v>28179682</v>
      </c>
      <c r="I38" s="274">
        <v>23253387</v>
      </c>
      <c r="J38" s="274">
        <v>23253387</v>
      </c>
      <c r="K38" s="274">
        <v>24064093</v>
      </c>
      <c r="L38" s="274">
        <v>25010235</v>
      </c>
      <c r="M38" s="274">
        <v>17605922</v>
      </c>
      <c r="N38" s="274">
        <v>17605922</v>
      </c>
      <c r="O38" s="274">
        <v>12696489</v>
      </c>
      <c r="P38" s="274">
        <v>14721657</v>
      </c>
      <c r="Q38" s="274">
        <v>29379956</v>
      </c>
      <c r="R38" s="274">
        <v>29379956</v>
      </c>
      <c r="S38" s="274">
        <v>23807287</v>
      </c>
      <c r="T38" s="274">
        <v>15029775</v>
      </c>
      <c r="U38" s="274">
        <v>8896960</v>
      </c>
      <c r="V38" s="274">
        <v>8896960</v>
      </c>
      <c r="W38" s="274">
        <v>8896960</v>
      </c>
      <c r="X38" s="274">
        <v>4189270</v>
      </c>
      <c r="Y38" s="274">
        <v>4707690</v>
      </c>
      <c r="Z38" s="275">
        <v>112.37</v>
      </c>
      <c r="AA38" s="276">
        <v>4189270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2012-08-01T09:29:32Z</dcterms:created>
  <dcterms:modified xsi:type="dcterms:W3CDTF">2012-08-01T09:29:32Z</dcterms:modified>
  <cp:category/>
  <cp:version/>
  <cp:contentType/>
  <cp:contentStatus/>
</cp:coreProperties>
</file>