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<sst xmlns="http://schemas.openxmlformats.org/spreadsheetml/2006/main" count="536" uniqueCount="252">
  <si>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Emalahleni (Ec)(EC136)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</si>
  <si>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</si>
  <si>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</si>
  <si>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</si>
  <si>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</si>
  <si>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</si>
  <si>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</si>
  <si>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</si>
  <si>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</si>
  <si>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</si>
  <si>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</si>
  <si>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</si>
  <si>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</si>
  <si>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</si>
  <si>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</si>
  <si>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</si>
  <si>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</si>
  <si>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</si>
  <si>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</si>
  <si>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</si>
  <si>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</si>
  <si>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</si>
  <si>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</si>
  <si>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</si>
  <si>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</si>
  <si>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</si>
  <si>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</si>
  <si>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</si>
  <si>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</si>
  <si>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</si>
  <si>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</si>
  <si>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</si>
  <si>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</si>
  <si>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</si>
  <si>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</si>
  <si>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</si>
  <si>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</si>
  <si>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</si>
  <si>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</si>
  <si>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</si>
  <si>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</si>
  <si>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</si>
  <si>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</si>
  <si>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</si>
  <si>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</si>
  <si>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</si>
  <si>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</si>
  <si>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</si>
  <si>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</si>
  <si>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</si>
  <si>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</si>
  <si>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</si>
  <si>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</si>
  <si>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</si>
  <si>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</si>
  <si>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</si>
  <si>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</si>
  <si>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</si>
  <si>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</si>
  <si>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</si>
  <si>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</si>
  <si>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</si>
  <si>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</si>
  <si>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</si>
  <si>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</si>
  <si>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</si>
  <si>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</si>
  <si>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</si>
  <si>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</si>
  <si>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</si>
  <si>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</si>
  <si>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</si>
  <si>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</si>
  <si>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</si>
  <si>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</si>
  <si>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</si>
  <si>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</si>
  <si>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</si>
  <si>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</si>
  <si>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</si>
  <si>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</si>
  <si>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</si>
  <si>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</si>
  <si>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</si>
  <si>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</si>
  <si>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</si>
  <si>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</si>
  <si>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</si>
  <si>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</si>
  <si>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</si>
  <si>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</si>
  <si>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</si>
  <si>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</si>
  <si>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</si>
  <si>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</si>
  <si>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</si>
  <si>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</si>
  <si>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</si>
  <si>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</si>
  <si>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</si>
  <si>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</si>
  <si>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</si>
  <si>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</si>
  <si>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</si>
  <si>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</si>
  <si>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</si>
  <si>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</si>
  <si>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</si>
  <si>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</si>
  <si>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</si>
  <si>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</si>
  <si>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</si>
  <si>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</si>
  <si>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</si>
  <si>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</si>
  <si>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</si>
  <si>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</si>
  <si>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</si>
  <si>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</si>
  <si>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</si>
  <si>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</si>
  <si>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</si>
  <si>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</si>
  <si>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</si>
  <si>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</si>
  <si>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</si>
  <si>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</si>
  <si>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</si>
  <si>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</si>
  <si>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</si>
  <si>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</si>
  <si>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</si>
  <si>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</si>
  <si>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Emalahleni (Ec)(EC136)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</si>
  <si>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</si>
  <si>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</si>
  <si>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</si>
  <si>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</si>
  <si>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</si>
  <si>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</si>
  <si>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</si>
  <si>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</si>
  <si>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</si>
  <si>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Emalahleni (Ec)(EC136)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</si>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</sst>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5096000</v>
      </c>
      <c r="E5" s="65">
        <v>5096000</v>
      </c>
      <c r="F5" s="65">
        <v>0</v>
      </c>
      <c r="G5" s="65">
        <v>0</v>
      </c>
      <c r="H5" s="65">
        <v>84647</v>
      </c>
      <c r="I5" s="65">
        <v>84647</v>
      </c>
      <c r="J5" s="65">
        <v>83778</v>
      </c>
      <c r="K5" s="65">
        <v>85044</v>
      </c>
      <c r="L5" s="65">
        <v>86557</v>
      </c>
      <c r="M5" s="65">
        <v>255379</v>
      </c>
      <c r="N5" s="65">
        <v>0</v>
      </c>
      <c r="O5" s="65">
        <v>0</v>
      </c>
      <c r="P5" s="65">
        <v>0</v>
      </c>
      <c r="Q5" s="65">
        <v>0</v>
      </c>
      <c r="R5" s="65">
        <v>91970</v>
      </c>
      <c r="S5" s="65">
        <v>2914</v>
      </c>
      <c r="T5" s="65">
        <v>246225</v>
      </c>
      <c r="U5" s="65">
        <v>341109</v>
      </c>
      <c r="V5" s="65">
        <v>681135</v>
      </c>
      <c r="W5" s="65">
        <v>5096000</v>
      </c>
      <c r="X5" s="65">
        <v>-4414865</v>
      </c>
      <c r="Y5" s="66">
        <v>-86.63</v>
      </c>
      <c r="Z5" s="67">
        <v>5096000</v>
      </c>
    </row>
    <row r="6" spans="1:26" ht="13.5">
      <c r="A6" s="63" t="s">
        <v>32</v>
      </c>
      <c r="B6" s="19">
        <v>8552212</v>
      </c>
      <c r="C6" s="19"/>
      <c r="D6" s="64">
        <v>13025000</v>
      </c>
      <c r="E6" s="65">
        <v>13025000</v>
      </c>
      <c r="F6" s="65">
        <v>1914250</v>
      </c>
      <c r="G6" s="65">
        <v>1267114</v>
      </c>
      <c r="H6" s="65">
        <v>808912</v>
      </c>
      <c r="I6" s="65">
        <v>3990276</v>
      </c>
      <c r="J6" s="65">
        <v>855808</v>
      </c>
      <c r="K6" s="65">
        <v>734467</v>
      </c>
      <c r="L6" s="65">
        <v>1243220</v>
      </c>
      <c r="M6" s="65">
        <v>2833495</v>
      </c>
      <c r="N6" s="65">
        <v>977805</v>
      </c>
      <c r="O6" s="65">
        <v>1137540</v>
      </c>
      <c r="P6" s="65">
        <v>1268085</v>
      </c>
      <c r="Q6" s="65">
        <v>3383430</v>
      </c>
      <c r="R6" s="65">
        <v>1216847</v>
      </c>
      <c r="S6" s="65">
        <v>1260080</v>
      </c>
      <c r="T6" s="65">
        <v>1394709</v>
      </c>
      <c r="U6" s="65">
        <v>3871636</v>
      </c>
      <c r="V6" s="65">
        <v>14078837</v>
      </c>
      <c r="W6" s="65">
        <v>13025000</v>
      </c>
      <c r="X6" s="65">
        <v>1053837</v>
      </c>
      <c r="Y6" s="66">
        <v>8.09</v>
      </c>
      <c r="Z6" s="67">
        <v>13025000</v>
      </c>
    </row>
    <row r="7" spans="1:26" ht="13.5">
      <c r="A7" s="63" t="s">
        <v>33</v>
      </c>
      <c r="B7" s="19">
        <v>1588615</v>
      </c>
      <c r="C7" s="19"/>
      <c r="D7" s="64">
        <v>2592000</v>
      </c>
      <c r="E7" s="65">
        <v>2592000</v>
      </c>
      <c r="F7" s="65">
        <v>100312</v>
      </c>
      <c r="G7" s="65">
        <v>80610</v>
      </c>
      <c r="H7" s="65">
        <v>202611</v>
      </c>
      <c r="I7" s="65">
        <v>383533</v>
      </c>
      <c r="J7" s="65">
        <v>176474</v>
      </c>
      <c r="K7" s="65">
        <v>82214</v>
      </c>
      <c r="L7" s="65">
        <v>0</v>
      </c>
      <c r="M7" s="65">
        <v>258688</v>
      </c>
      <c r="N7" s="65">
        <v>85134</v>
      </c>
      <c r="O7" s="65">
        <v>46988</v>
      </c>
      <c r="P7" s="65">
        <v>50661</v>
      </c>
      <c r="Q7" s="65">
        <v>182783</v>
      </c>
      <c r="R7" s="65">
        <v>20572</v>
      </c>
      <c r="S7" s="65">
        <v>225</v>
      </c>
      <c r="T7" s="65">
        <v>1403</v>
      </c>
      <c r="U7" s="65">
        <v>22200</v>
      </c>
      <c r="V7" s="65">
        <v>847204</v>
      </c>
      <c r="W7" s="65">
        <v>2592000</v>
      </c>
      <c r="X7" s="65">
        <v>-1744796</v>
      </c>
      <c r="Y7" s="66">
        <v>-67.31</v>
      </c>
      <c r="Z7" s="67">
        <v>2592000</v>
      </c>
    </row>
    <row r="8" spans="1:26" ht="13.5">
      <c r="A8" s="63" t="s">
        <v>34</v>
      </c>
      <c r="B8" s="19">
        <v>52479061</v>
      </c>
      <c r="C8" s="19"/>
      <c r="D8" s="64">
        <v>65429000</v>
      </c>
      <c r="E8" s="65">
        <v>65429000</v>
      </c>
      <c r="F8" s="65">
        <v>22556917</v>
      </c>
      <c r="G8" s="65">
        <v>25653103</v>
      </c>
      <c r="H8" s="65">
        <v>1040000</v>
      </c>
      <c r="I8" s="65">
        <v>49250020</v>
      </c>
      <c r="J8" s="65">
        <v>0</v>
      </c>
      <c r="K8" s="65">
        <v>0</v>
      </c>
      <c r="L8" s="65">
        <v>15525000</v>
      </c>
      <c r="M8" s="65">
        <v>15525000</v>
      </c>
      <c r="N8" s="65">
        <v>4453443</v>
      </c>
      <c r="O8" s="65">
        <v>2581644</v>
      </c>
      <c r="P8" s="65">
        <v>17610336</v>
      </c>
      <c r="Q8" s="65">
        <v>24645423</v>
      </c>
      <c r="R8" s="65">
        <v>120000</v>
      </c>
      <c r="S8" s="65">
        <v>0</v>
      </c>
      <c r="T8" s="65">
        <v>236878</v>
      </c>
      <c r="U8" s="65">
        <v>356878</v>
      </c>
      <c r="V8" s="65">
        <v>89777321</v>
      </c>
      <c r="W8" s="65">
        <v>65429000</v>
      </c>
      <c r="X8" s="65">
        <v>24348321</v>
      </c>
      <c r="Y8" s="66">
        <v>37.21</v>
      </c>
      <c r="Z8" s="67">
        <v>65429000</v>
      </c>
    </row>
    <row r="9" spans="1:26" ht="13.5">
      <c r="A9" s="63" t="s">
        <v>35</v>
      </c>
      <c r="B9" s="19">
        <v>3116042</v>
      </c>
      <c r="C9" s="19"/>
      <c r="D9" s="64">
        <v>28870000</v>
      </c>
      <c r="E9" s="65">
        <v>28870000</v>
      </c>
      <c r="F9" s="65">
        <v>640968</v>
      </c>
      <c r="G9" s="65">
        <v>730548</v>
      </c>
      <c r="H9" s="65">
        <v>402490</v>
      </c>
      <c r="I9" s="65">
        <v>1774006</v>
      </c>
      <c r="J9" s="65">
        <v>803061</v>
      </c>
      <c r="K9" s="65">
        <v>5754996</v>
      </c>
      <c r="L9" s="65">
        <v>3555640</v>
      </c>
      <c r="M9" s="65">
        <v>10113697</v>
      </c>
      <c r="N9" s="65">
        <v>458308</v>
      </c>
      <c r="O9" s="65">
        <v>648129</v>
      </c>
      <c r="P9" s="65">
        <v>753966</v>
      </c>
      <c r="Q9" s="65">
        <v>1860403</v>
      </c>
      <c r="R9" s="65">
        <v>1873335</v>
      </c>
      <c r="S9" s="65">
        <v>4633898</v>
      </c>
      <c r="T9" s="65">
        <v>795636</v>
      </c>
      <c r="U9" s="65">
        <v>7302869</v>
      </c>
      <c r="V9" s="65">
        <v>21050975</v>
      </c>
      <c r="W9" s="65">
        <v>28870000</v>
      </c>
      <c r="X9" s="65">
        <v>-7819025</v>
      </c>
      <c r="Y9" s="66">
        <v>-27.08</v>
      </c>
      <c r="Z9" s="67">
        <v>28870000</v>
      </c>
    </row>
    <row r="10" spans="1:26" ht="25.5">
      <c r="A10" s="68" t="s">
        <v>213</v>
      </c>
      <c r="B10" s="69">
        <f>SUM(B5:B9)</f>
        <v>65735930</v>
      </c>
      <c r="C10" s="69">
        <f>SUM(C5:C9)</f>
        <v>0</v>
      </c>
      <c r="D10" s="70">
        <f aca="true" t="shared" si="0" ref="D10:Z10">SUM(D5:D9)</f>
        <v>115012000</v>
      </c>
      <c r="E10" s="71">
        <f t="shared" si="0"/>
        <v>115012000</v>
      </c>
      <c r="F10" s="71">
        <f t="shared" si="0"/>
        <v>25212447</v>
      </c>
      <c r="G10" s="71">
        <f t="shared" si="0"/>
        <v>27731375</v>
      </c>
      <c r="H10" s="71">
        <f t="shared" si="0"/>
        <v>2538660</v>
      </c>
      <c r="I10" s="71">
        <f t="shared" si="0"/>
        <v>55482482</v>
      </c>
      <c r="J10" s="71">
        <f t="shared" si="0"/>
        <v>1919121</v>
      </c>
      <c r="K10" s="71">
        <f t="shared" si="0"/>
        <v>6656721</v>
      </c>
      <c r="L10" s="71">
        <f t="shared" si="0"/>
        <v>20410417</v>
      </c>
      <c r="M10" s="71">
        <f t="shared" si="0"/>
        <v>28986259</v>
      </c>
      <c r="N10" s="71">
        <f t="shared" si="0"/>
        <v>5974690</v>
      </c>
      <c r="O10" s="71">
        <f t="shared" si="0"/>
        <v>4414301</v>
      </c>
      <c r="P10" s="71">
        <f t="shared" si="0"/>
        <v>19683048</v>
      </c>
      <c r="Q10" s="71">
        <f t="shared" si="0"/>
        <v>30072039</v>
      </c>
      <c r="R10" s="71">
        <f t="shared" si="0"/>
        <v>3322724</v>
      </c>
      <c r="S10" s="71">
        <f t="shared" si="0"/>
        <v>5897117</v>
      </c>
      <c r="T10" s="71">
        <f t="shared" si="0"/>
        <v>2674851</v>
      </c>
      <c r="U10" s="71">
        <f t="shared" si="0"/>
        <v>11894692</v>
      </c>
      <c r="V10" s="71">
        <f t="shared" si="0"/>
        <v>126435472</v>
      </c>
      <c r="W10" s="71">
        <f t="shared" si="0"/>
        <v>115012000</v>
      </c>
      <c r="X10" s="71">
        <f t="shared" si="0"/>
        <v>11423472</v>
      </c>
      <c r="Y10" s="72">
        <f>+IF(W10&lt;&gt;0,(X10/W10)*100,0)</f>
        <v>9.932417486870936</v>
      </c>
      <c r="Z10" s="73">
        <f t="shared" si="0"/>
        <v>115012000</v>
      </c>
    </row>
    <row r="11" spans="1:26" ht="13.5">
      <c r="A11" s="63" t="s">
        <v>37</v>
      </c>
      <c r="B11" s="19">
        <v>26640872</v>
      </c>
      <c r="C11" s="19"/>
      <c r="D11" s="64">
        <v>39469000</v>
      </c>
      <c r="E11" s="65">
        <v>39469000</v>
      </c>
      <c r="F11" s="65">
        <v>2526388</v>
      </c>
      <c r="G11" s="65">
        <v>2838446</v>
      </c>
      <c r="H11" s="65">
        <v>2900406</v>
      </c>
      <c r="I11" s="65">
        <v>8265240</v>
      </c>
      <c r="J11" s="65">
        <v>3033861</v>
      </c>
      <c r="K11" s="65">
        <v>2790862</v>
      </c>
      <c r="L11" s="65">
        <v>3537337</v>
      </c>
      <c r="M11" s="65">
        <v>9362060</v>
      </c>
      <c r="N11" s="65">
        <v>3086993</v>
      </c>
      <c r="O11" s="65">
        <v>3018682</v>
      </c>
      <c r="P11" s="65">
        <v>3011233</v>
      </c>
      <c r="Q11" s="65">
        <v>9116908</v>
      </c>
      <c r="R11" s="65">
        <v>3009491</v>
      </c>
      <c r="S11" s="65">
        <v>2652772</v>
      </c>
      <c r="T11" s="65">
        <v>3311743</v>
      </c>
      <c r="U11" s="65">
        <v>8974006</v>
      </c>
      <c r="V11" s="65">
        <v>35718214</v>
      </c>
      <c r="W11" s="65">
        <v>39469000</v>
      </c>
      <c r="X11" s="65">
        <v>-3750786</v>
      </c>
      <c r="Y11" s="66">
        <v>-9.5</v>
      </c>
      <c r="Z11" s="67">
        <v>39469000</v>
      </c>
    </row>
    <row r="12" spans="1:26" ht="13.5">
      <c r="A12" s="63" t="s">
        <v>38</v>
      </c>
      <c r="B12" s="19">
        <v>6661323</v>
      </c>
      <c r="C12" s="19"/>
      <c r="D12" s="64">
        <v>8791000</v>
      </c>
      <c r="E12" s="65">
        <v>8791000</v>
      </c>
      <c r="F12" s="65">
        <v>604187</v>
      </c>
      <c r="G12" s="65">
        <v>679015</v>
      </c>
      <c r="H12" s="65">
        <v>613784</v>
      </c>
      <c r="I12" s="65">
        <v>1896986</v>
      </c>
      <c r="J12" s="65">
        <v>625998</v>
      </c>
      <c r="K12" s="65">
        <v>623071</v>
      </c>
      <c r="L12" s="65">
        <v>700324</v>
      </c>
      <c r="M12" s="65">
        <v>1949393</v>
      </c>
      <c r="N12" s="65">
        <v>789528</v>
      </c>
      <c r="O12" s="65">
        <v>357804</v>
      </c>
      <c r="P12" s="65">
        <v>652817</v>
      </c>
      <c r="Q12" s="65">
        <v>1800149</v>
      </c>
      <c r="R12" s="65">
        <v>681577</v>
      </c>
      <c r="S12" s="65">
        <v>681577</v>
      </c>
      <c r="T12" s="65">
        <v>681577</v>
      </c>
      <c r="U12" s="65">
        <v>2044731</v>
      </c>
      <c r="V12" s="65">
        <v>7691259</v>
      </c>
      <c r="W12" s="65">
        <v>8791000</v>
      </c>
      <c r="X12" s="65">
        <v>-1099741</v>
      </c>
      <c r="Y12" s="66">
        <v>-12.51</v>
      </c>
      <c r="Z12" s="67">
        <v>8791000</v>
      </c>
    </row>
    <row r="13" spans="1:26" ht="13.5">
      <c r="A13" s="63" t="s">
        <v>214</v>
      </c>
      <c r="B13" s="19">
        <v>0</v>
      </c>
      <c r="C13" s="19"/>
      <c r="D13" s="64">
        <v>679000</v>
      </c>
      <c r="E13" s="65">
        <v>679000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679000</v>
      </c>
      <c r="X13" s="65">
        <v>-679000</v>
      </c>
      <c r="Y13" s="66">
        <v>-100</v>
      </c>
      <c r="Z13" s="67">
        <v>679000</v>
      </c>
    </row>
    <row r="14" spans="1:26" ht="13.5">
      <c r="A14" s="63" t="s">
        <v>40</v>
      </c>
      <c r="B14" s="19">
        <v>20798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25872</v>
      </c>
      <c r="Q14" s="65">
        <v>25872</v>
      </c>
      <c r="R14" s="65">
        <v>0</v>
      </c>
      <c r="S14" s="65">
        <v>0</v>
      </c>
      <c r="T14" s="65">
        <v>0</v>
      </c>
      <c r="U14" s="65">
        <v>0</v>
      </c>
      <c r="V14" s="65">
        <v>25872</v>
      </c>
      <c r="W14" s="65">
        <v>0</v>
      </c>
      <c r="X14" s="65">
        <v>25872</v>
      </c>
      <c r="Y14" s="66">
        <v>0</v>
      </c>
      <c r="Z14" s="67">
        <v>0</v>
      </c>
    </row>
    <row r="15" spans="1:26" ht="13.5">
      <c r="A15" s="63" t="s">
        <v>41</v>
      </c>
      <c r="B15" s="19">
        <v>9698018</v>
      </c>
      <c r="C15" s="19"/>
      <c r="D15" s="64">
        <v>9179000</v>
      </c>
      <c r="E15" s="65">
        <v>9179000</v>
      </c>
      <c r="F15" s="65">
        <v>599754</v>
      </c>
      <c r="G15" s="65">
        <v>2276873</v>
      </c>
      <c r="H15" s="65">
        <v>287466</v>
      </c>
      <c r="I15" s="65">
        <v>3164093</v>
      </c>
      <c r="J15" s="65">
        <v>2127504</v>
      </c>
      <c r="K15" s="65">
        <v>1838538</v>
      </c>
      <c r="L15" s="65">
        <v>2163290</v>
      </c>
      <c r="M15" s="65">
        <v>6129332</v>
      </c>
      <c r="N15" s="65">
        <v>249486</v>
      </c>
      <c r="O15" s="65">
        <v>1862009</v>
      </c>
      <c r="P15" s="65">
        <v>486693</v>
      </c>
      <c r="Q15" s="65">
        <v>2598188</v>
      </c>
      <c r="R15" s="65">
        <v>1221181</v>
      </c>
      <c r="S15" s="65">
        <v>1834980</v>
      </c>
      <c r="T15" s="65">
        <v>1283913</v>
      </c>
      <c r="U15" s="65">
        <v>4340074</v>
      </c>
      <c r="V15" s="65">
        <v>16231687</v>
      </c>
      <c r="W15" s="65">
        <v>9179000</v>
      </c>
      <c r="X15" s="65">
        <v>7052687</v>
      </c>
      <c r="Y15" s="66">
        <v>76.84</v>
      </c>
      <c r="Z15" s="67">
        <v>9179000</v>
      </c>
    </row>
    <row r="16" spans="1:26" ht="13.5">
      <c r="A16" s="74" t="s">
        <v>42</v>
      </c>
      <c r="B16" s="19">
        <v>0</v>
      </c>
      <c r="C16" s="19"/>
      <c r="D16" s="64">
        <v>34507000</v>
      </c>
      <c r="E16" s="65">
        <v>34507000</v>
      </c>
      <c r="F16" s="65">
        <v>753043</v>
      </c>
      <c r="G16" s="65">
        <v>751747</v>
      </c>
      <c r="H16" s="65">
        <v>407401</v>
      </c>
      <c r="I16" s="65">
        <v>1912191</v>
      </c>
      <c r="J16" s="65">
        <v>905866</v>
      </c>
      <c r="K16" s="65">
        <v>261822</v>
      </c>
      <c r="L16" s="65">
        <v>739760</v>
      </c>
      <c r="M16" s="65">
        <v>1907448</v>
      </c>
      <c r="N16" s="65">
        <v>216571</v>
      </c>
      <c r="O16" s="65">
        <v>242707</v>
      </c>
      <c r="P16" s="65">
        <v>2182966</v>
      </c>
      <c r="Q16" s="65">
        <v>2642244</v>
      </c>
      <c r="R16" s="65">
        <v>2150879</v>
      </c>
      <c r="S16" s="65">
        <v>2006636</v>
      </c>
      <c r="T16" s="65">
        <v>1003595</v>
      </c>
      <c r="U16" s="65">
        <v>5161110</v>
      </c>
      <c r="V16" s="65">
        <v>11622993</v>
      </c>
      <c r="W16" s="65">
        <v>34507000</v>
      </c>
      <c r="X16" s="65">
        <v>-22884007</v>
      </c>
      <c r="Y16" s="66">
        <v>-66.32</v>
      </c>
      <c r="Z16" s="67">
        <v>34507000</v>
      </c>
    </row>
    <row r="17" spans="1:26" ht="13.5">
      <c r="A17" s="63" t="s">
        <v>43</v>
      </c>
      <c r="B17" s="19">
        <v>32679963</v>
      </c>
      <c r="C17" s="19"/>
      <c r="D17" s="64">
        <v>56046000</v>
      </c>
      <c r="E17" s="65">
        <v>56046000</v>
      </c>
      <c r="F17" s="65">
        <v>1193165</v>
      </c>
      <c r="G17" s="65">
        <v>5232375</v>
      </c>
      <c r="H17" s="65">
        <v>3563180</v>
      </c>
      <c r="I17" s="65">
        <v>9988720</v>
      </c>
      <c r="J17" s="65">
        <v>4633780</v>
      </c>
      <c r="K17" s="65">
        <v>3368081</v>
      </c>
      <c r="L17" s="65">
        <v>3042098</v>
      </c>
      <c r="M17" s="65">
        <v>11043959</v>
      </c>
      <c r="N17" s="65">
        <v>3627891</v>
      </c>
      <c r="O17" s="65">
        <v>1674963</v>
      </c>
      <c r="P17" s="65">
        <v>2059526</v>
      </c>
      <c r="Q17" s="65">
        <v>7362380</v>
      </c>
      <c r="R17" s="65">
        <v>1679340</v>
      </c>
      <c r="S17" s="65">
        <v>1071252</v>
      </c>
      <c r="T17" s="65">
        <v>2388879</v>
      </c>
      <c r="U17" s="65">
        <v>5139471</v>
      </c>
      <c r="V17" s="65">
        <v>33534530</v>
      </c>
      <c r="W17" s="65">
        <v>56046000</v>
      </c>
      <c r="X17" s="65">
        <v>-22511470</v>
      </c>
      <c r="Y17" s="66">
        <v>-40.17</v>
      </c>
      <c r="Z17" s="67">
        <v>56046000</v>
      </c>
    </row>
    <row r="18" spans="1:26" ht="13.5">
      <c r="A18" s="75" t="s">
        <v>44</v>
      </c>
      <c r="B18" s="76">
        <f>SUM(B11:B17)</f>
        <v>75700974</v>
      </c>
      <c r="C18" s="76">
        <f>SUM(C11:C17)</f>
        <v>0</v>
      </c>
      <c r="D18" s="77">
        <f aca="true" t="shared" si="1" ref="D18:Z18">SUM(D11:D17)</f>
        <v>148671000</v>
      </c>
      <c r="E18" s="78">
        <f t="shared" si="1"/>
        <v>148671000</v>
      </c>
      <c r="F18" s="78">
        <f t="shared" si="1"/>
        <v>5676537</v>
      </c>
      <c r="G18" s="78">
        <f t="shared" si="1"/>
        <v>11778456</v>
      </c>
      <c r="H18" s="78">
        <f t="shared" si="1"/>
        <v>7772237</v>
      </c>
      <c r="I18" s="78">
        <f t="shared" si="1"/>
        <v>25227230</v>
      </c>
      <c r="J18" s="78">
        <f t="shared" si="1"/>
        <v>11327009</v>
      </c>
      <c r="K18" s="78">
        <f t="shared" si="1"/>
        <v>8882374</v>
      </c>
      <c r="L18" s="78">
        <f t="shared" si="1"/>
        <v>10182809</v>
      </c>
      <c r="M18" s="78">
        <f t="shared" si="1"/>
        <v>30392192</v>
      </c>
      <c r="N18" s="78">
        <f t="shared" si="1"/>
        <v>7970469</v>
      </c>
      <c r="O18" s="78">
        <f t="shared" si="1"/>
        <v>7156165</v>
      </c>
      <c r="P18" s="78">
        <f t="shared" si="1"/>
        <v>8419107</v>
      </c>
      <c r="Q18" s="78">
        <f t="shared" si="1"/>
        <v>23545741</v>
      </c>
      <c r="R18" s="78">
        <f t="shared" si="1"/>
        <v>8742468</v>
      </c>
      <c r="S18" s="78">
        <f t="shared" si="1"/>
        <v>8247217</v>
      </c>
      <c r="T18" s="78">
        <f t="shared" si="1"/>
        <v>8669707</v>
      </c>
      <c r="U18" s="78">
        <f t="shared" si="1"/>
        <v>25659392</v>
      </c>
      <c r="V18" s="78">
        <f t="shared" si="1"/>
        <v>104824555</v>
      </c>
      <c r="W18" s="78">
        <f t="shared" si="1"/>
        <v>148671000</v>
      </c>
      <c r="X18" s="78">
        <f t="shared" si="1"/>
        <v>-43846445</v>
      </c>
      <c r="Y18" s="72">
        <f>+IF(W18&lt;&gt;0,(X18/W18)*100,0)</f>
        <v>-29.492264799456517</v>
      </c>
      <c r="Z18" s="79">
        <f t="shared" si="1"/>
        <v>148671000</v>
      </c>
    </row>
    <row r="19" spans="1:26" ht="13.5">
      <c r="A19" s="75" t="s">
        <v>45</v>
      </c>
      <c r="B19" s="80">
        <f>+B10-B18</f>
        <v>-9965044</v>
      </c>
      <c r="C19" s="80">
        <f>+C10-C18</f>
        <v>0</v>
      </c>
      <c r="D19" s="81">
        <f aca="true" t="shared" si="2" ref="D19:Z19">+D10-D18</f>
        <v>-33659000</v>
      </c>
      <c r="E19" s="82">
        <f t="shared" si="2"/>
        <v>-33659000</v>
      </c>
      <c r="F19" s="82">
        <f t="shared" si="2"/>
        <v>19535910</v>
      </c>
      <c r="G19" s="82">
        <f t="shared" si="2"/>
        <v>15952919</v>
      </c>
      <c r="H19" s="82">
        <f t="shared" si="2"/>
        <v>-5233577</v>
      </c>
      <c r="I19" s="82">
        <f t="shared" si="2"/>
        <v>30255252</v>
      </c>
      <c r="J19" s="82">
        <f t="shared" si="2"/>
        <v>-9407888</v>
      </c>
      <c r="K19" s="82">
        <f t="shared" si="2"/>
        <v>-2225653</v>
      </c>
      <c r="L19" s="82">
        <f t="shared" si="2"/>
        <v>10227608</v>
      </c>
      <c r="M19" s="82">
        <f t="shared" si="2"/>
        <v>-1405933</v>
      </c>
      <c r="N19" s="82">
        <f t="shared" si="2"/>
        <v>-1995779</v>
      </c>
      <c r="O19" s="82">
        <f t="shared" si="2"/>
        <v>-2741864</v>
      </c>
      <c r="P19" s="82">
        <f t="shared" si="2"/>
        <v>11263941</v>
      </c>
      <c r="Q19" s="82">
        <f t="shared" si="2"/>
        <v>6526298</v>
      </c>
      <c r="R19" s="82">
        <f t="shared" si="2"/>
        <v>-5419744</v>
      </c>
      <c r="S19" s="82">
        <f t="shared" si="2"/>
        <v>-2350100</v>
      </c>
      <c r="T19" s="82">
        <f t="shared" si="2"/>
        <v>-5994856</v>
      </c>
      <c r="U19" s="82">
        <f t="shared" si="2"/>
        <v>-13764700</v>
      </c>
      <c r="V19" s="82">
        <f t="shared" si="2"/>
        <v>21610917</v>
      </c>
      <c r="W19" s="82">
        <f>IF(E10=E18,0,W10-W18)</f>
        <v>-33659000</v>
      </c>
      <c r="X19" s="82">
        <f t="shared" si="2"/>
        <v>55269917</v>
      </c>
      <c r="Y19" s="83">
        <f>+IF(W19&lt;&gt;0,(X19/W19)*100,0)</f>
        <v>-164.20546362042842</v>
      </c>
      <c r="Z19" s="84">
        <f t="shared" si="2"/>
        <v>-33659000</v>
      </c>
    </row>
    <row r="20" spans="1:26" ht="13.5">
      <c r="A20" s="63" t="s">
        <v>46</v>
      </c>
      <c r="B20" s="19">
        <v>0</v>
      </c>
      <c r="C20" s="19"/>
      <c r="D20" s="64">
        <v>31217000</v>
      </c>
      <c r="E20" s="65">
        <v>31217000</v>
      </c>
      <c r="F20" s="65">
        <v>186</v>
      </c>
      <c r="G20" s="65">
        <v>22697047</v>
      </c>
      <c r="H20" s="65">
        <v>1000000</v>
      </c>
      <c r="I20" s="65">
        <v>23697233</v>
      </c>
      <c r="J20" s="65">
        <v>5</v>
      </c>
      <c r="K20" s="65">
        <v>5</v>
      </c>
      <c r="L20" s="65">
        <v>43005</v>
      </c>
      <c r="M20" s="65">
        <v>43015</v>
      </c>
      <c r="N20" s="65">
        <v>5</v>
      </c>
      <c r="O20" s="65">
        <v>0</v>
      </c>
      <c r="P20" s="65">
        <v>0</v>
      </c>
      <c r="Q20" s="65">
        <v>5</v>
      </c>
      <c r="R20" s="65">
        <v>155</v>
      </c>
      <c r="S20" s="65">
        <v>44</v>
      </c>
      <c r="T20" s="65">
        <v>0</v>
      </c>
      <c r="U20" s="65">
        <v>199</v>
      </c>
      <c r="V20" s="65">
        <v>23740452</v>
      </c>
      <c r="W20" s="65">
        <v>31217000</v>
      </c>
      <c r="X20" s="65">
        <v>-7476548</v>
      </c>
      <c r="Y20" s="66">
        <v>-23.95</v>
      </c>
      <c r="Z20" s="67">
        <v>31217000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-9965044</v>
      </c>
      <c r="C22" s="91">
        <f>SUM(C19:C21)</f>
        <v>0</v>
      </c>
      <c r="D22" s="92">
        <f aca="true" t="shared" si="3" ref="D22:Z22">SUM(D19:D21)</f>
        <v>-2442000</v>
      </c>
      <c r="E22" s="93">
        <f t="shared" si="3"/>
        <v>-2442000</v>
      </c>
      <c r="F22" s="93">
        <f t="shared" si="3"/>
        <v>19536096</v>
      </c>
      <c r="G22" s="93">
        <f t="shared" si="3"/>
        <v>38649966</v>
      </c>
      <c r="H22" s="93">
        <f t="shared" si="3"/>
        <v>-4233577</v>
      </c>
      <c r="I22" s="93">
        <f t="shared" si="3"/>
        <v>53952485</v>
      </c>
      <c r="J22" s="93">
        <f t="shared" si="3"/>
        <v>-9407883</v>
      </c>
      <c r="K22" s="93">
        <f t="shared" si="3"/>
        <v>-2225648</v>
      </c>
      <c r="L22" s="93">
        <f t="shared" si="3"/>
        <v>10270613</v>
      </c>
      <c r="M22" s="93">
        <f t="shared" si="3"/>
        <v>-1362918</v>
      </c>
      <c r="N22" s="93">
        <f t="shared" si="3"/>
        <v>-1995774</v>
      </c>
      <c r="O22" s="93">
        <f t="shared" si="3"/>
        <v>-2741864</v>
      </c>
      <c r="P22" s="93">
        <f t="shared" si="3"/>
        <v>11263941</v>
      </c>
      <c r="Q22" s="93">
        <f t="shared" si="3"/>
        <v>6526303</v>
      </c>
      <c r="R22" s="93">
        <f t="shared" si="3"/>
        <v>-5419589</v>
      </c>
      <c r="S22" s="93">
        <f t="shared" si="3"/>
        <v>-2350056</v>
      </c>
      <c r="T22" s="93">
        <f t="shared" si="3"/>
        <v>-5994856</v>
      </c>
      <c r="U22" s="93">
        <f t="shared" si="3"/>
        <v>-13764501</v>
      </c>
      <c r="V22" s="93">
        <f t="shared" si="3"/>
        <v>45351369</v>
      </c>
      <c r="W22" s="93">
        <f t="shared" si="3"/>
        <v>-2442000</v>
      </c>
      <c r="X22" s="93">
        <f t="shared" si="3"/>
        <v>47793369</v>
      </c>
      <c r="Y22" s="94">
        <f>+IF(W22&lt;&gt;0,(X22/W22)*100,0)</f>
        <v>-1957.1404176904177</v>
      </c>
      <c r="Z22" s="95">
        <f t="shared" si="3"/>
        <v>-2442000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-9965044</v>
      </c>
      <c r="C24" s="80">
        <f>SUM(C22:C23)</f>
        <v>0</v>
      </c>
      <c r="D24" s="81">
        <f aca="true" t="shared" si="4" ref="D24:Z24">SUM(D22:D23)</f>
        <v>-2442000</v>
      </c>
      <c r="E24" s="82">
        <f t="shared" si="4"/>
        <v>-2442000</v>
      </c>
      <c r="F24" s="82">
        <f t="shared" si="4"/>
        <v>19536096</v>
      </c>
      <c r="G24" s="82">
        <f t="shared" si="4"/>
        <v>38649966</v>
      </c>
      <c r="H24" s="82">
        <f t="shared" si="4"/>
        <v>-4233577</v>
      </c>
      <c r="I24" s="82">
        <f t="shared" si="4"/>
        <v>53952485</v>
      </c>
      <c r="J24" s="82">
        <f t="shared" si="4"/>
        <v>-9407883</v>
      </c>
      <c r="K24" s="82">
        <f t="shared" si="4"/>
        <v>-2225648</v>
      </c>
      <c r="L24" s="82">
        <f t="shared" si="4"/>
        <v>10270613</v>
      </c>
      <c r="M24" s="82">
        <f t="shared" si="4"/>
        <v>-1362918</v>
      </c>
      <c r="N24" s="82">
        <f t="shared" si="4"/>
        <v>-1995774</v>
      </c>
      <c r="O24" s="82">
        <f t="shared" si="4"/>
        <v>-2741864</v>
      </c>
      <c r="P24" s="82">
        <f t="shared" si="4"/>
        <v>11263941</v>
      </c>
      <c r="Q24" s="82">
        <f t="shared" si="4"/>
        <v>6526303</v>
      </c>
      <c r="R24" s="82">
        <f t="shared" si="4"/>
        <v>-5419589</v>
      </c>
      <c r="S24" s="82">
        <f t="shared" si="4"/>
        <v>-2350056</v>
      </c>
      <c r="T24" s="82">
        <f t="shared" si="4"/>
        <v>-5994856</v>
      </c>
      <c r="U24" s="82">
        <f t="shared" si="4"/>
        <v>-13764501</v>
      </c>
      <c r="V24" s="82">
        <f t="shared" si="4"/>
        <v>45351369</v>
      </c>
      <c r="W24" s="82">
        <f t="shared" si="4"/>
        <v>-2442000</v>
      </c>
      <c r="X24" s="82">
        <f t="shared" si="4"/>
        <v>47793369</v>
      </c>
      <c r="Y24" s="83">
        <f>+IF(W24&lt;&gt;0,(X24/W24)*100,0)</f>
        <v>-1957.1404176904177</v>
      </c>
      <c r="Z24" s="84">
        <f t="shared" si="4"/>
        <v>-2442000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21069025</v>
      </c>
      <c r="C27" s="22"/>
      <c r="D27" s="104">
        <v>33243620</v>
      </c>
      <c r="E27" s="105">
        <v>33243620</v>
      </c>
      <c r="F27" s="105">
        <v>901716</v>
      </c>
      <c r="G27" s="105">
        <v>810261</v>
      </c>
      <c r="H27" s="105">
        <v>20112</v>
      </c>
      <c r="I27" s="105">
        <v>1732089</v>
      </c>
      <c r="J27" s="105">
        <v>22290</v>
      </c>
      <c r="K27" s="105">
        <v>146909</v>
      </c>
      <c r="L27" s="105">
        <v>531609</v>
      </c>
      <c r="M27" s="105">
        <v>700808</v>
      </c>
      <c r="N27" s="105">
        <v>140514</v>
      </c>
      <c r="O27" s="105">
        <v>39971</v>
      </c>
      <c r="P27" s="105">
        <v>707984</v>
      </c>
      <c r="Q27" s="105">
        <v>888469</v>
      </c>
      <c r="R27" s="105">
        <v>308534</v>
      </c>
      <c r="S27" s="105">
        <v>501434</v>
      </c>
      <c r="T27" s="105">
        <v>1274939</v>
      </c>
      <c r="U27" s="105">
        <v>2084907</v>
      </c>
      <c r="V27" s="105">
        <v>5406273</v>
      </c>
      <c r="W27" s="105">
        <v>33243620</v>
      </c>
      <c r="X27" s="105">
        <v>-27837347</v>
      </c>
      <c r="Y27" s="106">
        <v>-83.74</v>
      </c>
      <c r="Z27" s="107">
        <v>33243620</v>
      </c>
    </row>
    <row r="28" spans="1:26" ht="13.5">
      <c r="A28" s="108" t="s">
        <v>46</v>
      </c>
      <c r="B28" s="19">
        <v>0</v>
      </c>
      <c r="C28" s="19"/>
      <c r="D28" s="64">
        <v>21665000</v>
      </c>
      <c r="E28" s="65">
        <v>21665000</v>
      </c>
      <c r="F28" s="65">
        <v>901716</v>
      </c>
      <c r="G28" s="65">
        <v>810261</v>
      </c>
      <c r="H28" s="65">
        <v>20112</v>
      </c>
      <c r="I28" s="65">
        <v>1732089</v>
      </c>
      <c r="J28" s="65">
        <v>22290</v>
      </c>
      <c r="K28" s="65">
        <v>146909</v>
      </c>
      <c r="L28" s="65">
        <v>531609</v>
      </c>
      <c r="M28" s="65">
        <v>700808</v>
      </c>
      <c r="N28" s="65">
        <v>140514</v>
      </c>
      <c r="O28" s="65">
        <v>39971</v>
      </c>
      <c r="P28" s="65">
        <v>707984</v>
      </c>
      <c r="Q28" s="65">
        <v>888469</v>
      </c>
      <c r="R28" s="65">
        <v>308534</v>
      </c>
      <c r="S28" s="65">
        <v>501434</v>
      </c>
      <c r="T28" s="65">
        <v>1274939</v>
      </c>
      <c r="U28" s="65">
        <v>2084907</v>
      </c>
      <c r="V28" s="65">
        <v>5406273</v>
      </c>
      <c r="W28" s="65">
        <v>21665000</v>
      </c>
      <c r="X28" s="65">
        <v>-16258727</v>
      </c>
      <c r="Y28" s="66">
        <v>-75.05</v>
      </c>
      <c r="Z28" s="67">
        <v>21665000</v>
      </c>
    </row>
    <row r="29" spans="1:26" ht="13.5">
      <c r="A29" s="63" t="s">
        <v>218</v>
      </c>
      <c r="B29" s="19">
        <v>0</v>
      </c>
      <c r="C29" s="19"/>
      <c r="D29" s="64">
        <v>11578620</v>
      </c>
      <c r="E29" s="65">
        <v>11578620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11578620</v>
      </c>
      <c r="X29" s="65">
        <v>-11578620</v>
      </c>
      <c r="Y29" s="66">
        <v>-100</v>
      </c>
      <c r="Z29" s="67">
        <v>11578620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33243620</v>
      </c>
      <c r="E32" s="105">
        <f t="shared" si="5"/>
        <v>33243620</v>
      </c>
      <c r="F32" s="105">
        <f t="shared" si="5"/>
        <v>901716</v>
      </c>
      <c r="G32" s="105">
        <f t="shared" si="5"/>
        <v>810261</v>
      </c>
      <c r="H32" s="105">
        <f t="shared" si="5"/>
        <v>20112</v>
      </c>
      <c r="I32" s="105">
        <f t="shared" si="5"/>
        <v>1732089</v>
      </c>
      <c r="J32" s="105">
        <f t="shared" si="5"/>
        <v>22290</v>
      </c>
      <c r="K32" s="105">
        <f t="shared" si="5"/>
        <v>146909</v>
      </c>
      <c r="L32" s="105">
        <f t="shared" si="5"/>
        <v>531609</v>
      </c>
      <c r="M32" s="105">
        <f t="shared" si="5"/>
        <v>700808</v>
      </c>
      <c r="N32" s="105">
        <f t="shared" si="5"/>
        <v>140514</v>
      </c>
      <c r="O32" s="105">
        <f t="shared" si="5"/>
        <v>39971</v>
      </c>
      <c r="P32" s="105">
        <f t="shared" si="5"/>
        <v>707984</v>
      </c>
      <c r="Q32" s="105">
        <f t="shared" si="5"/>
        <v>888469</v>
      </c>
      <c r="R32" s="105">
        <f t="shared" si="5"/>
        <v>308534</v>
      </c>
      <c r="S32" s="105">
        <f t="shared" si="5"/>
        <v>501434</v>
      </c>
      <c r="T32" s="105">
        <f t="shared" si="5"/>
        <v>1274939</v>
      </c>
      <c r="U32" s="105">
        <f t="shared" si="5"/>
        <v>2084907</v>
      </c>
      <c r="V32" s="105">
        <f t="shared" si="5"/>
        <v>5406273</v>
      </c>
      <c r="W32" s="105">
        <f t="shared" si="5"/>
        <v>33243620</v>
      </c>
      <c r="X32" s="105">
        <f t="shared" si="5"/>
        <v>-27837347</v>
      </c>
      <c r="Y32" s="106">
        <f>+IF(W32&lt;&gt;0,(X32/W32)*100,0)</f>
        <v>-83.73741187030774</v>
      </c>
      <c r="Z32" s="107">
        <f t="shared" si="5"/>
        <v>33243620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83915841</v>
      </c>
      <c r="C35" s="19"/>
      <c r="D35" s="64">
        <v>37885000</v>
      </c>
      <c r="E35" s="65">
        <v>37885000</v>
      </c>
      <c r="F35" s="65">
        <v>34591956</v>
      </c>
      <c r="G35" s="65">
        <v>103134175</v>
      </c>
      <c r="H35" s="65">
        <v>68124359</v>
      </c>
      <c r="I35" s="65">
        <v>205850490</v>
      </c>
      <c r="J35" s="65">
        <v>18281307</v>
      </c>
      <c r="K35" s="65">
        <v>30458739</v>
      </c>
      <c r="L35" s="65">
        <v>84476161</v>
      </c>
      <c r="M35" s="65">
        <v>133216207</v>
      </c>
      <c r="N35" s="65">
        <v>57119239</v>
      </c>
      <c r="O35" s="65">
        <v>59983026</v>
      </c>
      <c r="P35" s="65">
        <v>63453052</v>
      </c>
      <c r="Q35" s="65">
        <v>180555317</v>
      </c>
      <c r="R35" s="65">
        <v>82529389</v>
      </c>
      <c r="S35" s="65">
        <v>53404787</v>
      </c>
      <c r="T35" s="65">
        <v>53981803</v>
      </c>
      <c r="U35" s="65">
        <v>189915979</v>
      </c>
      <c r="V35" s="65">
        <v>709537993</v>
      </c>
      <c r="W35" s="65">
        <v>37885000</v>
      </c>
      <c r="X35" s="65">
        <v>671652993</v>
      </c>
      <c r="Y35" s="66">
        <v>1772.87</v>
      </c>
      <c r="Z35" s="67">
        <v>37885000</v>
      </c>
    </row>
    <row r="36" spans="1:26" ht="13.5">
      <c r="A36" s="63" t="s">
        <v>57</v>
      </c>
      <c r="B36" s="19">
        <v>224535906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106140</v>
      </c>
      <c r="M36" s="65">
        <v>106140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106140</v>
      </c>
      <c r="W36" s="65">
        <v>0</v>
      </c>
      <c r="X36" s="65">
        <v>106140</v>
      </c>
      <c r="Y36" s="66">
        <v>0</v>
      </c>
      <c r="Z36" s="67">
        <v>0</v>
      </c>
    </row>
    <row r="37" spans="1:26" ht="13.5">
      <c r="A37" s="63" t="s">
        <v>58</v>
      </c>
      <c r="B37" s="19">
        <v>61559094</v>
      </c>
      <c r="C37" s="19"/>
      <c r="D37" s="64">
        <v>37885000</v>
      </c>
      <c r="E37" s="65">
        <v>37885000</v>
      </c>
      <c r="F37" s="65">
        <v>17331475</v>
      </c>
      <c r="G37" s="65">
        <v>25849208</v>
      </c>
      <c r="H37" s="65">
        <v>10209882</v>
      </c>
      <c r="I37" s="65">
        <v>53390565</v>
      </c>
      <c r="J37" s="65">
        <v>12815877</v>
      </c>
      <c r="K37" s="65">
        <v>12613708</v>
      </c>
      <c r="L37" s="65">
        <v>66883030</v>
      </c>
      <c r="M37" s="65">
        <v>92312615</v>
      </c>
      <c r="N37" s="65">
        <v>3138350</v>
      </c>
      <c r="O37" s="65">
        <v>13777136</v>
      </c>
      <c r="P37" s="65">
        <v>23054810</v>
      </c>
      <c r="Q37" s="65">
        <v>39970296</v>
      </c>
      <c r="R37" s="65">
        <v>11232617</v>
      </c>
      <c r="S37" s="65">
        <v>133973</v>
      </c>
      <c r="T37" s="65">
        <v>9776703</v>
      </c>
      <c r="U37" s="65">
        <v>21143293</v>
      </c>
      <c r="V37" s="65">
        <v>206816769</v>
      </c>
      <c r="W37" s="65">
        <v>37885000</v>
      </c>
      <c r="X37" s="65">
        <v>168931769</v>
      </c>
      <c r="Y37" s="66">
        <v>445.91</v>
      </c>
      <c r="Z37" s="67">
        <v>37885000</v>
      </c>
    </row>
    <row r="38" spans="1:26" ht="13.5">
      <c r="A38" s="63" t="s">
        <v>59</v>
      </c>
      <c r="B38" s="19">
        <v>1218637</v>
      </c>
      <c r="C38" s="19"/>
      <c r="D38" s="64">
        <v>0</v>
      </c>
      <c r="E38" s="65">
        <v>0</v>
      </c>
      <c r="F38" s="65">
        <v>11871</v>
      </c>
      <c r="G38" s="65">
        <v>11871</v>
      </c>
      <c r="H38" s="65">
        <v>11871</v>
      </c>
      <c r="I38" s="65">
        <v>35613</v>
      </c>
      <c r="J38" s="65">
        <v>11871</v>
      </c>
      <c r="K38" s="65">
        <v>11871</v>
      </c>
      <c r="L38" s="65">
        <v>0</v>
      </c>
      <c r="M38" s="65">
        <v>23742</v>
      </c>
      <c r="N38" s="65">
        <v>11871</v>
      </c>
      <c r="O38" s="65">
        <v>10493</v>
      </c>
      <c r="P38" s="65">
        <v>0</v>
      </c>
      <c r="Q38" s="65">
        <v>22364</v>
      </c>
      <c r="R38" s="65">
        <v>0</v>
      </c>
      <c r="S38" s="65">
        <v>0</v>
      </c>
      <c r="T38" s="65">
        <v>0</v>
      </c>
      <c r="U38" s="65">
        <v>0</v>
      </c>
      <c r="V38" s="65">
        <v>81719</v>
      </c>
      <c r="W38" s="65">
        <v>0</v>
      </c>
      <c r="X38" s="65">
        <v>81719</v>
      </c>
      <c r="Y38" s="66">
        <v>0</v>
      </c>
      <c r="Z38" s="67">
        <v>0</v>
      </c>
    </row>
    <row r="39" spans="1:26" ht="13.5">
      <c r="A39" s="63" t="s">
        <v>60</v>
      </c>
      <c r="B39" s="19">
        <v>245674016</v>
      </c>
      <c r="C39" s="19"/>
      <c r="D39" s="64">
        <v>0</v>
      </c>
      <c r="E39" s="65">
        <v>0</v>
      </c>
      <c r="F39" s="65">
        <v>17248610</v>
      </c>
      <c r="G39" s="65">
        <v>77273096</v>
      </c>
      <c r="H39" s="65">
        <v>57902606</v>
      </c>
      <c r="I39" s="65">
        <v>152424312</v>
      </c>
      <c r="J39" s="65">
        <v>5453559</v>
      </c>
      <c r="K39" s="65">
        <v>17833160</v>
      </c>
      <c r="L39" s="65">
        <v>17699271</v>
      </c>
      <c r="M39" s="65">
        <v>40985990</v>
      </c>
      <c r="N39" s="65">
        <v>53969018</v>
      </c>
      <c r="O39" s="65">
        <v>46195397</v>
      </c>
      <c r="P39" s="65">
        <v>40398242</v>
      </c>
      <c r="Q39" s="65">
        <v>140562657</v>
      </c>
      <c r="R39" s="65">
        <v>71296772</v>
      </c>
      <c r="S39" s="65">
        <v>53270814</v>
      </c>
      <c r="T39" s="65">
        <v>44205100</v>
      </c>
      <c r="U39" s="65">
        <v>168772686</v>
      </c>
      <c r="V39" s="65">
        <v>502745645</v>
      </c>
      <c r="W39" s="65">
        <v>0</v>
      </c>
      <c r="X39" s="65">
        <v>502745645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-1967455</v>
      </c>
      <c r="C42" s="19">
        <v>20013012</v>
      </c>
      <c r="D42" s="64">
        <v>4794408</v>
      </c>
      <c r="E42" s="65">
        <v>4794408</v>
      </c>
      <c r="F42" s="65">
        <v>24878700</v>
      </c>
      <c r="G42" s="65">
        <v>14046452</v>
      </c>
      <c r="H42" s="65">
        <v>-5522212</v>
      </c>
      <c r="I42" s="65">
        <v>33402940</v>
      </c>
      <c r="J42" s="65">
        <v>-10250527</v>
      </c>
      <c r="K42" s="65">
        <v>-1552930</v>
      </c>
      <c r="L42" s="65">
        <v>9125695</v>
      </c>
      <c r="M42" s="65">
        <v>-2677762</v>
      </c>
      <c r="N42" s="65">
        <v>-1292835</v>
      </c>
      <c r="O42" s="65">
        <v>-4015534</v>
      </c>
      <c r="P42" s="65">
        <v>9042323</v>
      </c>
      <c r="Q42" s="65">
        <v>3733954</v>
      </c>
      <c r="R42" s="65">
        <v>-5080985</v>
      </c>
      <c r="S42" s="65">
        <v>-2721334</v>
      </c>
      <c r="T42" s="65">
        <v>-6643801</v>
      </c>
      <c r="U42" s="65">
        <v>-14446120</v>
      </c>
      <c r="V42" s="65">
        <v>20013012</v>
      </c>
      <c r="W42" s="65">
        <v>4794408</v>
      </c>
      <c r="X42" s="65">
        <v>15218604</v>
      </c>
      <c r="Y42" s="66">
        <v>317.42</v>
      </c>
      <c r="Z42" s="67">
        <v>4794408</v>
      </c>
    </row>
    <row r="43" spans="1:26" ht="13.5">
      <c r="A43" s="63" t="s">
        <v>63</v>
      </c>
      <c r="B43" s="19">
        <v>-21003608</v>
      </c>
      <c r="C43" s="19">
        <v>-13125626</v>
      </c>
      <c r="D43" s="64">
        <v>0</v>
      </c>
      <c r="E43" s="65">
        <v>0</v>
      </c>
      <c r="F43" s="65">
        <v>-23628653</v>
      </c>
      <c r="G43" s="65">
        <v>-17810261</v>
      </c>
      <c r="H43" s="65">
        <v>2980017</v>
      </c>
      <c r="I43" s="65">
        <v>-38458897</v>
      </c>
      <c r="J43" s="65">
        <v>12977711</v>
      </c>
      <c r="K43" s="65">
        <v>4857855</v>
      </c>
      <c r="L43" s="65">
        <v>-15531609</v>
      </c>
      <c r="M43" s="65">
        <v>2303957</v>
      </c>
      <c r="N43" s="65">
        <v>7859487</v>
      </c>
      <c r="O43" s="65">
        <v>-39970</v>
      </c>
      <c r="P43" s="65">
        <v>9289223</v>
      </c>
      <c r="Q43" s="65">
        <v>17108740</v>
      </c>
      <c r="R43" s="65">
        <v>-10303055</v>
      </c>
      <c r="S43" s="65">
        <v>-501433</v>
      </c>
      <c r="T43" s="65">
        <v>16725062</v>
      </c>
      <c r="U43" s="65">
        <v>5920574</v>
      </c>
      <c r="V43" s="65">
        <v>-13125626</v>
      </c>
      <c r="W43" s="65">
        <v>0</v>
      </c>
      <c r="X43" s="65">
        <v>-13125626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3471795</v>
      </c>
      <c r="C45" s="22">
        <v>14440778</v>
      </c>
      <c r="D45" s="104">
        <v>4792134</v>
      </c>
      <c r="E45" s="105">
        <v>4792134</v>
      </c>
      <c r="F45" s="105">
        <v>8803439</v>
      </c>
      <c r="G45" s="105">
        <v>5039630</v>
      </c>
      <c r="H45" s="105">
        <v>2497435</v>
      </c>
      <c r="I45" s="105">
        <v>2497435</v>
      </c>
      <c r="J45" s="105">
        <v>5224619</v>
      </c>
      <c r="K45" s="105">
        <v>8529544</v>
      </c>
      <c r="L45" s="105">
        <v>2123630</v>
      </c>
      <c r="M45" s="105">
        <v>2123630</v>
      </c>
      <c r="N45" s="105">
        <v>8690282</v>
      </c>
      <c r="O45" s="105">
        <v>4634778</v>
      </c>
      <c r="P45" s="105">
        <v>22966324</v>
      </c>
      <c r="Q45" s="105">
        <v>22966324</v>
      </c>
      <c r="R45" s="105">
        <v>7582284</v>
      </c>
      <c r="S45" s="105">
        <v>4359517</v>
      </c>
      <c r="T45" s="105">
        <v>14440778</v>
      </c>
      <c r="U45" s="105">
        <v>14440778</v>
      </c>
      <c r="V45" s="105">
        <v>14440778</v>
      </c>
      <c r="W45" s="105">
        <v>4792134</v>
      </c>
      <c r="X45" s="105">
        <v>9648644</v>
      </c>
      <c r="Y45" s="106">
        <v>201.34</v>
      </c>
      <c r="Z45" s="107">
        <v>4792134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3133148</v>
      </c>
      <c r="C49" s="57"/>
      <c r="D49" s="134">
        <v>918059</v>
      </c>
      <c r="E49" s="59">
        <v>1317303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66010946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2319075</v>
      </c>
      <c r="C51" s="57"/>
      <c r="D51" s="134">
        <v>20423</v>
      </c>
      <c r="E51" s="59">
        <v>3946357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6395545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100.10232197395088</v>
      </c>
      <c r="C58" s="5">
        <f>IF(C67=0,0,+(C76/C67)*100)</f>
        <v>0</v>
      </c>
      <c r="D58" s="6">
        <f aca="true" t="shared" si="6" ref="D58:Z58">IF(D67=0,0,+(D76/D67)*100)</f>
        <v>26.36834611776392</v>
      </c>
      <c r="E58" s="7">
        <f t="shared" si="6"/>
        <v>26.36834611776392</v>
      </c>
      <c r="F58" s="7">
        <f t="shared" si="6"/>
        <v>7.054653848941017</v>
      </c>
      <c r="G58" s="7">
        <f t="shared" si="6"/>
        <v>8.082159478440863</v>
      </c>
      <c r="H58" s="7">
        <f t="shared" si="6"/>
        <v>38.49082887132253</v>
      </c>
      <c r="I58" s="7">
        <f t="shared" si="6"/>
        <v>14.664668859510405</v>
      </c>
      <c r="J58" s="7">
        <f t="shared" si="6"/>
        <v>67.87905521587656</v>
      </c>
      <c r="K58" s="7">
        <f t="shared" si="6"/>
        <v>36.78176847780899</v>
      </c>
      <c r="L58" s="7">
        <f t="shared" si="6"/>
        <v>12.976377797823169</v>
      </c>
      <c r="M58" s="7">
        <f t="shared" si="6"/>
        <v>36.61876768446745</v>
      </c>
      <c r="N58" s="7">
        <f t="shared" si="6"/>
        <v>19.066011389571468</v>
      </c>
      <c r="O58" s="7">
        <f t="shared" si="6"/>
        <v>21.55579868850049</v>
      </c>
      <c r="P58" s="7">
        <f t="shared" si="6"/>
        <v>14.409473738636953</v>
      </c>
      <c r="Q58" s="7">
        <f t="shared" si="6"/>
        <v>18.140507340158806</v>
      </c>
      <c r="R58" s="7">
        <f t="shared" si="6"/>
        <v>10.95125004441664</v>
      </c>
      <c r="S58" s="7">
        <f t="shared" si="6"/>
        <v>11.640501867031222</v>
      </c>
      <c r="T58" s="7">
        <f t="shared" si="6"/>
        <v>8.025881261595549</v>
      </c>
      <c r="U58" s="7">
        <f t="shared" si="6"/>
        <v>10.049763516524958</v>
      </c>
      <c r="V58" s="7">
        <f t="shared" si="6"/>
        <v>18.655772378004613</v>
      </c>
      <c r="W58" s="7">
        <f t="shared" si="6"/>
        <v>26.36834611776392</v>
      </c>
      <c r="X58" s="7">
        <f t="shared" si="6"/>
        <v>0</v>
      </c>
      <c r="Y58" s="7">
        <f t="shared" si="6"/>
        <v>0</v>
      </c>
      <c r="Z58" s="8">
        <f t="shared" si="6"/>
        <v>26.36834611776392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93.4850863422292</v>
      </c>
      <c r="E59" s="10">
        <f t="shared" si="7"/>
        <v>93.4850863422292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60.518647385016855</v>
      </c>
      <c r="S59" s="10">
        <f t="shared" si="7"/>
        <v>1969.3891557995883</v>
      </c>
      <c r="T59" s="10">
        <f t="shared" si="7"/>
        <v>12.680272108843537</v>
      </c>
      <c r="U59" s="10">
        <f t="shared" si="7"/>
        <v>42.2941054032582</v>
      </c>
      <c r="V59" s="10">
        <f t="shared" si="7"/>
        <v>461.9350412917865</v>
      </c>
      <c r="W59" s="10">
        <f t="shared" si="7"/>
        <v>93.4850863422292</v>
      </c>
      <c r="X59" s="10">
        <f t="shared" si="7"/>
        <v>0</v>
      </c>
      <c r="Y59" s="10">
        <f t="shared" si="7"/>
        <v>0</v>
      </c>
      <c r="Z59" s="11">
        <f t="shared" si="7"/>
        <v>93.4850863422292</v>
      </c>
    </row>
    <row r="60" spans="1:26" ht="13.5">
      <c r="A60" s="38" t="s">
        <v>32</v>
      </c>
      <c r="B60" s="12">
        <f t="shared" si="7"/>
        <v>85.59228887216547</v>
      </c>
      <c r="C60" s="12">
        <f t="shared" si="7"/>
        <v>0</v>
      </c>
      <c r="D60" s="3">
        <f t="shared" si="7"/>
        <v>0.1023570057581574</v>
      </c>
      <c r="E60" s="13">
        <f t="shared" si="7"/>
        <v>0.1023570057581574</v>
      </c>
      <c r="F60" s="13">
        <f t="shared" si="7"/>
        <v>6.400470158025335</v>
      </c>
      <c r="G60" s="13">
        <f t="shared" si="7"/>
        <v>8.466168000669237</v>
      </c>
      <c r="H60" s="13">
        <f t="shared" si="7"/>
        <v>21.356711236821805</v>
      </c>
      <c r="I60" s="13">
        <f t="shared" si="7"/>
        <v>10.088374839234177</v>
      </c>
      <c r="J60" s="13">
        <f t="shared" si="7"/>
        <v>23.71665139844451</v>
      </c>
      <c r="K60" s="13">
        <f t="shared" si="7"/>
        <v>41.33010741122474</v>
      </c>
      <c r="L60" s="13">
        <f t="shared" si="7"/>
        <v>12.429417158668619</v>
      </c>
      <c r="M60" s="13">
        <f t="shared" si="7"/>
        <v>23.329845297062462</v>
      </c>
      <c r="N60" s="13">
        <f t="shared" si="7"/>
        <v>17.483240523417244</v>
      </c>
      <c r="O60" s="13">
        <f t="shared" si="7"/>
        <v>16.254109745591364</v>
      </c>
      <c r="P60" s="13">
        <f t="shared" si="7"/>
        <v>13.85758841087151</v>
      </c>
      <c r="Q60" s="13">
        <f t="shared" si="7"/>
        <v>15.711127465323651</v>
      </c>
      <c r="R60" s="13">
        <f t="shared" si="7"/>
        <v>10.841215041825308</v>
      </c>
      <c r="S60" s="13">
        <f t="shared" si="7"/>
        <v>11.718700399974605</v>
      </c>
      <c r="T60" s="13">
        <f t="shared" si="7"/>
        <v>10.150217715666852</v>
      </c>
      <c r="U60" s="13">
        <f t="shared" si="7"/>
        <v>10.87788211495089</v>
      </c>
      <c r="V60" s="13">
        <f t="shared" si="7"/>
        <v>14.321715636028742</v>
      </c>
      <c r="W60" s="13">
        <f t="shared" si="7"/>
        <v>0.1023570057581574</v>
      </c>
      <c r="X60" s="13">
        <f t="shared" si="7"/>
        <v>0</v>
      </c>
      <c r="Y60" s="13">
        <f t="shared" si="7"/>
        <v>0</v>
      </c>
      <c r="Z60" s="14">
        <f t="shared" si="7"/>
        <v>0.1023570057581574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0.10008688097306691</v>
      </c>
      <c r="E61" s="13">
        <f t="shared" si="7"/>
        <v>0.10008688097306691</v>
      </c>
      <c r="F61" s="13">
        <f t="shared" si="7"/>
        <v>2.9834168331244335</v>
      </c>
      <c r="G61" s="13">
        <f t="shared" si="7"/>
        <v>2.3594222578853157</v>
      </c>
      <c r="H61" s="13">
        <f t="shared" si="7"/>
        <v>49.46804394924172</v>
      </c>
      <c r="I61" s="13">
        <f t="shared" si="7"/>
        <v>4.223089377388948</v>
      </c>
      <c r="J61" s="13">
        <f t="shared" si="7"/>
        <v>19.337200944655507</v>
      </c>
      <c r="K61" s="13">
        <f t="shared" si="7"/>
        <v>38.85158972823879</v>
      </c>
      <c r="L61" s="13">
        <f t="shared" si="7"/>
        <v>5.953659816640152</v>
      </c>
      <c r="M61" s="13">
        <f t="shared" si="7"/>
        <v>18.033848844496962</v>
      </c>
      <c r="N61" s="13">
        <f t="shared" si="7"/>
        <v>6.383246192965915</v>
      </c>
      <c r="O61" s="13">
        <f t="shared" si="7"/>
        <v>12.593260288322746</v>
      </c>
      <c r="P61" s="13">
        <f t="shared" si="7"/>
        <v>2.5725709148548583</v>
      </c>
      <c r="Q61" s="13">
        <f t="shared" si="7"/>
        <v>6.845975010717252</v>
      </c>
      <c r="R61" s="13">
        <f t="shared" si="7"/>
        <v>1.959809960440833</v>
      </c>
      <c r="S61" s="13">
        <f t="shared" si="7"/>
        <v>5.201240450916438</v>
      </c>
      <c r="T61" s="13">
        <f t="shared" si="7"/>
        <v>4.9427101094933406</v>
      </c>
      <c r="U61" s="13">
        <f t="shared" si="7"/>
        <v>4.106226468184316</v>
      </c>
      <c r="V61" s="13">
        <f t="shared" si="7"/>
        <v>6.956736133217854</v>
      </c>
      <c r="W61" s="13">
        <f t="shared" si="7"/>
        <v>0.10008688097306691</v>
      </c>
      <c r="X61" s="13">
        <f t="shared" si="7"/>
        <v>0</v>
      </c>
      <c r="Y61" s="13">
        <f t="shared" si="7"/>
        <v>0</v>
      </c>
      <c r="Z61" s="14">
        <f t="shared" si="7"/>
        <v>0.10008688097306691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0.09988801791713327</v>
      </c>
      <c r="E62" s="13">
        <f t="shared" si="7"/>
        <v>0.09988801791713327</v>
      </c>
      <c r="F62" s="13">
        <f t="shared" si="7"/>
        <v>11.152732336132445</v>
      </c>
      <c r="G62" s="13">
        <f t="shared" si="7"/>
        <v>13.306855654138353</v>
      </c>
      <c r="H62" s="13">
        <f t="shared" si="7"/>
        <v>29.328507004167413</v>
      </c>
      <c r="I62" s="13">
        <f t="shared" si="7"/>
        <v>18.0206169369621</v>
      </c>
      <c r="J62" s="13">
        <f t="shared" si="7"/>
        <v>10.606173035216186</v>
      </c>
      <c r="K62" s="13">
        <f t="shared" si="7"/>
        <v>27.060354362299666</v>
      </c>
      <c r="L62" s="13">
        <f t="shared" si="7"/>
        <v>16.551103347474243</v>
      </c>
      <c r="M62" s="13">
        <f t="shared" si="7"/>
        <v>15.49933249294561</v>
      </c>
      <c r="N62" s="13">
        <f t="shared" si="7"/>
        <v>33.334877472552925</v>
      </c>
      <c r="O62" s="13">
        <f t="shared" si="7"/>
        <v>23.193628490097513</v>
      </c>
      <c r="P62" s="13">
        <f t="shared" si="7"/>
        <v>17.613011816433087</v>
      </c>
      <c r="Q62" s="13">
        <f t="shared" si="7"/>
        <v>24.21221479099483</v>
      </c>
      <c r="R62" s="13">
        <f t="shared" si="7"/>
        <v>28.047840723198874</v>
      </c>
      <c r="S62" s="13">
        <f t="shared" si="7"/>
        <v>17.55776279690277</v>
      </c>
      <c r="T62" s="13">
        <f t="shared" si="7"/>
        <v>16.397283161412172</v>
      </c>
      <c r="U62" s="13">
        <f t="shared" si="7"/>
        <v>20.660846386534487</v>
      </c>
      <c r="V62" s="13">
        <f t="shared" si="7"/>
        <v>19.06492961804224</v>
      </c>
      <c r="W62" s="13">
        <f t="shared" si="7"/>
        <v>0.09988801791713327</v>
      </c>
      <c r="X62" s="13">
        <f t="shared" si="7"/>
        <v>0</v>
      </c>
      <c r="Y62" s="13">
        <f t="shared" si="7"/>
        <v>0</v>
      </c>
      <c r="Z62" s="14">
        <f t="shared" si="7"/>
        <v>0.09988801791713327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0.09980353634577604</v>
      </c>
      <c r="E63" s="13">
        <f t="shared" si="7"/>
        <v>0.09980353634577604</v>
      </c>
      <c r="F63" s="13">
        <f t="shared" si="7"/>
        <v>14.31101950111918</v>
      </c>
      <c r="G63" s="13">
        <f t="shared" si="7"/>
        <v>11.218909052846433</v>
      </c>
      <c r="H63" s="13">
        <f t="shared" si="7"/>
        <v>12.653650277303754</v>
      </c>
      <c r="I63" s="13">
        <f t="shared" si="7"/>
        <v>12.7365775236482</v>
      </c>
      <c r="J63" s="13">
        <f t="shared" si="7"/>
        <v>0</v>
      </c>
      <c r="K63" s="13">
        <f t="shared" si="7"/>
        <v>0</v>
      </c>
      <c r="L63" s="13">
        <f t="shared" si="7"/>
        <v>18.364973179504005</v>
      </c>
      <c r="M63" s="13">
        <f t="shared" si="7"/>
        <v>71.80842595691176</v>
      </c>
      <c r="N63" s="13">
        <f t="shared" si="7"/>
        <v>14.550527528635653</v>
      </c>
      <c r="O63" s="13">
        <f t="shared" si="7"/>
        <v>16.207950086833474</v>
      </c>
      <c r="P63" s="13">
        <f t="shared" si="7"/>
        <v>12.276192564691312</v>
      </c>
      <c r="Q63" s="13">
        <f t="shared" si="7"/>
        <v>14.355800035277275</v>
      </c>
      <c r="R63" s="13">
        <f t="shared" si="7"/>
        <v>9.17263619611202</v>
      </c>
      <c r="S63" s="13">
        <f t="shared" si="7"/>
        <v>16.02580004961548</v>
      </c>
      <c r="T63" s="13">
        <f t="shared" si="7"/>
        <v>10.45558232637394</v>
      </c>
      <c r="U63" s="13">
        <f t="shared" si="7"/>
        <v>11.686091760290685</v>
      </c>
      <c r="V63" s="13">
        <f t="shared" si="7"/>
        <v>18.484715281514884</v>
      </c>
      <c r="W63" s="13">
        <f t="shared" si="7"/>
        <v>0.09980353634577604</v>
      </c>
      <c r="X63" s="13">
        <f t="shared" si="7"/>
        <v>0</v>
      </c>
      <c r="Y63" s="13">
        <f t="shared" si="7"/>
        <v>0</v>
      </c>
      <c r="Z63" s="14">
        <f t="shared" si="7"/>
        <v>0.09980353634577604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0.1</v>
      </c>
      <c r="E64" s="13">
        <f t="shared" si="7"/>
        <v>0.1</v>
      </c>
      <c r="F64" s="13">
        <f t="shared" si="7"/>
        <v>8.473613087407488</v>
      </c>
      <c r="G64" s="13">
        <f t="shared" si="7"/>
        <v>14.11306566402578</v>
      </c>
      <c r="H64" s="13">
        <f t="shared" si="7"/>
        <v>18.122667430392095</v>
      </c>
      <c r="I64" s="13">
        <f t="shared" si="7"/>
        <v>13.569615041515132</v>
      </c>
      <c r="J64" s="13">
        <f t="shared" si="7"/>
        <v>20.307656575221316</v>
      </c>
      <c r="K64" s="13">
        <f t="shared" si="7"/>
        <v>24.353554442941718</v>
      </c>
      <c r="L64" s="13">
        <f t="shared" si="7"/>
        <v>14.25231028350527</v>
      </c>
      <c r="M64" s="13">
        <f t="shared" si="7"/>
        <v>19.638885781407318</v>
      </c>
      <c r="N64" s="13">
        <f t="shared" si="7"/>
        <v>17.037258316202394</v>
      </c>
      <c r="O64" s="13">
        <f t="shared" si="7"/>
        <v>17.637252623487136</v>
      </c>
      <c r="P64" s="13">
        <f t="shared" si="7"/>
        <v>37.62343058844556</v>
      </c>
      <c r="Q64" s="13">
        <f t="shared" si="7"/>
        <v>23.79200850177571</v>
      </c>
      <c r="R64" s="13">
        <f t="shared" si="7"/>
        <v>14.445571135660074</v>
      </c>
      <c r="S64" s="13">
        <f t="shared" si="7"/>
        <v>14.923741371209656</v>
      </c>
      <c r="T64" s="13">
        <f t="shared" si="7"/>
        <v>15.605261474053695</v>
      </c>
      <c r="U64" s="13">
        <f t="shared" si="7"/>
        <v>14.987101117300769</v>
      </c>
      <c r="V64" s="13">
        <f t="shared" si="7"/>
        <v>18.071683356331267</v>
      </c>
      <c r="W64" s="13">
        <f t="shared" si="7"/>
        <v>0.1</v>
      </c>
      <c r="X64" s="13">
        <f t="shared" si="7"/>
        <v>0</v>
      </c>
      <c r="Y64" s="13">
        <f t="shared" si="7"/>
        <v>0</v>
      </c>
      <c r="Z64" s="14">
        <f t="shared" si="7"/>
        <v>0.1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0.4514614451925806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0.16160310277957335</v>
      </c>
      <c r="P65" s="13">
        <f t="shared" si="7"/>
        <v>1.9847075736949913</v>
      </c>
      <c r="Q65" s="13">
        <f t="shared" si="7"/>
        <v>1.4583692184026837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1.4332835449340302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0.11465720362546078</v>
      </c>
      <c r="G66" s="16">
        <f t="shared" si="7"/>
        <v>0.14001954672872333</v>
      </c>
      <c r="H66" s="16">
        <f t="shared" si="7"/>
        <v>0.12408829571619627</v>
      </c>
      <c r="I66" s="16">
        <f t="shared" si="7"/>
        <v>0.12633304760229233</v>
      </c>
      <c r="J66" s="16">
        <f t="shared" si="7"/>
        <v>1.525569577645248</v>
      </c>
      <c r="K66" s="16">
        <f t="shared" si="7"/>
        <v>1.2509320956695036</v>
      </c>
      <c r="L66" s="16">
        <f t="shared" si="7"/>
        <v>0.18272516308220804</v>
      </c>
      <c r="M66" s="16">
        <f t="shared" si="7"/>
        <v>0.9779184004466838</v>
      </c>
      <c r="N66" s="16">
        <f t="shared" si="7"/>
        <v>0.1651317878691648</v>
      </c>
      <c r="O66" s="16">
        <f t="shared" si="7"/>
        <v>0.20555779922565168</v>
      </c>
      <c r="P66" s="16">
        <f t="shared" si="7"/>
        <v>0.3171402084993576</v>
      </c>
      <c r="Q66" s="16">
        <f t="shared" si="7"/>
        <v>0.23556037966790602</v>
      </c>
      <c r="R66" s="16">
        <f t="shared" si="7"/>
        <v>0.10297095728666625</v>
      </c>
      <c r="S66" s="16">
        <f t="shared" si="7"/>
        <v>0.1983454128187131</v>
      </c>
      <c r="T66" s="16">
        <f t="shared" si="7"/>
        <v>0.04853746898455732</v>
      </c>
      <c r="U66" s="16">
        <f t="shared" si="7"/>
        <v>0.1171909961514365</v>
      </c>
      <c r="V66" s="16">
        <f t="shared" si="7"/>
        <v>0.34753708466324124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10750379</v>
      </c>
      <c r="C67" s="24"/>
      <c r="D67" s="25">
        <v>18121000</v>
      </c>
      <c r="E67" s="26">
        <v>18121000</v>
      </c>
      <c r="F67" s="26">
        <v>2263116</v>
      </c>
      <c r="G67" s="26">
        <v>1624207</v>
      </c>
      <c r="H67" s="26">
        <v>1171557</v>
      </c>
      <c r="I67" s="26">
        <v>5058880</v>
      </c>
      <c r="J67" s="26">
        <v>1224195</v>
      </c>
      <c r="K67" s="26">
        <v>1111306</v>
      </c>
      <c r="L67" s="26">
        <v>1626309</v>
      </c>
      <c r="M67" s="26">
        <v>3961810</v>
      </c>
      <c r="N67" s="26">
        <v>1371430</v>
      </c>
      <c r="O67" s="26">
        <v>1551049</v>
      </c>
      <c r="P67" s="26">
        <v>1759981</v>
      </c>
      <c r="Q67" s="26">
        <v>4682460</v>
      </c>
      <c r="R67" s="26">
        <v>1716699</v>
      </c>
      <c r="S67" s="26">
        <v>1770190</v>
      </c>
      <c r="T67" s="26">
        <v>2156000</v>
      </c>
      <c r="U67" s="26">
        <v>5642889</v>
      </c>
      <c r="V67" s="26">
        <v>19346039</v>
      </c>
      <c r="W67" s="26">
        <v>18121000</v>
      </c>
      <c r="X67" s="26"/>
      <c r="Y67" s="25"/>
      <c r="Z67" s="27">
        <v>18121000</v>
      </c>
    </row>
    <row r="68" spans="1:26" ht="13.5" hidden="1">
      <c r="A68" s="37" t="s">
        <v>31</v>
      </c>
      <c r="B68" s="19"/>
      <c r="C68" s="19"/>
      <c r="D68" s="20">
        <v>5096000</v>
      </c>
      <c r="E68" s="21">
        <v>5096000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>
        <v>91970</v>
      </c>
      <c r="S68" s="21">
        <v>2914</v>
      </c>
      <c r="T68" s="21">
        <v>246225</v>
      </c>
      <c r="U68" s="21">
        <v>341109</v>
      </c>
      <c r="V68" s="21">
        <v>341109</v>
      </c>
      <c r="W68" s="21">
        <v>5096000</v>
      </c>
      <c r="X68" s="21"/>
      <c r="Y68" s="20"/>
      <c r="Z68" s="23">
        <v>5096000</v>
      </c>
    </row>
    <row r="69" spans="1:26" ht="13.5" hidden="1">
      <c r="A69" s="38" t="s">
        <v>32</v>
      </c>
      <c r="B69" s="19">
        <v>8552212</v>
      </c>
      <c r="C69" s="19"/>
      <c r="D69" s="20">
        <v>13025000</v>
      </c>
      <c r="E69" s="21">
        <v>13025000</v>
      </c>
      <c r="F69" s="21">
        <v>1914250</v>
      </c>
      <c r="G69" s="21">
        <v>1267114</v>
      </c>
      <c r="H69" s="21">
        <v>808912</v>
      </c>
      <c r="I69" s="21">
        <v>3990276</v>
      </c>
      <c r="J69" s="21">
        <v>855808</v>
      </c>
      <c r="K69" s="21">
        <v>734467</v>
      </c>
      <c r="L69" s="21">
        <v>1243220</v>
      </c>
      <c r="M69" s="21">
        <v>2833495</v>
      </c>
      <c r="N69" s="21">
        <v>977805</v>
      </c>
      <c r="O69" s="21">
        <v>1137540</v>
      </c>
      <c r="P69" s="21">
        <v>1268085</v>
      </c>
      <c r="Q69" s="21">
        <v>3383430</v>
      </c>
      <c r="R69" s="21">
        <v>1216847</v>
      </c>
      <c r="S69" s="21">
        <v>1260080</v>
      </c>
      <c r="T69" s="21">
        <v>1394709</v>
      </c>
      <c r="U69" s="21">
        <v>3871636</v>
      </c>
      <c r="V69" s="21">
        <v>14078837</v>
      </c>
      <c r="W69" s="21">
        <v>13025000</v>
      </c>
      <c r="X69" s="21"/>
      <c r="Y69" s="20"/>
      <c r="Z69" s="23">
        <v>13025000</v>
      </c>
    </row>
    <row r="70" spans="1:26" ht="13.5" hidden="1">
      <c r="A70" s="39" t="s">
        <v>103</v>
      </c>
      <c r="B70" s="19">
        <v>4955754</v>
      </c>
      <c r="C70" s="19"/>
      <c r="D70" s="20">
        <v>4604000</v>
      </c>
      <c r="E70" s="21">
        <v>4604000</v>
      </c>
      <c r="F70" s="21">
        <v>1107388</v>
      </c>
      <c r="G70" s="21">
        <v>518432</v>
      </c>
      <c r="H70" s="21">
        <v>51696</v>
      </c>
      <c r="I70" s="21">
        <v>1677516</v>
      </c>
      <c r="J70" s="21">
        <v>38956</v>
      </c>
      <c r="K70" s="21">
        <v>280614</v>
      </c>
      <c r="L70" s="21">
        <v>487784</v>
      </c>
      <c r="M70" s="21">
        <v>807354</v>
      </c>
      <c r="N70" s="21">
        <v>175005</v>
      </c>
      <c r="O70" s="21">
        <v>328382</v>
      </c>
      <c r="P70" s="21">
        <v>422690</v>
      </c>
      <c r="Q70" s="21">
        <v>926077</v>
      </c>
      <c r="R70" s="21">
        <v>462851</v>
      </c>
      <c r="S70" s="21">
        <v>510782</v>
      </c>
      <c r="T70" s="21">
        <v>519027</v>
      </c>
      <c r="U70" s="21">
        <v>1492660</v>
      </c>
      <c r="V70" s="21">
        <v>4903607</v>
      </c>
      <c r="W70" s="21">
        <v>4604000</v>
      </c>
      <c r="X70" s="21"/>
      <c r="Y70" s="20"/>
      <c r="Z70" s="23">
        <v>4604000</v>
      </c>
    </row>
    <row r="71" spans="1:26" ht="13.5" hidden="1">
      <c r="A71" s="39" t="s">
        <v>104</v>
      </c>
      <c r="B71" s="19"/>
      <c r="C71" s="19"/>
      <c r="D71" s="20">
        <v>2679000</v>
      </c>
      <c r="E71" s="21">
        <v>2679000</v>
      </c>
      <c r="F71" s="21">
        <v>234122</v>
      </c>
      <c r="G71" s="21">
        <v>219556</v>
      </c>
      <c r="H71" s="21">
        <v>233718</v>
      </c>
      <c r="I71" s="21">
        <v>687396</v>
      </c>
      <c r="J71" s="21">
        <v>592966</v>
      </c>
      <c r="K71" s="21">
        <v>230555</v>
      </c>
      <c r="L71" s="21">
        <v>224408</v>
      </c>
      <c r="M71" s="21">
        <v>1047929</v>
      </c>
      <c r="N71" s="21">
        <v>194283</v>
      </c>
      <c r="O71" s="21">
        <v>231154</v>
      </c>
      <c r="P71" s="21">
        <v>232896</v>
      </c>
      <c r="Q71" s="21">
        <v>658333</v>
      </c>
      <c r="R71" s="21">
        <v>221903</v>
      </c>
      <c r="S71" s="21">
        <v>225621</v>
      </c>
      <c r="T71" s="21">
        <v>220256</v>
      </c>
      <c r="U71" s="21">
        <v>667780</v>
      </c>
      <c r="V71" s="21">
        <v>3061438</v>
      </c>
      <c r="W71" s="21">
        <v>2679000</v>
      </c>
      <c r="X71" s="21"/>
      <c r="Y71" s="20"/>
      <c r="Z71" s="23">
        <v>2679000</v>
      </c>
    </row>
    <row r="72" spans="1:26" ht="13.5" hidden="1">
      <c r="A72" s="39" t="s">
        <v>105</v>
      </c>
      <c r="B72" s="19"/>
      <c r="C72" s="19"/>
      <c r="D72" s="20">
        <v>3054000</v>
      </c>
      <c r="E72" s="21">
        <v>3054000</v>
      </c>
      <c r="F72" s="21">
        <v>310495</v>
      </c>
      <c r="G72" s="21">
        <v>305716</v>
      </c>
      <c r="H72" s="21">
        <v>300032</v>
      </c>
      <c r="I72" s="21">
        <v>916243</v>
      </c>
      <c r="J72" s="21"/>
      <c r="K72" s="21"/>
      <c r="L72" s="21">
        <v>307787</v>
      </c>
      <c r="M72" s="21">
        <v>307787</v>
      </c>
      <c r="N72" s="21">
        <v>354104</v>
      </c>
      <c r="O72" s="21">
        <v>310940</v>
      </c>
      <c r="P72" s="21">
        <v>310088</v>
      </c>
      <c r="Q72" s="21">
        <v>975132</v>
      </c>
      <c r="R72" s="21">
        <v>308232</v>
      </c>
      <c r="S72" s="21">
        <v>302325</v>
      </c>
      <c r="T72" s="21">
        <v>436628</v>
      </c>
      <c r="U72" s="21">
        <v>1047185</v>
      </c>
      <c r="V72" s="21">
        <v>3246347</v>
      </c>
      <c r="W72" s="21">
        <v>3054000</v>
      </c>
      <c r="X72" s="21"/>
      <c r="Y72" s="20"/>
      <c r="Z72" s="23">
        <v>3054000</v>
      </c>
    </row>
    <row r="73" spans="1:26" ht="13.5" hidden="1">
      <c r="A73" s="39" t="s">
        <v>106</v>
      </c>
      <c r="B73" s="19">
        <v>2364280</v>
      </c>
      <c r="C73" s="19"/>
      <c r="D73" s="20">
        <v>2688000</v>
      </c>
      <c r="E73" s="21">
        <v>2688000</v>
      </c>
      <c r="F73" s="21">
        <v>223482</v>
      </c>
      <c r="G73" s="21">
        <v>223410</v>
      </c>
      <c r="H73" s="21">
        <v>223466</v>
      </c>
      <c r="I73" s="21">
        <v>670358</v>
      </c>
      <c r="J73" s="21">
        <v>223886</v>
      </c>
      <c r="K73" s="21">
        <v>223298</v>
      </c>
      <c r="L73" s="21">
        <v>223241</v>
      </c>
      <c r="M73" s="21">
        <v>670425</v>
      </c>
      <c r="N73" s="21">
        <v>254413</v>
      </c>
      <c r="O73" s="21">
        <v>223748</v>
      </c>
      <c r="P73" s="21">
        <v>223810</v>
      </c>
      <c r="Q73" s="21">
        <v>701971</v>
      </c>
      <c r="R73" s="21">
        <v>223861</v>
      </c>
      <c r="S73" s="21">
        <v>221352</v>
      </c>
      <c r="T73" s="21">
        <v>218798</v>
      </c>
      <c r="U73" s="21">
        <v>664011</v>
      </c>
      <c r="V73" s="21">
        <v>2706765</v>
      </c>
      <c r="W73" s="21">
        <v>2688000</v>
      </c>
      <c r="X73" s="21"/>
      <c r="Y73" s="20"/>
      <c r="Z73" s="23">
        <v>2688000</v>
      </c>
    </row>
    <row r="74" spans="1:26" ht="13.5" hidden="1">
      <c r="A74" s="39" t="s">
        <v>107</v>
      </c>
      <c r="B74" s="19">
        <v>1232178</v>
      </c>
      <c r="C74" s="19"/>
      <c r="D74" s="20"/>
      <c r="E74" s="21"/>
      <c r="F74" s="21">
        <v>38763</v>
      </c>
      <c r="G74" s="21"/>
      <c r="H74" s="21"/>
      <c r="I74" s="21">
        <v>38763</v>
      </c>
      <c r="J74" s="21"/>
      <c r="K74" s="21"/>
      <c r="L74" s="21"/>
      <c r="M74" s="21"/>
      <c r="N74" s="21"/>
      <c r="O74" s="21">
        <v>43316</v>
      </c>
      <c r="P74" s="21">
        <v>78601</v>
      </c>
      <c r="Q74" s="21">
        <v>121917</v>
      </c>
      <c r="R74" s="21"/>
      <c r="S74" s="21"/>
      <c r="T74" s="21"/>
      <c r="U74" s="21"/>
      <c r="V74" s="21">
        <v>160680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2198167</v>
      </c>
      <c r="C75" s="28"/>
      <c r="D75" s="29"/>
      <c r="E75" s="30"/>
      <c r="F75" s="30">
        <v>348866</v>
      </c>
      <c r="G75" s="30">
        <v>357093</v>
      </c>
      <c r="H75" s="30">
        <v>362645</v>
      </c>
      <c r="I75" s="30">
        <v>1068604</v>
      </c>
      <c r="J75" s="30">
        <v>368387</v>
      </c>
      <c r="K75" s="30">
        <v>376839</v>
      </c>
      <c r="L75" s="30">
        <v>383089</v>
      </c>
      <c r="M75" s="30">
        <v>1128315</v>
      </c>
      <c r="N75" s="30">
        <v>393625</v>
      </c>
      <c r="O75" s="30">
        <v>413509</v>
      </c>
      <c r="P75" s="30">
        <v>491896</v>
      </c>
      <c r="Q75" s="30">
        <v>1299030</v>
      </c>
      <c r="R75" s="30">
        <v>407882</v>
      </c>
      <c r="S75" s="30">
        <v>507196</v>
      </c>
      <c r="T75" s="30">
        <v>515066</v>
      </c>
      <c r="U75" s="30">
        <v>1430144</v>
      </c>
      <c r="V75" s="30">
        <v>4926093</v>
      </c>
      <c r="W75" s="30"/>
      <c r="X75" s="30"/>
      <c r="Y75" s="29"/>
      <c r="Z75" s="31"/>
    </row>
    <row r="76" spans="1:26" ht="13.5" hidden="1">
      <c r="A76" s="42" t="s">
        <v>222</v>
      </c>
      <c r="B76" s="32">
        <v>10761379</v>
      </c>
      <c r="C76" s="32">
        <v>3609153</v>
      </c>
      <c r="D76" s="33">
        <v>4778208</v>
      </c>
      <c r="E76" s="34">
        <v>4778208</v>
      </c>
      <c r="F76" s="34">
        <v>159655</v>
      </c>
      <c r="G76" s="34">
        <v>131271</v>
      </c>
      <c r="H76" s="34">
        <v>450942</v>
      </c>
      <c r="I76" s="34">
        <v>741868</v>
      </c>
      <c r="J76" s="34">
        <v>830972</v>
      </c>
      <c r="K76" s="34">
        <v>408758</v>
      </c>
      <c r="L76" s="34">
        <v>211036</v>
      </c>
      <c r="M76" s="34">
        <v>1450766</v>
      </c>
      <c r="N76" s="34">
        <v>261477</v>
      </c>
      <c r="O76" s="34">
        <v>334341</v>
      </c>
      <c r="P76" s="34">
        <v>253604</v>
      </c>
      <c r="Q76" s="34">
        <v>849422</v>
      </c>
      <c r="R76" s="34">
        <v>188000</v>
      </c>
      <c r="S76" s="34">
        <v>206059</v>
      </c>
      <c r="T76" s="34">
        <v>173038</v>
      </c>
      <c r="U76" s="34">
        <v>567097</v>
      </c>
      <c r="V76" s="34">
        <v>3609153</v>
      </c>
      <c r="W76" s="34">
        <v>4778208</v>
      </c>
      <c r="X76" s="34"/>
      <c r="Y76" s="33"/>
      <c r="Z76" s="35">
        <v>4778208</v>
      </c>
    </row>
    <row r="77" spans="1:26" ht="13.5" hidden="1">
      <c r="A77" s="37" t="s">
        <v>31</v>
      </c>
      <c r="B77" s="19">
        <v>1243178</v>
      </c>
      <c r="C77" s="19">
        <v>1575702</v>
      </c>
      <c r="D77" s="20">
        <v>4764000</v>
      </c>
      <c r="E77" s="21">
        <v>4764000</v>
      </c>
      <c r="F77" s="21">
        <v>36734</v>
      </c>
      <c r="G77" s="21">
        <v>23495</v>
      </c>
      <c r="H77" s="21">
        <v>277735</v>
      </c>
      <c r="I77" s="21">
        <v>337964</v>
      </c>
      <c r="J77" s="21">
        <v>622383</v>
      </c>
      <c r="K77" s="21">
        <v>100488</v>
      </c>
      <c r="L77" s="21">
        <v>55811</v>
      </c>
      <c r="M77" s="21">
        <v>778682</v>
      </c>
      <c r="N77" s="21">
        <v>89875</v>
      </c>
      <c r="O77" s="21">
        <v>148594</v>
      </c>
      <c r="P77" s="21">
        <v>76318</v>
      </c>
      <c r="Q77" s="21">
        <v>314787</v>
      </c>
      <c r="R77" s="21">
        <v>55659</v>
      </c>
      <c r="S77" s="21">
        <v>57388</v>
      </c>
      <c r="T77" s="21">
        <v>31222</v>
      </c>
      <c r="U77" s="21">
        <v>144269</v>
      </c>
      <c r="V77" s="21">
        <v>1575702</v>
      </c>
      <c r="W77" s="21">
        <v>4764000</v>
      </c>
      <c r="X77" s="21"/>
      <c r="Y77" s="20"/>
      <c r="Z77" s="23">
        <v>4764000</v>
      </c>
    </row>
    <row r="78" spans="1:26" ht="13.5" hidden="1">
      <c r="A78" s="38" t="s">
        <v>32</v>
      </c>
      <c r="B78" s="19">
        <v>7320034</v>
      </c>
      <c r="C78" s="19">
        <v>2016331</v>
      </c>
      <c r="D78" s="20">
        <v>13332</v>
      </c>
      <c r="E78" s="21">
        <v>13332</v>
      </c>
      <c r="F78" s="21">
        <v>122521</v>
      </c>
      <c r="G78" s="21">
        <v>107276</v>
      </c>
      <c r="H78" s="21">
        <v>172757</v>
      </c>
      <c r="I78" s="21">
        <v>402554</v>
      </c>
      <c r="J78" s="21">
        <v>202969</v>
      </c>
      <c r="K78" s="21">
        <v>303556</v>
      </c>
      <c r="L78" s="21">
        <v>154525</v>
      </c>
      <c r="M78" s="21">
        <v>661050</v>
      </c>
      <c r="N78" s="21">
        <v>170952</v>
      </c>
      <c r="O78" s="21">
        <v>184897</v>
      </c>
      <c r="P78" s="21">
        <v>175726</v>
      </c>
      <c r="Q78" s="21">
        <v>531575</v>
      </c>
      <c r="R78" s="21">
        <v>131921</v>
      </c>
      <c r="S78" s="21">
        <v>147665</v>
      </c>
      <c r="T78" s="21">
        <v>141566</v>
      </c>
      <c r="U78" s="21">
        <v>421152</v>
      </c>
      <c r="V78" s="21">
        <v>2016331</v>
      </c>
      <c r="W78" s="21">
        <v>13332</v>
      </c>
      <c r="X78" s="21"/>
      <c r="Y78" s="20"/>
      <c r="Z78" s="23">
        <v>13332</v>
      </c>
    </row>
    <row r="79" spans="1:26" ht="13.5" hidden="1">
      <c r="A79" s="39" t="s">
        <v>103</v>
      </c>
      <c r="B79" s="19">
        <v>4955754</v>
      </c>
      <c r="C79" s="19">
        <v>341131</v>
      </c>
      <c r="D79" s="20">
        <v>4608</v>
      </c>
      <c r="E79" s="21">
        <v>4608</v>
      </c>
      <c r="F79" s="21">
        <v>33038</v>
      </c>
      <c r="G79" s="21">
        <v>12232</v>
      </c>
      <c r="H79" s="21">
        <v>25573</v>
      </c>
      <c r="I79" s="21">
        <v>70843</v>
      </c>
      <c r="J79" s="21">
        <v>7533</v>
      </c>
      <c r="K79" s="21">
        <v>109023</v>
      </c>
      <c r="L79" s="21">
        <v>29041</v>
      </c>
      <c r="M79" s="21">
        <v>145597</v>
      </c>
      <c r="N79" s="21">
        <v>11171</v>
      </c>
      <c r="O79" s="21">
        <v>41354</v>
      </c>
      <c r="P79" s="21">
        <v>10874</v>
      </c>
      <c r="Q79" s="21">
        <v>63399</v>
      </c>
      <c r="R79" s="21">
        <v>9071</v>
      </c>
      <c r="S79" s="21">
        <v>26567</v>
      </c>
      <c r="T79" s="21">
        <v>25654</v>
      </c>
      <c r="U79" s="21">
        <v>61292</v>
      </c>
      <c r="V79" s="21">
        <v>341131</v>
      </c>
      <c r="W79" s="21">
        <v>4608</v>
      </c>
      <c r="X79" s="21"/>
      <c r="Y79" s="20"/>
      <c r="Z79" s="23">
        <v>4608</v>
      </c>
    </row>
    <row r="80" spans="1:26" ht="13.5" hidden="1">
      <c r="A80" s="39" t="s">
        <v>104</v>
      </c>
      <c r="B80" s="19"/>
      <c r="C80" s="19">
        <v>583661</v>
      </c>
      <c r="D80" s="20">
        <v>2676</v>
      </c>
      <c r="E80" s="21">
        <v>2676</v>
      </c>
      <c r="F80" s="21">
        <v>26111</v>
      </c>
      <c r="G80" s="21">
        <v>29216</v>
      </c>
      <c r="H80" s="21">
        <v>68546</v>
      </c>
      <c r="I80" s="21">
        <v>123873</v>
      </c>
      <c r="J80" s="21">
        <v>62891</v>
      </c>
      <c r="K80" s="21">
        <v>62389</v>
      </c>
      <c r="L80" s="21">
        <v>37142</v>
      </c>
      <c r="M80" s="21">
        <v>162422</v>
      </c>
      <c r="N80" s="21">
        <v>64764</v>
      </c>
      <c r="O80" s="21">
        <v>53613</v>
      </c>
      <c r="P80" s="21">
        <v>41020</v>
      </c>
      <c r="Q80" s="21">
        <v>159397</v>
      </c>
      <c r="R80" s="21">
        <v>62239</v>
      </c>
      <c r="S80" s="21">
        <v>39614</v>
      </c>
      <c r="T80" s="21">
        <v>36116</v>
      </c>
      <c r="U80" s="21">
        <v>137969</v>
      </c>
      <c r="V80" s="21">
        <v>583661</v>
      </c>
      <c r="W80" s="21">
        <v>2676</v>
      </c>
      <c r="X80" s="21"/>
      <c r="Y80" s="20"/>
      <c r="Z80" s="23">
        <v>2676</v>
      </c>
    </row>
    <row r="81" spans="1:26" ht="13.5" hidden="1">
      <c r="A81" s="39" t="s">
        <v>105</v>
      </c>
      <c r="B81" s="19"/>
      <c r="C81" s="19">
        <v>600078</v>
      </c>
      <c r="D81" s="20">
        <v>3048</v>
      </c>
      <c r="E81" s="21">
        <v>3048</v>
      </c>
      <c r="F81" s="21">
        <v>44435</v>
      </c>
      <c r="G81" s="21">
        <v>34298</v>
      </c>
      <c r="H81" s="21">
        <v>37965</v>
      </c>
      <c r="I81" s="21">
        <v>116698</v>
      </c>
      <c r="J81" s="21">
        <v>86979</v>
      </c>
      <c r="K81" s="21">
        <v>77513</v>
      </c>
      <c r="L81" s="21">
        <v>56525</v>
      </c>
      <c r="M81" s="21">
        <v>221017</v>
      </c>
      <c r="N81" s="21">
        <v>51524</v>
      </c>
      <c r="O81" s="21">
        <v>50397</v>
      </c>
      <c r="P81" s="21">
        <v>38067</v>
      </c>
      <c r="Q81" s="21">
        <v>139988</v>
      </c>
      <c r="R81" s="21">
        <v>28273</v>
      </c>
      <c r="S81" s="21">
        <v>48450</v>
      </c>
      <c r="T81" s="21">
        <v>45652</v>
      </c>
      <c r="U81" s="21">
        <v>122375</v>
      </c>
      <c r="V81" s="21">
        <v>600078</v>
      </c>
      <c r="W81" s="21">
        <v>3048</v>
      </c>
      <c r="X81" s="21"/>
      <c r="Y81" s="20"/>
      <c r="Z81" s="23">
        <v>3048</v>
      </c>
    </row>
    <row r="82" spans="1:26" ht="13.5" hidden="1">
      <c r="A82" s="39" t="s">
        <v>106</v>
      </c>
      <c r="B82" s="19">
        <v>2364280</v>
      </c>
      <c r="C82" s="19">
        <v>489158</v>
      </c>
      <c r="D82" s="20">
        <v>2688</v>
      </c>
      <c r="E82" s="21">
        <v>2688</v>
      </c>
      <c r="F82" s="21">
        <v>18937</v>
      </c>
      <c r="G82" s="21">
        <v>31530</v>
      </c>
      <c r="H82" s="21">
        <v>40498</v>
      </c>
      <c r="I82" s="21">
        <v>90965</v>
      </c>
      <c r="J82" s="21">
        <v>45466</v>
      </c>
      <c r="K82" s="21">
        <v>54381</v>
      </c>
      <c r="L82" s="21">
        <v>31817</v>
      </c>
      <c r="M82" s="21">
        <v>131664</v>
      </c>
      <c r="N82" s="21">
        <v>43345</v>
      </c>
      <c r="O82" s="21">
        <v>39463</v>
      </c>
      <c r="P82" s="21">
        <v>84205</v>
      </c>
      <c r="Q82" s="21">
        <v>167013</v>
      </c>
      <c r="R82" s="21">
        <v>32338</v>
      </c>
      <c r="S82" s="21">
        <v>33034</v>
      </c>
      <c r="T82" s="21">
        <v>34144</v>
      </c>
      <c r="U82" s="21">
        <v>99516</v>
      </c>
      <c r="V82" s="21">
        <v>489158</v>
      </c>
      <c r="W82" s="21">
        <v>2688</v>
      </c>
      <c r="X82" s="21"/>
      <c r="Y82" s="20"/>
      <c r="Z82" s="23">
        <v>2688</v>
      </c>
    </row>
    <row r="83" spans="1:26" ht="13.5" hidden="1">
      <c r="A83" s="39" t="s">
        <v>107</v>
      </c>
      <c r="B83" s="19"/>
      <c r="C83" s="19">
        <v>2303</v>
      </c>
      <c r="D83" s="20">
        <v>312</v>
      </c>
      <c r="E83" s="21">
        <v>312</v>
      </c>
      <c r="F83" s="21"/>
      <c r="G83" s="21"/>
      <c r="H83" s="21">
        <v>175</v>
      </c>
      <c r="I83" s="21">
        <v>175</v>
      </c>
      <c r="J83" s="21">
        <v>100</v>
      </c>
      <c r="K83" s="21">
        <v>250</v>
      </c>
      <c r="L83" s="21"/>
      <c r="M83" s="21">
        <v>350</v>
      </c>
      <c r="N83" s="21">
        <v>148</v>
      </c>
      <c r="O83" s="21">
        <v>70</v>
      </c>
      <c r="P83" s="21">
        <v>1560</v>
      </c>
      <c r="Q83" s="21">
        <v>1778</v>
      </c>
      <c r="R83" s="21"/>
      <c r="S83" s="21"/>
      <c r="T83" s="21"/>
      <c r="U83" s="21"/>
      <c r="V83" s="21">
        <v>2303</v>
      </c>
      <c r="W83" s="21">
        <v>312</v>
      </c>
      <c r="X83" s="21"/>
      <c r="Y83" s="20"/>
      <c r="Z83" s="23">
        <v>312</v>
      </c>
    </row>
    <row r="84" spans="1:26" ht="13.5" hidden="1">
      <c r="A84" s="40" t="s">
        <v>110</v>
      </c>
      <c r="B84" s="28">
        <v>2198167</v>
      </c>
      <c r="C84" s="28">
        <v>17120</v>
      </c>
      <c r="D84" s="29">
        <v>876</v>
      </c>
      <c r="E84" s="30">
        <v>876</v>
      </c>
      <c r="F84" s="30">
        <v>400</v>
      </c>
      <c r="G84" s="30">
        <v>500</v>
      </c>
      <c r="H84" s="30">
        <v>450</v>
      </c>
      <c r="I84" s="30">
        <v>1350</v>
      </c>
      <c r="J84" s="30">
        <v>5620</v>
      </c>
      <c r="K84" s="30">
        <v>4714</v>
      </c>
      <c r="L84" s="30">
        <v>700</v>
      </c>
      <c r="M84" s="30">
        <v>11034</v>
      </c>
      <c r="N84" s="30">
        <v>650</v>
      </c>
      <c r="O84" s="30">
        <v>850</v>
      </c>
      <c r="P84" s="30">
        <v>1560</v>
      </c>
      <c r="Q84" s="30">
        <v>3060</v>
      </c>
      <c r="R84" s="30">
        <v>420</v>
      </c>
      <c r="S84" s="30">
        <v>1006</v>
      </c>
      <c r="T84" s="30">
        <v>250</v>
      </c>
      <c r="U84" s="30">
        <v>1676</v>
      </c>
      <c r="V84" s="30">
        <v>17120</v>
      </c>
      <c r="W84" s="30">
        <v>876</v>
      </c>
      <c r="X84" s="30"/>
      <c r="Y84" s="29"/>
      <c r="Z84" s="31">
        <v>876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57793733</v>
      </c>
      <c r="D5" s="158">
        <f>SUM(D6:D8)</f>
        <v>0</v>
      </c>
      <c r="E5" s="159">
        <f t="shared" si="0"/>
        <v>101987000</v>
      </c>
      <c r="F5" s="105">
        <f t="shared" si="0"/>
        <v>101987000</v>
      </c>
      <c r="G5" s="105">
        <f t="shared" si="0"/>
        <v>22659101</v>
      </c>
      <c r="H5" s="105">
        <f t="shared" si="0"/>
        <v>22696395</v>
      </c>
      <c r="I5" s="105">
        <f t="shared" si="0"/>
        <v>1091009</v>
      </c>
      <c r="J5" s="105">
        <f t="shared" si="0"/>
        <v>46446505</v>
      </c>
      <c r="K5" s="105">
        <f t="shared" si="0"/>
        <v>290184</v>
      </c>
      <c r="L5" s="105">
        <f t="shared" si="0"/>
        <v>214424</v>
      </c>
      <c r="M5" s="105">
        <f t="shared" si="0"/>
        <v>15651301</v>
      </c>
      <c r="N5" s="105">
        <f t="shared" si="0"/>
        <v>16155909</v>
      </c>
      <c r="O5" s="105">
        <f t="shared" si="0"/>
        <v>4543610</v>
      </c>
      <c r="P5" s="105">
        <f t="shared" si="0"/>
        <v>146675</v>
      </c>
      <c r="Q5" s="105">
        <f t="shared" si="0"/>
        <v>16029629</v>
      </c>
      <c r="R5" s="105">
        <f t="shared" si="0"/>
        <v>20719914</v>
      </c>
      <c r="S5" s="105">
        <f t="shared" si="0"/>
        <v>237320</v>
      </c>
      <c r="T5" s="105">
        <f t="shared" si="0"/>
        <v>310688</v>
      </c>
      <c r="U5" s="105">
        <f t="shared" si="0"/>
        <v>412014</v>
      </c>
      <c r="V5" s="105">
        <f t="shared" si="0"/>
        <v>960022</v>
      </c>
      <c r="W5" s="105">
        <f t="shared" si="0"/>
        <v>84282350</v>
      </c>
      <c r="X5" s="105">
        <f t="shared" si="0"/>
        <v>101987000</v>
      </c>
      <c r="Y5" s="105">
        <f t="shared" si="0"/>
        <v>-17704650</v>
      </c>
      <c r="Z5" s="142">
        <f>+IF(X5&lt;&gt;0,+(Y5/X5)*100,0)</f>
        <v>-17.359712512379026</v>
      </c>
      <c r="AA5" s="158">
        <f>SUM(AA6:AA8)</f>
        <v>101987000</v>
      </c>
    </row>
    <row r="6" spans="1:27" ht="13.5">
      <c r="A6" s="143" t="s">
        <v>75</v>
      </c>
      <c r="B6" s="141"/>
      <c r="C6" s="160"/>
      <c r="D6" s="160"/>
      <c r="E6" s="161">
        <v>65429000</v>
      </c>
      <c r="F6" s="65">
        <v>65429000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>
        <v>480163</v>
      </c>
      <c r="R6" s="65">
        <v>480163</v>
      </c>
      <c r="S6" s="65">
        <v>120000</v>
      </c>
      <c r="T6" s="65"/>
      <c r="U6" s="65"/>
      <c r="V6" s="65">
        <v>120000</v>
      </c>
      <c r="W6" s="65">
        <v>600163</v>
      </c>
      <c r="X6" s="65">
        <v>65429000</v>
      </c>
      <c r="Y6" s="65">
        <v>-64828837</v>
      </c>
      <c r="Z6" s="145">
        <v>-99.08</v>
      </c>
      <c r="AA6" s="160">
        <v>65429000</v>
      </c>
    </row>
    <row r="7" spans="1:27" ht="13.5">
      <c r="A7" s="143" t="s">
        <v>76</v>
      </c>
      <c r="B7" s="141"/>
      <c r="C7" s="162">
        <v>56561555</v>
      </c>
      <c r="D7" s="162"/>
      <c r="E7" s="163">
        <v>36558000</v>
      </c>
      <c r="F7" s="164">
        <v>36558000</v>
      </c>
      <c r="G7" s="164">
        <v>22624114</v>
      </c>
      <c r="H7" s="164">
        <v>22609091</v>
      </c>
      <c r="I7" s="164">
        <v>995430</v>
      </c>
      <c r="J7" s="164">
        <v>46228635</v>
      </c>
      <c r="K7" s="164">
        <v>189968</v>
      </c>
      <c r="L7" s="164">
        <v>94203</v>
      </c>
      <c r="M7" s="164">
        <v>15539629</v>
      </c>
      <c r="N7" s="164">
        <v>15823800</v>
      </c>
      <c r="O7" s="164">
        <v>4542167</v>
      </c>
      <c r="P7" s="164">
        <v>146675</v>
      </c>
      <c r="Q7" s="164">
        <v>15459098</v>
      </c>
      <c r="R7" s="164">
        <v>20147940</v>
      </c>
      <c r="S7" s="164">
        <v>25330</v>
      </c>
      <c r="T7" s="164">
        <v>190109</v>
      </c>
      <c r="U7" s="164">
        <v>12037</v>
      </c>
      <c r="V7" s="164">
        <v>227476</v>
      </c>
      <c r="W7" s="164">
        <v>82427851</v>
      </c>
      <c r="X7" s="164">
        <v>36558000</v>
      </c>
      <c r="Y7" s="164">
        <v>45869851</v>
      </c>
      <c r="Z7" s="146">
        <v>125.47</v>
      </c>
      <c r="AA7" s="162">
        <v>36558000</v>
      </c>
    </row>
    <row r="8" spans="1:27" ht="13.5">
      <c r="A8" s="143" t="s">
        <v>77</v>
      </c>
      <c r="B8" s="141"/>
      <c r="C8" s="160">
        <v>1232178</v>
      </c>
      <c r="D8" s="160"/>
      <c r="E8" s="161"/>
      <c r="F8" s="65"/>
      <c r="G8" s="65">
        <v>34987</v>
      </c>
      <c r="H8" s="65">
        <v>87304</v>
      </c>
      <c r="I8" s="65">
        <v>95579</v>
      </c>
      <c r="J8" s="65">
        <v>217870</v>
      </c>
      <c r="K8" s="65">
        <v>100216</v>
      </c>
      <c r="L8" s="65">
        <v>120221</v>
      </c>
      <c r="M8" s="65">
        <v>111672</v>
      </c>
      <c r="N8" s="65">
        <v>332109</v>
      </c>
      <c r="O8" s="65">
        <v>1443</v>
      </c>
      <c r="P8" s="65"/>
      <c r="Q8" s="65">
        <v>90368</v>
      </c>
      <c r="R8" s="65">
        <v>91811</v>
      </c>
      <c r="S8" s="65">
        <v>91990</v>
      </c>
      <c r="T8" s="65">
        <v>120579</v>
      </c>
      <c r="U8" s="65">
        <v>399977</v>
      </c>
      <c r="V8" s="65">
        <v>612546</v>
      </c>
      <c r="W8" s="65">
        <v>1254336</v>
      </c>
      <c r="X8" s="65"/>
      <c r="Y8" s="65">
        <v>1254336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622163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94264</v>
      </c>
      <c r="H9" s="105">
        <f t="shared" si="1"/>
        <v>147053</v>
      </c>
      <c r="I9" s="105">
        <f t="shared" si="1"/>
        <v>18341</v>
      </c>
      <c r="J9" s="105">
        <f t="shared" si="1"/>
        <v>259658</v>
      </c>
      <c r="K9" s="105">
        <f t="shared" si="1"/>
        <v>28056</v>
      </c>
      <c r="L9" s="105">
        <f t="shared" si="1"/>
        <v>105458</v>
      </c>
      <c r="M9" s="105">
        <f t="shared" si="1"/>
        <v>115884</v>
      </c>
      <c r="N9" s="105">
        <f t="shared" si="1"/>
        <v>249398</v>
      </c>
      <c r="O9" s="105">
        <f t="shared" si="1"/>
        <v>13894</v>
      </c>
      <c r="P9" s="105">
        <f t="shared" si="1"/>
        <v>73816</v>
      </c>
      <c r="Q9" s="105">
        <f t="shared" si="1"/>
        <v>147085</v>
      </c>
      <c r="R9" s="105">
        <f t="shared" si="1"/>
        <v>234795</v>
      </c>
      <c r="S9" s="105">
        <f t="shared" si="1"/>
        <v>162498</v>
      </c>
      <c r="T9" s="105">
        <f t="shared" si="1"/>
        <v>42067</v>
      </c>
      <c r="U9" s="105">
        <f t="shared" si="1"/>
        <v>52409</v>
      </c>
      <c r="V9" s="105">
        <f t="shared" si="1"/>
        <v>256974</v>
      </c>
      <c r="W9" s="105">
        <f t="shared" si="1"/>
        <v>1000825</v>
      </c>
      <c r="X9" s="105">
        <f t="shared" si="1"/>
        <v>0</v>
      </c>
      <c r="Y9" s="105">
        <f t="shared" si="1"/>
        <v>1000825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>
        <v>622163</v>
      </c>
      <c r="D10" s="160"/>
      <c r="E10" s="161"/>
      <c r="F10" s="65"/>
      <c r="G10" s="65">
        <v>55501</v>
      </c>
      <c r="H10" s="65">
        <v>18009</v>
      </c>
      <c r="I10" s="65">
        <v>288</v>
      </c>
      <c r="J10" s="65">
        <v>73798</v>
      </c>
      <c r="K10" s="65">
        <v>1989</v>
      </c>
      <c r="L10" s="65">
        <v>11190</v>
      </c>
      <c r="M10" s="65">
        <v>11507</v>
      </c>
      <c r="N10" s="65">
        <v>24686</v>
      </c>
      <c r="O10" s="65">
        <v>13894</v>
      </c>
      <c r="P10" s="65">
        <v>30186</v>
      </c>
      <c r="Q10" s="65">
        <v>68170</v>
      </c>
      <c r="R10" s="65">
        <v>112250</v>
      </c>
      <c r="S10" s="65">
        <v>39188</v>
      </c>
      <c r="T10" s="65">
        <v>5655</v>
      </c>
      <c r="U10" s="65">
        <v>52409</v>
      </c>
      <c r="V10" s="65">
        <v>97252</v>
      </c>
      <c r="W10" s="65">
        <v>307986</v>
      </c>
      <c r="X10" s="65"/>
      <c r="Y10" s="65">
        <v>307986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>
        <v>1268</v>
      </c>
      <c r="I11" s="65"/>
      <c r="J11" s="65">
        <v>1268</v>
      </c>
      <c r="K11" s="65"/>
      <c r="L11" s="65">
        <v>1075</v>
      </c>
      <c r="M11" s="65"/>
      <c r="N11" s="65">
        <v>1075</v>
      </c>
      <c r="O11" s="65"/>
      <c r="P11" s="65">
        <v>314</v>
      </c>
      <c r="Q11" s="65">
        <v>314</v>
      </c>
      <c r="R11" s="65">
        <v>628</v>
      </c>
      <c r="S11" s="65">
        <v>18933</v>
      </c>
      <c r="T11" s="65">
        <v>26427</v>
      </c>
      <c r="U11" s="65"/>
      <c r="V11" s="65">
        <v>45360</v>
      </c>
      <c r="W11" s="65">
        <v>48331</v>
      </c>
      <c r="X11" s="65"/>
      <c r="Y11" s="65">
        <v>48331</v>
      </c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>
        <v>38763</v>
      </c>
      <c r="H12" s="65">
        <v>127776</v>
      </c>
      <c r="I12" s="65">
        <v>18053</v>
      </c>
      <c r="J12" s="65">
        <v>184592</v>
      </c>
      <c r="K12" s="65">
        <v>26067</v>
      </c>
      <c r="L12" s="65">
        <v>93193</v>
      </c>
      <c r="M12" s="65">
        <v>104377</v>
      </c>
      <c r="N12" s="65">
        <v>223637</v>
      </c>
      <c r="O12" s="65"/>
      <c r="P12" s="65">
        <v>43316</v>
      </c>
      <c r="Q12" s="65">
        <v>78601</v>
      </c>
      <c r="R12" s="65">
        <v>121917</v>
      </c>
      <c r="S12" s="65">
        <v>104377</v>
      </c>
      <c r="T12" s="65">
        <v>9985</v>
      </c>
      <c r="U12" s="65"/>
      <c r="V12" s="65">
        <v>114362</v>
      </c>
      <c r="W12" s="65">
        <v>644508</v>
      </c>
      <c r="X12" s="65"/>
      <c r="Y12" s="65">
        <v>644508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31217000</v>
      </c>
      <c r="F15" s="105">
        <f t="shared" si="2"/>
        <v>31217000</v>
      </c>
      <c r="G15" s="105">
        <f t="shared" si="2"/>
        <v>223937</v>
      </c>
      <c r="H15" s="105">
        <f t="shared" si="2"/>
        <v>19404087</v>
      </c>
      <c r="I15" s="105">
        <f t="shared" si="2"/>
        <v>259337</v>
      </c>
      <c r="J15" s="105">
        <f t="shared" si="2"/>
        <v>19887361</v>
      </c>
      <c r="K15" s="105">
        <f t="shared" si="2"/>
        <v>62105</v>
      </c>
      <c r="L15" s="105">
        <f t="shared" si="2"/>
        <v>133853</v>
      </c>
      <c r="M15" s="105">
        <f t="shared" si="2"/>
        <v>155802</v>
      </c>
      <c r="N15" s="105">
        <f t="shared" si="2"/>
        <v>351760</v>
      </c>
      <c r="O15" s="105">
        <f t="shared" si="2"/>
        <v>40410</v>
      </c>
      <c r="P15" s="105">
        <f t="shared" si="2"/>
        <v>190765</v>
      </c>
      <c r="Q15" s="105">
        <f t="shared" si="2"/>
        <v>683873</v>
      </c>
      <c r="R15" s="105">
        <f t="shared" si="2"/>
        <v>915048</v>
      </c>
      <c r="S15" s="105">
        <f t="shared" si="2"/>
        <v>151379</v>
      </c>
      <c r="T15" s="105">
        <f t="shared" si="2"/>
        <v>116190</v>
      </c>
      <c r="U15" s="105">
        <f t="shared" si="2"/>
        <v>153757</v>
      </c>
      <c r="V15" s="105">
        <f t="shared" si="2"/>
        <v>421326</v>
      </c>
      <c r="W15" s="105">
        <f t="shared" si="2"/>
        <v>21575495</v>
      </c>
      <c r="X15" s="105">
        <f t="shared" si="2"/>
        <v>31217000</v>
      </c>
      <c r="Y15" s="105">
        <f t="shared" si="2"/>
        <v>-9641505</v>
      </c>
      <c r="Z15" s="142">
        <f>+IF(X15&lt;&gt;0,+(Y15/X15)*100,0)</f>
        <v>-30.885431015151998</v>
      </c>
      <c r="AA15" s="158">
        <f>SUM(AA16:AA18)</f>
        <v>31217000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>
        <v>1110</v>
      </c>
      <c r="I16" s="65">
        <v>251110</v>
      </c>
      <c r="J16" s="65">
        <v>252220</v>
      </c>
      <c r="K16" s="65"/>
      <c r="L16" s="65">
        <v>122</v>
      </c>
      <c r="M16" s="65"/>
      <c r="N16" s="65">
        <v>122</v>
      </c>
      <c r="O16" s="65"/>
      <c r="P16" s="65">
        <v>171</v>
      </c>
      <c r="Q16" s="65">
        <v>500025</v>
      </c>
      <c r="R16" s="65">
        <v>500196</v>
      </c>
      <c r="S16" s="65">
        <v>469</v>
      </c>
      <c r="T16" s="65">
        <v>123</v>
      </c>
      <c r="U16" s="65">
        <v>476</v>
      </c>
      <c r="V16" s="65">
        <v>1068</v>
      </c>
      <c r="W16" s="65">
        <v>753606</v>
      </c>
      <c r="X16" s="65"/>
      <c r="Y16" s="65">
        <v>753606</v>
      </c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>
        <v>31217000</v>
      </c>
      <c r="F17" s="65">
        <v>31217000</v>
      </c>
      <c r="G17" s="65">
        <v>223937</v>
      </c>
      <c r="H17" s="65">
        <v>19402977</v>
      </c>
      <c r="I17" s="65">
        <v>8227</v>
      </c>
      <c r="J17" s="65">
        <v>19635141</v>
      </c>
      <c r="K17" s="65">
        <v>62105</v>
      </c>
      <c r="L17" s="65">
        <v>133731</v>
      </c>
      <c r="M17" s="65">
        <v>155802</v>
      </c>
      <c r="N17" s="65">
        <v>351638</v>
      </c>
      <c r="O17" s="65">
        <v>40410</v>
      </c>
      <c r="P17" s="65">
        <v>190594</v>
      </c>
      <c r="Q17" s="65">
        <v>183848</v>
      </c>
      <c r="R17" s="65">
        <v>414852</v>
      </c>
      <c r="S17" s="65">
        <v>150910</v>
      </c>
      <c r="T17" s="65">
        <v>116067</v>
      </c>
      <c r="U17" s="65">
        <v>153281</v>
      </c>
      <c r="V17" s="65">
        <v>420258</v>
      </c>
      <c r="W17" s="65">
        <v>20821889</v>
      </c>
      <c r="X17" s="65">
        <v>31217000</v>
      </c>
      <c r="Y17" s="65">
        <v>-10395111</v>
      </c>
      <c r="Z17" s="145">
        <v>-33.3</v>
      </c>
      <c r="AA17" s="160">
        <v>31217000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7320034</v>
      </c>
      <c r="D19" s="158">
        <f>SUM(D20:D23)</f>
        <v>0</v>
      </c>
      <c r="E19" s="159">
        <f t="shared" si="3"/>
        <v>13025000</v>
      </c>
      <c r="F19" s="105">
        <f t="shared" si="3"/>
        <v>13025000</v>
      </c>
      <c r="G19" s="105">
        <f t="shared" si="3"/>
        <v>2235331</v>
      </c>
      <c r="H19" s="105">
        <f t="shared" si="3"/>
        <v>8180887</v>
      </c>
      <c r="I19" s="105">
        <f t="shared" si="3"/>
        <v>2169973</v>
      </c>
      <c r="J19" s="105">
        <f t="shared" si="3"/>
        <v>12586191</v>
      </c>
      <c r="K19" s="105">
        <f t="shared" si="3"/>
        <v>1534570</v>
      </c>
      <c r="L19" s="105">
        <f t="shared" si="3"/>
        <v>6185931</v>
      </c>
      <c r="M19" s="105">
        <f t="shared" si="3"/>
        <v>4482559</v>
      </c>
      <c r="N19" s="105">
        <f t="shared" si="3"/>
        <v>12203060</v>
      </c>
      <c r="O19" s="105">
        <f t="shared" si="3"/>
        <v>1371506</v>
      </c>
      <c r="P19" s="105">
        <f t="shared" si="3"/>
        <v>3994073</v>
      </c>
      <c r="Q19" s="105">
        <f t="shared" si="3"/>
        <v>2801428</v>
      </c>
      <c r="R19" s="105">
        <f t="shared" si="3"/>
        <v>8167007</v>
      </c>
      <c r="S19" s="105">
        <f t="shared" si="3"/>
        <v>2771682</v>
      </c>
      <c r="T19" s="105">
        <f t="shared" si="3"/>
        <v>5428216</v>
      </c>
      <c r="U19" s="105">
        <f t="shared" si="3"/>
        <v>2037213</v>
      </c>
      <c r="V19" s="105">
        <f t="shared" si="3"/>
        <v>10237111</v>
      </c>
      <c r="W19" s="105">
        <f t="shared" si="3"/>
        <v>43193369</v>
      </c>
      <c r="X19" s="105">
        <f t="shared" si="3"/>
        <v>13025000</v>
      </c>
      <c r="Y19" s="105">
        <f t="shared" si="3"/>
        <v>30168369</v>
      </c>
      <c r="Z19" s="142">
        <f>+IF(X19&lt;&gt;0,+(Y19/X19)*100,0)</f>
        <v>231.61895585412665</v>
      </c>
      <c r="AA19" s="158">
        <f>SUM(AA20:AA23)</f>
        <v>13025000</v>
      </c>
    </row>
    <row r="20" spans="1:27" ht="13.5">
      <c r="A20" s="143" t="s">
        <v>89</v>
      </c>
      <c r="B20" s="141"/>
      <c r="C20" s="160">
        <v>4955754</v>
      </c>
      <c r="D20" s="160"/>
      <c r="E20" s="161">
        <v>4604000</v>
      </c>
      <c r="F20" s="65">
        <v>4604000</v>
      </c>
      <c r="G20" s="65">
        <v>1127213</v>
      </c>
      <c r="H20" s="65">
        <v>4010665</v>
      </c>
      <c r="I20" s="65">
        <v>1063340</v>
      </c>
      <c r="J20" s="65">
        <v>6201218</v>
      </c>
      <c r="K20" s="65">
        <v>50801</v>
      </c>
      <c r="L20" s="65">
        <v>311927</v>
      </c>
      <c r="M20" s="65">
        <v>515095</v>
      </c>
      <c r="N20" s="65">
        <v>877823</v>
      </c>
      <c r="O20" s="65">
        <v>186723</v>
      </c>
      <c r="P20" s="65">
        <v>343134</v>
      </c>
      <c r="Q20" s="65">
        <v>437528</v>
      </c>
      <c r="R20" s="65">
        <v>967385</v>
      </c>
      <c r="S20" s="65">
        <v>491280</v>
      </c>
      <c r="T20" s="65">
        <v>527006</v>
      </c>
      <c r="U20" s="65">
        <v>537424</v>
      </c>
      <c r="V20" s="65">
        <v>1555710</v>
      </c>
      <c r="W20" s="65">
        <v>9602136</v>
      </c>
      <c r="X20" s="65">
        <v>4604000</v>
      </c>
      <c r="Y20" s="65">
        <v>4998136</v>
      </c>
      <c r="Z20" s="145">
        <v>108.56</v>
      </c>
      <c r="AA20" s="160">
        <v>4604000</v>
      </c>
    </row>
    <row r="21" spans="1:27" ht="13.5">
      <c r="A21" s="143" t="s">
        <v>90</v>
      </c>
      <c r="B21" s="141"/>
      <c r="C21" s="160"/>
      <c r="D21" s="160"/>
      <c r="E21" s="161">
        <v>2679000</v>
      </c>
      <c r="F21" s="65">
        <v>2679000</v>
      </c>
      <c r="G21" s="65">
        <v>340419</v>
      </c>
      <c r="H21" s="65">
        <v>3403220</v>
      </c>
      <c r="I21" s="65">
        <v>341712</v>
      </c>
      <c r="J21" s="65">
        <v>4085351</v>
      </c>
      <c r="K21" s="65">
        <v>702700</v>
      </c>
      <c r="L21" s="65">
        <v>5089007</v>
      </c>
      <c r="M21" s="65">
        <v>3183321</v>
      </c>
      <c r="N21" s="65">
        <v>8975028</v>
      </c>
      <c r="O21" s="65">
        <v>312848</v>
      </c>
      <c r="P21" s="65">
        <v>2924916</v>
      </c>
      <c r="Q21" s="65">
        <v>1560466</v>
      </c>
      <c r="R21" s="65">
        <v>4798230</v>
      </c>
      <c r="S21" s="65">
        <v>1478429</v>
      </c>
      <c r="T21" s="65">
        <v>4103962</v>
      </c>
      <c r="U21" s="65">
        <v>566838</v>
      </c>
      <c r="V21" s="65">
        <v>6149229</v>
      </c>
      <c r="W21" s="65">
        <v>24007838</v>
      </c>
      <c r="X21" s="65">
        <v>2679000</v>
      </c>
      <c r="Y21" s="65">
        <v>21328838</v>
      </c>
      <c r="Z21" s="145">
        <v>796.15</v>
      </c>
      <c r="AA21" s="160">
        <v>2679000</v>
      </c>
    </row>
    <row r="22" spans="1:27" ht="13.5">
      <c r="A22" s="143" t="s">
        <v>91</v>
      </c>
      <c r="B22" s="141"/>
      <c r="C22" s="162"/>
      <c r="D22" s="162"/>
      <c r="E22" s="163">
        <v>3054000</v>
      </c>
      <c r="F22" s="164">
        <v>3054000</v>
      </c>
      <c r="G22" s="164">
        <v>440263</v>
      </c>
      <c r="H22" s="164">
        <v>438193</v>
      </c>
      <c r="I22" s="164">
        <v>434441</v>
      </c>
      <c r="J22" s="164">
        <v>1312897</v>
      </c>
      <c r="K22" s="164">
        <v>448578</v>
      </c>
      <c r="L22" s="164">
        <v>451579</v>
      </c>
      <c r="M22" s="164">
        <v>449105</v>
      </c>
      <c r="N22" s="164">
        <v>1349262</v>
      </c>
      <c r="O22" s="164">
        <v>504042</v>
      </c>
      <c r="P22" s="164">
        <v>386234</v>
      </c>
      <c r="Q22" s="164">
        <v>458795</v>
      </c>
      <c r="R22" s="164">
        <v>1349071</v>
      </c>
      <c r="S22" s="164">
        <v>459458</v>
      </c>
      <c r="T22" s="164">
        <v>455638</v>
      </c>
      <c r="U22" s="164">
        <v>592343</v>
      </c>
      <c r="V22" s="164">
        <v>1507439</v>
      </c>
      <c r="W22" s="164">
        <v>5518669</v>
      </c>
      <c r="X22" s="164">
        <v>3054000</v>
      </c>
      <c r="Y22" s="164">
        <v>2464669</v>
      </c>
      <c r="Z22" s="146">
        <v>80.7</v>
      </c>
      <c r="AA22" s="162">
        <v>3054000</v>
      </c>
    </row>
    <row r="23" spans="1:27" ht="13.5">
      <c r="A23" s="143" t="s">
        <v>92</v>
      </c>
      <c r="B23" s="141"/>
      <c r="C23" s="160">
        <v>2364280</v>
      </c>
      <c r="D23" s="160"/>
      <c r="E23" s="161">
        <v>2688000</v>
      </c>
      <c r="F23" s="65">
        <v>2688000</v>
      </c>
      <c r="G23" s="65">
        <v>327436</v>
      </c>
      <c r="H23" s="65">
        <v>328809</v>
      </c>
      <c r="I23" s="65">
        <v>330480</v>
      </c>
      <c r="J23" s="65">
        <v>986725</v>
      </c>
      <c r="K23" s="65">
        <v>332491</v>
      </c>
      <c r="L23" s="65">
        <v>333418</v>
      </c>
      <c r="M23" s="65">
        <v>335038</v>
      </c>
      <c r="N23" s="65">
        <v>1000947</v>
      </c>
      <c r="O23" s="65">
        <v>367893</v>
      </c>
      <c r="P23" s="65">
        <v>339789</v>
      </c>
      <c r="Q23" s="65">
        <v>344639</v>
      </c>
      <c r="R23" s="65">
        <v>1052321</v>
      </c>
      <c r="S23" s="65">
        <v>342515</v>
      </c>
      <c r="T23" s="65">
        <v>341610</v>
      </c>
      <c r="U23" s="65">
        <v>340608</v>
      </c>
      <c r="V23" s="65">
        <v>1024733</v>
      </c>
      <c r="W23" s="65">
        <v>4064726</v>
      </c>
      <c r="X23" s="65">
        <v>2688000</v>
      </c>
      <c r="Y23" s="65">
        <v>1376726</v>
      </c>
      <c r="Z23" s="145">
        <v>51.22</v>
      </c>
      <c r="AA23" s="160">
        <v>2688000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>
        <v>4211</v>
      </c>
      <c r="L24" s="105">
        <v>17060</v>
      </c>
      <c r="M24" s="105">
        <v>47876</v>
      </c>
      <c r="N24" s="105">
        <v>69147</v>
      </c>
      <c r="O24" s="105">
        <v>5275</v>
      </c>
      <c r="P24" s="105">
        <v>8972</v>
      </c>
      <c r="Q24" s="105">
        <v>21033</v>
      </c>
      <c r="R24" s="105">
        <v>35280</v>
      </c>
      <c r="S24" s="105"/>
      <c r="T24" s="105"/>
      <c r="U24" s="105">
        <v>19458</v>
      </c>
      <c r="V24" s="105">
        <v>19458</v>
      </c>
      <c r="W24" s="105">
        <v>123885</v>
      </c>
      <c r="X24" s="105"/>
      <c r="Y24" s="105">
        <v>123885</v>
      </c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65735930</v>
      </c>
      <c r="D25" s="177">
        <f>+D5+D9+D15+D19+D24</f>
        <v>0</v>
      </c>
      <c r="E25" s="178">
        <f t="shared" si="4"/>
        <v>146229000</v>
      </c>
      <c r="F25" s="78">
        <f t="shared" si="4"/>
        <v>146229000</v>
      </c>
      <c r="G25" s="78">
        <f t="shared" si="4"/>
        <v>25212633</v>
      </c>
      <c r="H25" s="78">
        <f t="shared" si="4"/>
        <v>50428422</v>
      </c>
      <c r="I25" s="78">
        <f t="shared" si="4"/>
        <v>3538660</v>
      </c>
      <c r="J25" s="78">
        <f t="shared" si="4"/>
        <v>79179715</v>
      </c>
      <c r="K25" s="78">
        <f t="shared" si="4"/>
        <v>1919126</v>
      </c>
      <c r="L25" s="78">
        <f t="shared" si="4"/>
        <v>6656726</v>
      </c>
      <c r="M25" s="78">
        <f t="shared" si="4"/>
        <v>20453422</v>
      </c>
      <c r="N25" s="78">
        <f t="shared" si="4"/>
        <v>29029274</v>
      </c>
      <c r="O25" s="78">
        <f t="shared" si="4"/>
        <v>5974695</v>
      </c>
      <c r="P25" s="78">
        <f t="shared" si="4"/>
        <v>4414301</v>
      </c>
      <c r="Q25" s="78">
        <f t="shared" si="4"/>
        <v>19683048</v>
      </c>
      <c r="R25" s="78">
        <f t="shared" si="4"/>
        <v>30072044</v>
      </c>
      <c r="S25" s="78">
        <f t="shared" si="4"/>
        <v>3322879</v>
      </c>
      <c r="T25" s="78">
        <f t="shared" si="4"/>
        <v>5897161</v>
      </c>
      <c r="U25" s="78">
        <f t="shared" si="4"/>
        <v>2674851</v>
      </c>
      <c r="V25" s="78">
        <f t="shared" si="4"/>
        <v>11894891</v>
      </c>
      <c r="W25" s="78">
        <f t="shared" si="4"/>
        <v>150175924</v>
      </c>
      <c r="X25" s="78">
        <f t="shared" si="4"/>
        <v>146229000</v>
      </c>
      <c r="Y25" s="78">
        <f t="shared" si="4"/>
        <v>3946924</v>
      </c>
      <c r="Z25" s="179">
        <f>+IF(X25&lt;&gt;0,+(Y25/X25)*100,0)</f>
        <v>2.699139021671488</v>
      </c>
      <c r="AA25" s="177">
        <f>+AA5+AA9+AA15+AA19+AA24</f>
        <v>146229000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66002956</v>
      </c>
      <c r="D28" s="158">
        <f>SUM(D29:D31)</f>
        <v>0</v>
      </c>
      <c r="E28" s="159">
        <f t="shared" si="5"/>
        <v>148671000</v>
      </c>
      <c r="F28" s="105">
        <f t="shared" si="5"/>
        <v>148671000</v>
      </c>
      <c r="G28" s="105">
        <f t="shared" si="5"/>
        <v>2199358</v>
      </c>
      <c r="H28" s="105">
        <f t="shared" si="5"/>
        <v>4138376</v>
      </c>
      <c r="I28" s="105">
        <f t="shared" si="5"/>
        <v>2988444</v>
      </c>
      <c r="J28" s="105">
        <f t="shared" si="5"/>
        <v>9326178</v>
      </c>
      <c r="K28" s="105">
        <f t="shared" si="5"/>
        <v>4238786</v>
      </c>
      <c r="L28" s="105">
        <f t="shared" si="5"/>
        <v>3294337</v>
      </c>
      <c r="M28" s="105">
        <f t="shared" si="5"/>
        <v>3533973</v>
      </c>
      <c r="N28" s="105">
        <f t="shared" si="5"/>
        <v>11067096</v>
      </c>
      <c r="O28" s="105">
        <f t="shared" si="5"/>
        <v>4683671</v>
      </c>
      <c r="P28" s="105">
        <f t="shared" si="5"/>
        <v>2143799</v>
      </c>
      <c r="Q28" s="105">
        <f t="shared" si="5"/>
        <v>2832050</v>
      </c>
      <c r="R28" s="105">
        <f t="shared" si="5"/>
        <v>9659520</v>
      </c>
      <c r="S28" s="105">
        <f t="shared" si="5"/>
        <v>2950163</v>
      </c>
      <c r="T28" s="105">
        <f t="shared" si="5"/>
        <v>2590415</v>
      </c>
      <c r="U28" s="105">
        <f t="shared" si="5"/>
        <v>4346441</v>
      </c>
      <c r="V28" s="105">
        <f t="shared" si="5"/>
        <v>9887019</v>
      </c>
      <c r="W28" s="105">
        <f t="shared" si="5"/>
        <v>39939813</v>
      </c>
      <c r="X28" s="105">
        <f t="shared" si="5"/>
        <v>148671000</v>
      </c>
      <c r="Y28" s="105">
        <f t="shared" si="5"/>
        <v>-108731187</v>
      </c>
      <c r="Z28" s="142">
        <f>+IF(X28&lt;&gt;0,+(Y28/X28)*100,0)</f>
        <v>-73.13543798050729</v>
      </c>
      <c r="AA28" s="158">
        <f>SUM(AA29:AA31)</f>
        <v>148671000</v>
      </c>
    </row>
    <row r="29" spans="1:27" ht="13.5">
      <c r="A29" s="143" t="s">
        <v>75</v>
      </c>
      <c r="B29" s="141"/>
      <c r="C29" s="160"/>
      <c r="D29" s="160"/>
      <c r="E29" s="161">
        <v>8791000</v>
      </c>
      <c r="F29" s="65">
        <v>8791000</v>
      </c>
      <c r="G29" s="65">
        <v>1075738</v>
      </c>
      <c r="H29" s="65">
        <v>2096692</v>
      </c>
      <c r="I29" s="65">
        <v>1110922</v>
      </c>
      <c r="J29" s="65">
        <v>4283352</v>
      </c>
      <c r="K29" s="65">
        <v>1691337</v>
      </c>
      <c r="L29" s="65">
        <v>1911928</v>
      </c>
      <c r="M29" s="65">
        <v>2117053</v>
      </c>
      <c r="N29" s="65">
        <v>5720318</v>
      </c>
      <c r="O29" s="65">
        <v>1585587</v>
      </c>
      <c r="P29" s="65">
        <v>982845</v>
      </c>
      <c r="Q29" s="65">
        <v>1599722</v>
      </c>
      <c r="R29" s="65">
        <v>4168154</v>
      </c>
      <c r="S29" s="65">
        <v>1689694</v>
      </c>
      <c r="T29" s="65">
        <v>1320863</v>
      </c>
      <c r="U29" s="65">
        <v>1944805</v>
      </c>
      <c r="V29" s="65">
        <v>4955362</v>
      </c>
      <c r="W29" s="65">
        <v>19127186</v>
      </c>
      <c r="X29" s="65">
        <v>8791000</v>
      </c>
      <c r="Y29" s="65">
        <v>10336186</v>
      </c>
      <c r="Z29" s="145">
        <v>117.58</v>
      </c>
      <c r="AA29" s="160">
        <v>8791000</v>
      </c>
    </row>
    <row r="30" spans="1:27" ht="13.5">
      <c r="A30" s="143" t="s">
        <v>76</v>
      </c>
      <c r="B30" s="141"/>
      <c r="C30" s="162">
        <v>8006437</v>
      </c>
      <c r="D30" s="162"/>
      <c r="E30" s="163">
        <v>100411000</v>
      </c>
      <c r="F30" s="164">
        <v>100411000</v>
      </c>
      <c r="G30" s="164">
        <v>563083</v>
      </c>
      <c r="H30" s="164">
        <v>749634</v>
      </c>
      <c r="I30" s="164">
        <v>605746</v>
      </c>
      <c r="J30" s="164">
        <v>1918463</v>
      </c>
      <c r="K30" s="164">
        <v>1297983</v>
      </c>
      <c r="L30" s="164">
        <v>465324</v>
      </c>
      <c r="M30" s="164">
        <v>682601</v>
      </c>
      <c r="N30" s="164">
        <v>2445908</v>
      </c>
      <c r="O30" s="164">
        <v>2361290</v>
      </c>
      <c r="P30" s="164">
        <v>426022</v>
      </c>
      <c r="Q30" s="164">
        <v>400551</v>
      </c>
      <c r="R30" s="164">
        <v>3187863</v>
      </c>
      <c r="S30" s="164">
        <v>328870</v>
      </c>
      <c r="T30" s="164">
        <v>647288</v>
      </c>
      <c r="U30" s="164">
        <v>1194334</v>
      </c>
      <c r="V30" s="164">
        <v>2170492</v>
      </c>
      <c r="W30" s="164">
        <v>9722726</v>
      </c>
      <c r="X30" s="164">
        <v>100411000</v>
      </c>
      <c r="Y30" s="164">
        <v>-90688274</v>
      </c>
      <c r="Z30" s="146">
        <v>-90.32</v>
      </c>
      <c r="AA30" s="162">
        <v>100411000</v>
      </c>
    </row>
    <row r="31" spans="1:27" ht="13.5">
      <c r="A31" s="143" t="s">
        <v>77</v>
      </c>
      <c r="B31" s="141"/>
      <c r="C31" s="160">
        <v>57996519</v>
      </c>
      <c r="D31" s="160"/>
      <c r="E31" s="161">
        <v>39469000</v>
      </c>
      <c r="F31" s="65">
        <v>39469000</v>
      </c>
      <c r="G31" s="65">
        <v>560537</v>
      </c>
      <c r="H31" s="65">
        <v>1292050</v>
      </c>
      <c r="I31" s="65">
        <v>1271776</v>
      </c>
      <c r="J31" s="65">
        <v>3124363</v>
      </c>
      <c r="K31" s="65">
        <v>1249466</v>
      </c>
      <c r="L31" s="65">
        <v>917085</v>
      </c>
      <c r="M31" s="65">
        <v>734319</v>
      </c>
      <c r="N31" s="65">
        <v>2900870</v>
      </c>
      <c r="O31" s="65">
        <v>736794</v>
      </c>
      <c r="P31" s="65">
        <v>734932</v>
      </c>
      <c r="Q31" s="65">
        <v>831777</v>
      </c>
      <c r="R31" s="65">
        <v>2303503</v>
      </c>
      <c r="S31" s="65">
        <v>931599</v>
      </c>
      <c r="T31" s="65">
        <v>622264</v>
      </c>
      <c r="U31" s="65">
        <v>1207302</v>
      </c>
      <c r="V31" s="65">
        <v>2761165</v>
      </c>
      <c r="W31" s="65">
        <v>11089901</v>
      </c>
      <c r="X31" s="65">
        <v>39469000</v>
      </c>
      <c r="Y31" s="65">
        <v>-28379099</v>
      </c>
      <c r="Z31" s="145">
        <v>-71.9</v>
      </c>
      <c r="AA31" s="160">
        <v>39469000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344893</v>
      </c>
      <c r="H32" s="105">
        <f t="shared" si="6"/>
        <v>333429</v>
      </c>
      <c r="I32" s="105">
        <f t="shared" si="6"/>
        <v>273608</v>
      </c>
      <c r="J32" s="105">
        <f t="shared" si="6"/>
        <v>951930</v>
      </c>
      <c r="K32" s="105">
        <f t="shared" si="6"/>
        <v>453220</v>
      </c>
      <c r="L32" s="105">
        <f t="shared" si="6"/>
        <v>363238</v>
      </c>
      <c r="M32" s="105">
        <f t="shared" si="6"/>
        <v>371641</v>
      </c>
      <c r="N32" s="105">
        <f t="shared" si="6"/>
        <v>1188099</v>
      </c>
      <c r="O32" s="105">
        <f t="shared" si="6"/>
        <v>544211</v>
      </c>
      <c r="P32" s="105">
        <f t="shared" si="6"/>
        <v>611349</v>
      </c>
      <c r="Q32" s="105">
        <f t="shared" si="6"/>
        <v>465677</v>
      </c>
      <c r="R32" s="105">
        <f t="shared" si="6"/>
        <v>1621237</v>
      </c>
      <c r="S32" s="105">
        <f t="shared" si="6"/>
        <v>372098</v>
      </c>
      <c r="T32" s="105">
        <f t="shared" si="6"/>
        <v>611929</v>
      </c>
      <c r="U32" s="105">
        <f t="shared" si="6"/>
        <v>406396</v>
      </c>
      <c r="V32" s="105">
        <f t="shared" si="6"/>
        <v>1390423</v>
      </c>
      <c r="W32" s="105">
        <f t="shared" si="6"/>
        <v>5151689</v>
      </c>
      <c r="X32" s="105">
        <f t="shared" si="6"/>
        <v>0</v>
      </c>
      <c r="Y32" s="105">
        <f t="shared" si="6"/>
        <v>5151689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>
        <v>165347</v>
      </c>
      <c r="H33" s="65">
        <v>177274</v>
      </c>
      <c r="I33" s="65">
        <v>148512</v>
      </c>
      <c r="J33" s="65">
        <v>491133</v>
      </c>
      <c r="K33" s="65">
        <v>300506</v>
      </c>
      <c r="L33" s="65">
        <v>217867</v>
      </c>
      <c r="M33" s="65">
        <v>206015</v>
      </c>
      <c r="N33" s="65">
        <v>724388</v>
      </c>
      <c r="O33" s="65">
        <v>280249</v>
      </c>
      <c r="P33" s="65">
        <v>442642</v>
      </c>
      <c r="Q33" s="65">
        <v>289563</v>
      </c>
      <c r="R33" s="65">
        <v>1012454</v>
      </c>
      <c r="S33" s="65">
        <v>167740</v>
      </c>
      <c r="T33" s="65">
        <v>375718</v>
      </c>
      <c r="U33" s="65">
        <v>292636</v>
      </c>
      <c r="V33" s="65">
        <v>836094</v>
      </c>
      <c r="W33" s="65">
        <v>3064069</v>
      </c>
      <c r="X33" s="65"/>
      <c r="Y33" s="65">
        <v>3064069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>
        <v>20623</v>
      </c>
      <c r="H34" s="65">
        <v>22743</v>
      </c>
      <c r="I34" s="65">
        <v>14147</v>
      </c>
      <c r="J34" s="65">
        <v>57513</v>
      </c>
      <c r="K34" s="65">
        <v>28204</v>
      </c>
      <c r="L34" s="65">
        <v>18033</v>
      </c>
      <c r="M34" s="65">
        <v>21865</v>
      </c>
      <c r="N34" s="65">
        <v>68102</v>
      </c>
      <c r="O34" s="65">
        <v>18620</v>
      </c>
      <c r="P34" s="65">
        <v>25173</v>
      </c>
      <c r="Q34" s="65">
        <v>18508</v>
      </c>
      <c r="R34" s="65">
        <v>62301</v>
      </c>
      <c r="S34" s="65">
        <v>38840</v>
      </c>
      <c r="T34" s="65">
        <v>43886</v>
      </c>
      <c r="U34" s="65">
        <v>18014</v>
      </c>
      <c r="V34" s="65">
        <v>100740</v>
      </c>
      <c r="W34" s="65">
        <v>288656</v>
      </c>
      <c r="X34" s="65"/>
      <c r="Y34" s="65">
        <v>288656</v>
      </c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>
        <v>61410</v>
      </c>
      <c r="H35" s="65">
        <v>33743</v>
      </c>
      <c r="I35" s="65">
        <v>2894</v>
      </c>
      <c r="J35" s="65">
        <v>98047</v>
      </c>
      <c r="K35" s="65">
        <v>2894</v>
      </c>
      <c r="L35" s="65">
        <v>12913</v>
      </c>
      <c r="M35" s="65">
        <v>5158</v>
      </c>
      <c r="N35" s="65">
        <v>20965</v>
      </c>
      <c r="O35" s="65">
        <v>131720</v>
      </c>
      <c r="P35" s="65">
        <v>45635</v>
      </c>
      <c r="Q35" s="65">
        <v>58215</v>
      </c>
      <c r="R35" s="65">
        <v>235570</v>
      </c>
      <c r="S35" s="65">
        <v>69213</v>
      </c>
      <c r="T35" s="65">
        <v>95022</v>
      </c>
      <c r="U35" s="65"/>
      <c r="V35" s="65">
        <v>164235</v>
      </c>
      <c r="W35" s="65">
        <v>518817</v>
      </c>
      <c r="X35" s="65"/>
      <c r="Y35" s="65">
        <v>518817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>
        <v>97513</v>
      </c>
      <c r="H36" s="65">
        <v>99669</v>
      </c>
      <c r="I36" s="65">
        <v>108055</v>
      </c>
      <c r="J36" s="65">
        <v>305237</v>
      </c>
      <c r="K36" s="65">
        <v>121616</v>
      </c>
      <c r="L36" s="65">
        <v>114425</v>
      </c>
      <c r="M36" s="65">
        <v>138603</v>
      </c>
      <c r="N36" s="65">
        <v>374644</v>
      </c>
      <c r="O36" s="65">
        <v>113622</v>
      </c>
      <c r="P36" s="65">
        <v>97899</v>
      </c>
      <c r="Q36" s="65">
        <v>99391</v>
      </c>
      <c r="R36" s="65">
        <v>310912</v>
      </c>
      <c r="S36" s="65">
        <v>96305</v>
      </c>
      <c r="T36" s="65">
        <v>97303</v>
      </c>
      <c r="U36" s="65">
        <v>95746</v>
      </c>
      <c r="V36" s="65">
        <v>289354</v>
      </c>
      <c r="W36" s="65">
        <v>1280147</v>
      </c>
      <c r="X36" s="65"/>
      <c r="Y36" s="65">
        <v>1280147</v>
      </c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2407467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542737</v>
      </c>
      <c r="H38" s="105">
        <f t="shared" si="7"/>
        <v>3232516</v>
      </c>
      <c r="I38" s="105">
        <f t="shared" si="7"/>
        <v>2573920</v>
      </c>
      <c r="J38" s="105">
        <f t="shared" si="7"/>
        <v>6349173</v>
      </c>
      <c r="K38" s="105">
        <f t="shared" si="7"/>
        <v>3319137</v>
      </c>
      <c r="L38" s="105">
        <f t="shared" si="7"/>
        <v>2171520</v>
      </c>
      <c r="M38" s="105">
        <f t="shared" si="7"/>
        <v>1834953</v>
      </c>
      <c r="N38" s="105">
        <f t="shared" si="7"/>
        <v>7325610</v>
      </c>
      <c r="O38" s="105">
        <f t="shared" si="7"/>
        <v>1496898</v>
      </c>
      <c r="P38" s="105">
        <f t="shared" si="7"/>
        <v>621126</v>
      </c>
      <c r="Q38" s="105">
        <f t="shared" si="7"/>
        <v>1250444</v>
      </c>
      <c r="R38" s="105">
        <f t="shared" si="7"/>
        <v>3368468</v>
      </c>
      <c r="S38" s="105">
        <f t="shared" si="7"/>
        <v>910183</v>
      </c>
      <c r="T38" s="105">
        <f t="shared" si="7"/>
        <v>636724</v>
      </c>
      <c r="U38" s="105">
        <f t="shared" si="7"/>
        <v>946994</v>
      </c>
      <c r="V38" s="105">
        <f t="shared" si="7"/>
        <v>2493901</v>
      </c>
      <c r="W38" s="105">
        <f t="shared" si="7"/>
        <v>19537152</v>
      </c>
      <c r="X38" s="105">
        <f t="shared" si="7"/>
        <v>0</v>
      </c>
      <c r="Y38" s="105">
        <f t="shared" si="7"/>
        <v>19537152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>
        <v>191645</v>
      </c>
      <c r="H39" s="65">
        <v>478538</v>
      </c>
      <c r="I39" s="65">
        <v>478538</v>
      </c>
      <c r="J39" s="65">
        <v>1148721</v>
      </c>
      <c r="K39" s="65">
        <v>631616</v>
      </c>
      <c r="L39" s="65">
        <v>222537</v>
      </c>
      <c r="M39" s="65">
        <v>652178</v>
      </c>
      <c r="N39" s="65">
        <v>1506331</v>
      </c>
      <c r="O39" s="65">
        <v>260000</v>
      </c>
      <c r="P39" s="65">
        <v>217167</v>
      </c>
      <c r="Q39" s="65">
        <v>595088</v>
      </c>
      <c r="R39" s="65">
        <v>1072255</v>
      </c>
      <c r="S39" s="65">
        <v>452893</v>
      </c>
      <c r="T39" s="65">
        <v>209905</v>
      </c>
      <c r="U39" s="65">
        <v>381022</v>
      </c>
      <c r="V39" s="65">
        <v>1043820</v>
      </c>
      <c r="W39" s="65">
        <v>4771127</v>
      </c>
      <c r="X39" s="65"/>
      <c r="Y39" s="65">
        <v>4771127</v>
      </c>
      <c r="Z39" s="145">
        <v>0</v>
      </c>
      <c r="AA39" s="160"/>
    </row>
    <row r="40" spans="1:27" ht="13.5">
      <c r="A40" s="143" t="s">
        <v>86</v>
      </c>
      <c r="B40" s="141"/>
      <c r="C40" s="160">
        <v>2407467</v>
      </c>
      <c r="D40" s="160"/>
      <c r="E40" s="161"/>
      <c r="F40" s="65"/>
      <c r="G40" s="65">
        <v>351092</v>
      </c>
      <c r="H40" s="65">
        <v>2753978</v>
      </c>
      <c r="I40" s="65">
        <v>2095382</v>
      </c>
      <c r="J40" s="65">
        <v>5200452</v>
      </c>
      <c r="K40" s="65">
        <v>2687521</v>
      </c>
      <c r="L40" s="65">
        <v>1948983</v>
      </c>
      <c r="M40" s="65">
        <v>1182775</v>
      </c>
      <c r="N40" s="65">
        <v>5819279</v>
      </c>
      <c r="O40" s="65">
        <v>1236898</v>
      </c>
      <c r="P40" s="65">
        <v>403959</v>
      </c>
      <c r="Q40" s="65">
        <v>655356</v>
      </c>
      <c r="R40" s="65">
        <v>2296213</v>
      </c>
      <c r="S40" s="65">
        <v>457290</v>
      </c>
      <c r="T40" s="65">
        <v>426819</v>
      </c>
      <c r="U40" s="65">
        <v>565972</v>
      </c>
      <c r="V40" s="65">
        <v>1450081</v>
      </c>
      <c r="W40" s="65">
        <v>14766025</v>
      </c>
      <c r="X40" s="65"/>
      <c r="Y40" s="65">
        <v>14766025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7290551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2589549</v>
      </c>
      <c r="H42" s="105">
        <f t="shared" si="8"/>
        <v>4074135</v>
      </c>
      <c r="I42" s="105">
        <f t="shared" si="8"/>
        <v>1924499</v>
      </c>
      <c r="J42" s="105">
        <f t="shared" si="8"/>
        <v>8588183</v>
      </c>
      <c r="K42" s="105">
        <f t="shared" si="8"/>
        <v>3276663</v>
      </c>
      <c r="L42" s="105">
        <f t="shared" si="8"/>
        <v>3053279</v>
      </c>
      <c r="M42" s="105">
        <f t="shared" si="8"/>
        <v>4401298</v>
      </c>
      <c r="N42" s="105">
        <f t="shared" si="8"/>
        <v>10731240</v>
      </c>
      <c r="O42" s="105">
        <f t="shared" si="8"/>
        <v>1209873</v>
      </c>
      <c r="P42" s="105">
        <f t="shared" si="8"/>
        <v>3762005</v>
      </c>
      <c r="Q42" s="105">
        <f t="shared" si="8"/>
        <v>3849573</v>
      </c>
      <c r="R42" s="105">
        <f t="shared" si="8"/>
        <v>8821451</v>
      </c>
      <c r="S42" s="105">
        <f t="shared" si="8"/>
        <v>4469080</v>
      </c>
      <c r="T42" s="105">
        <f t="shared" si="8"/>
        <v>4382366</v>
      </c>
      <c r="U42" s="105">
        <f t="shared" si="8"/>
        <v>2949873</v>
      </c>
      <c r="V42" s="105">
        <f t="shared" si="8"/>
        <v>11801319</v>
      </c>
      <c r="W42" s="105">
        <f t="shared" si="8"/>
        <v>39942193</v>
      </c>
      <c r="X42" s="105">
        <f t="shared" si="8"/>
        <v>0</v>
      </c>
      <c r="Y42" s="105">
        <f t="shared" si="8"/>
        <v>39942193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>
        <v>7290551</v>
      </c>
      <c r="D43" s="160"/>
      <c r="E43" s="161"/>
      <c r="F43" s="65"/>
      <c r="G43" s="65">
        <v>725472</v>
      </c>
      <c r="H43" s="65">
        <v>2136478</v>
      </c>
      <c r="I43" s="65">
        <v>49954</v>
      </c>
      <c r="J43" s="65">
        <v>2911904</v>
      </c>
      <c r="K43" s="65">
        <v>1250931</v>
      </c>
      <c r="L43" s="65">
        <v>1380124</v>
      </c>
      <c r="M43" s="65">
        <v>1925838</v>
      </c>
      <c r="N43" s="65">
        <v>4556893</v>
      </c>
      <c r="O43" s="65">
        <v>68835</v>
      </c>
      <c r="P43" s="65">
        <v>1646871</v>
      </c>
      <c r="Q43" s="65">
        <v>1551813</v>
      </c>
      <c r="R43" s="65">
        <v>3267519</v>
      </c>
      <c r="S43" s="65">
        <v>2170549</v>
      </c>
      <c r="T43" s="65">
        <v>2873579</v>
      </c>
      <c r="U43" s="65">
        <v>884001</v>
      </c>
      <c r="V43" s="65">
        <v>5928129</v>
      </c>
      <c r="W43" s="65">
        <v>16664445</v>
      </c>
      <c r="X43" s="65"/>
      <c r="Y43" s="65">
        <v>16664445</v>
      </c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>
        <v>1071467</v>
      </c>
      <c r="H44" s="65">
        <v>1219925</v>
      </c>
      <c r="I44" s="65">
        <v>1112420</v>
      </c>
      <c r="J44" s="65">
        <v>3403812</v>
      </c>
      <c r="K44" s="65">
        <v>862783</v>
      </c>
      <c r="L44" s="65">
        <v>668395</v>
      </c>
      <c r="M44" s="65">
        <v>1310147</v>
      </c>
      <c r="N44" s="65">
        <v>2841325</v>
      </c>
      <c r="O44" s="65">
        <v>606034</v>
      </c>
      <c r="P44" s="65">
        <v>1138658</v>
      </c>
      <c r="Q44" s="65">
        <v>1310316</v>
      </c>
      <c r="R44" s="65">
        <v>3055008</v>
      </c>
      <c r="S44" s="65">
        <v>1343366</v>
      </c>
      <c r="T44" s="65">
        <v>933278</v>
      </c>
      <c r="U44" s="65">
        <v>891863</v>
      </c>
      <c r="V44" s="65">
        <v>3168507</v>
      </c>
      <c r="W44" s="65">
        <v>12468652</v>
      </c>
      <c r="X44" s="65"/>
      <c r="Y44" s="65">
        <v>12468652</v>
      </c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>
        <v>537568</v>
      </c>
      <c r="H45" s="164">
        <v>330151</v>
      </c>
      <c r="I45" s="164">
        <v>399721</v>
      </c>
      <c r="J45" s="164">
        <v>1267440</v>
      </c>
      <c r="K45" s="164">
        <v>770196</v>
      </c>
      <c r="L45" s="164">
        <v>720095</v>
      </c>
      <c r="M45" s="164">
        <v>749618</v>
      </c>
      <c r="N45" s="164">
        <v>2239909</v>
      </c>
      <c r="O45" s="164">
        <v>196786</v>
      </c>
      <c r="P45" s="164">
        <v>438645</v>
      </c>
      <c r="Q45" s="164">
        <v>510320</v>
      </c>
      <c r="R45" s="164">
        <v>1145751</v>
      </c>
      <c r="S45" s="164">
        <v>437290</v>
      </c>
      <c r="T45" s="164">
        <v>283128</v>
      </c>
      <c r="U45" s="164">
        <v>489899</v>
      </c>
      <c r="V45" s="164">
        <v>1210317</v>
      </c>
      <c r="W45" s="164">
        <v>5863417</v>
      </c>
      <c r="X45" s="164"/>
      <c r="Y45" s="164">
        <v>5863417</v>
      </c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>
        <v>255042</v>
      </c>
      <c r="H46" s="65">
        <v>387581</v>
      </c>
      <c r="I46" s="65">
        <v>362404</v>
      </c>
      <c r="J46" s="65">
        <v>1005027</v>
      </c>
      <c r="K46" s="65">
        <v>392753</v>
      </c>
      <c r="L46" s="65">
        <v>284665</v>
      </c>
      <c r="M46" s="65">
        <v>415695</v>
      </c>
      <c r="N46" s="65">
        <v>1093113</v>
      </c>
      <c r="O46" s="65">
        <v>338218</v>
      </c>
      <c r="P46" s="65">
        <v>537831</v>
      </c>
      <c r="Q46" s="65">
        <v>477124</v>
      </c>
      <c r="R46" s="65">
        <v>1353173</v>
      </c>
      <c r="S46" s="65">
        <v>517875</v>
      </c>
      <c r="T46" s="65">
        <v>292381</v>
      </c>
      <c r="U46" s="65">
        <v>684110</v>
      </c>
      <c r="V46" s="65">
        <v>1494366</v>
      </c>
      <c r="W46" s="65">
        <v>4945679</v>
      </c>
      <c r="X46" s="65"/>
      <c r="Y46" s="65">
        <v>4945679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>
        <v>11766</v>
      </c>
      <c r="J47" s="105">
        <v>11766</v>
      </c>
      <c r="K47" s="105">
        <v>39203</v>
      </c>
      <c r="L47" s="105"/>
      <c r="M47" s="105">
        <v>40944</v>
      </c>
      <c r="N47" s="105">
        <v>80147</v>
      </c>
      <c r="O47" s="105">
        <v>35816</v>
      </c>
      <c r="P47" s="105">
        <v>17886</v>
      </c>
      <c r="Q47" s="105">
        <v>21363</v>
      </c>
      <c r="R47" s="105">
        <v>75065</v>
      </c>
      <c r="S47" s="105">
        <v>40944</v>
      </c>
      <c r="T47" s="105">
        <v>25783</v>
      </c>
      <c r="U47" s="105">
        <v>20003</v>
      </c>
      <c r="V47" s="105">
        <v>86730</v>
      </c>
      <c r="W47" s="105">
        <v>253708</v>
      </c>
      <c r="X47" s="105"/>
      <c r="Y47" s="105">
        <v>253708</v>
      </c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75700974</v>
      </c>
      <c r="D48" s="177">
        <f>+D28+D32+D38+D42+D47</f>
        <v>0</v>
      </c>
      <c r="E48" s="178">
        <f t="shared" si="9"/>
        <v>148671000</v>
      </c>
      <c r="F48" s="78">
        <f t="shared" si="9"/>
        <v>148671000</v>
      </c>
      <c r="G48" s="78">
        <f t="shared" si="9"/>
        <v>5676537</v>
      </c>
      <c r="H48" s="78">
        <f t="shared" si="9"/>
        <v>11778456</v>
      </c>
      <c r="I48" s="78">
        <f t="shared" si="9"/>
        <v>7772237</v>
      </c>
      <c r="J48" s="78">
        <f t="shared" si="9"/>
        <v>25227230</v>
      </c>
      <c r="K48" s="78">
        <f t="shared" si="9"/>
        <v>11327009</v>
      </c>
      <c r="L48" s="78">
        <f t="shared" si="9"/>
        <v>8882374</v>
      </c>
      <c r="M48" s="78">
        <f t="shared" si="9"/>
        <v>10182809</v>
      </c>
      <c r="N48" s="78">
        <f t="shared" si="9"/>
        <v>30392192</v>
      </c>
      <c r="O48" s="78">
        <f t="shared" si="9"/>
        <v>7970469</v>
      </c>
      <c r="P48" s="78">
        <f t="shared" si="9"/>
        <v>7156165</v>
      </c>
      <c r="Q48" s="78">
        <f t="shared" si="9"/>
        <v>8419107</v>
      </c>
      <c r="R48" s="78">
        <f t="shared" si="9"/>
        <v>23545741</v>
      </c>
      <c r="S48" s="78">
        <f t="shared" si="9"/>
        <v>8742468</v>
      </c>
      <c r="T48" s="78">
        <f t="shared" si="9"/>
        <v>8247217</v>
      </c>
      <c r="U48" s="78">
        <f t="shared" si="9"/>
        <v>8669707</v>
      </c>
      <c r="V48" s="78">
        <f t="shared" si="9"/>
        <v>25659392</v>
      </c>
      <c r="W48" s="78">
        <f t="shared" si="9"/>
        <v>104824555</v>
      </c>
      <c r="X48" s="78">
        <f t="shared" si="9"/>
        <v>148671000</v>
      </c>
      <c r="Y48" s="78">
        <f t="shared" si="9"/>
        <v>-43846445</v>
      </c>
      <c r="Z48" s="179">
        <f>+IF(X48&lt;&gt;0,+(Y48/X48)*100,0)</f>
        <v>-29.492264799456517</v>
      </c>
      <c r="AA48" s="177">
        <f>+AA28+AA32+AA38+AA42+AA47</f>
        <v>148671000</v>
      </c>
    </row>
    <row r="49" spans="1:27" ht="13.5">
      <c r="A49" s="153" t="s">
        <v>49</v>
      </c>
      <c r="B49" s="154"/>
      <c r="C49" s="180">
        <f aca="true" t="shared" si="10" ref="C49:Y49">+C25-C48</f>
        <v>-9965044</v>
      </c>
      <c r="D49" s="180">
        <f>+D25-D48</f>
        <v>0</v>
      </c>
      <c r="E49" s="181">
        <f t="shared" si="10"/>
        <v>-2442000</v>
      </c>
      <c r="F49" s="182">
        <f t="shared" si="10"/>
        <v>-2442000</v>
      </c>
      <c r="G49" s="182">
        <f t="shared" si="10"/>
        <v>19536096</v>
      </c>
      <c r="H49" s="182">
        <f t="shared" si="10"/>
        <v>38649966</v>
      </c>
      <c r="I49" s="182">
        <f t="shared" si="10"/>
        <v>-4233577</v>
      </c>
      <c r="J49" s="182">
        <f t="shared" si="10"/>
        <v>53952485</v>
      </c>
      <c r="K49" s="182">
        <f t="shared" si="10"/>
        <v>-9407883</v>
      </c>
      <c r="L49" s="182">
        <f t="shared" si="10"/>
        <v>-2225648</v>
      </c>
      <c r="M49" s="182">
        <f t="shared" si="10"/>
        <v>10270613</v>
      </c>
      <c r="N49" s="182">
        <f t="shared" si="10"/>
        <v>-1362918</v>
      </c>
      <c r="O49" s="182">
        <f t="shared" si="10"/>
        <v>-1995774</v>
      </c>
      <c r="P49" s="182">
        <f t="shared" si="10"/>
        <v>-2741864</v>
      </c>
      <c r="Q49" s="182">
        <f t="shared" si="10"/>
        <v>11263941</v>
      </c>
      <c r="R49" s="182">
        <f t="shared" si="10"/>
        <v>6526303</v>
      </c>
      <c r="S49" s="182">
        <f t="shared" si="10"/>
        <v>-5419589</v>
      </c>
      <c r="T49" s="182">
        <f t="shared" si="10"/>
        <v>-2350056</v>
      </c>
      <c r="U49" s="182">
        <f t="shared" si="10"/>
        <v>-5994856</v>
      </c>
      <c r="V49" s="182">
        <f t="shared" si="10"/>
        <v>-13764501</v>
      </c>
      <c r="W49" s="182">
        <f t="shared" si="10"/>
        <v>45351369</v>
      </c>
      <c r="X49" s="182">
        <f>IF(F25=F48,0,X25-X48)</f>
        <v>-2442000</v>
      </c>
      <c r="Y49" s="182">
        <f t="shared" si="10"/>
        <v>47793369</v>
      </c>
      <c r="Z49" s="183">
        <f>+IF(X49&lt;&gt;0,+(Y49/X49)*100,0)</f>
        <v>-1957.1404176904177</v>
      </c>
      <c r="AA49" s="180">
        <f>+AA25-AA48</f>
        <v>-2442000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5096000</v>
      </c>
      <c r="F5" s="65">
        <v>5096000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91970</v>
      </c>
      <c r="T5" s="65">
        <v>2914</v>
      </c>
      <c r="U5" s="65">
        <v>246225</v>
      </c>
      <c r="V5" s="65">
        <v>341109</v>
      </c>
      <c r="W5" s="65">
        <v>341109</v>
      </c>
      <c r="X5" s="65">
        <v>5096000</v>
      </c>
      <c r="Y5" s="65">
        <v>-4754891</v>
      </c>
      <c r="Z5" s="145">
        <v>-93.31</v>
      </c>
      <c r="AA5" s="160">
        <v>5096000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84647</v>
      </c>
      <c r="J6" s="65">
        <v>84647</v>
      </c>
      <c r="K6" s="65">
        <v>83778</v>
      </c>
      <c r="L6" s="65">
        <v>85044</v>
      </c>
      <c r="M6" s="65">
        <v>86557</v>
      </c>
      <c r="N6" s="65">
        <v>255379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340026</v>
      </c>
      <c r="X6" s="65">
        <v>0</v>
      </c>
      <c r="Y6" s="65">
        <v>340026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4955754</v>
      </c>
      <c r="D7" s="160"/>
      <c r="E7" s="161">
        <v>4604000</v>
      </c>
      <c r="F7" s="65">
        <v>4604000</v>
      </c>
      <c r="G7" s="65">
        <v>1107388</v>
      </c>
      <c r="H7" s="65">
        <v>518432</v>
      </c>
      <c r="I7" s="65">
        <v>51696</v>
      </c>
      <c r="J7" s="65">
        <v>1677516</v>
      </c>
      <c r="K7" s="65">
        <v>38956</v>
      </c>
      <c r="L7" s="65">
        <v>280614</v>
      </c>
      <c r="M7" s="65">
        <v>487784</v>
      </c>
      <c r="N7" s="65">
        <v>807354</v>
      </c>
      <c r="O7" s="65">
        <v>175005</v>
      </c>
      <c r="P7" s="65">
        <v>328382</v>
      </c>
      <c r="Q7" s="65">
        <v>422690</v>
      </c>
      <c r="R7" s="65">
        <v>926077</v>
      </c>
      <c r="S7" s="65">
        <v>462851</v>
      </c>
      <c r="T7" s="65">
        <v>510782</v>
      </c>
      <c r="U7" s="65">
        <v>519027</v>
      </c>
      <c r="V7" s="65">
        <v>1492660</v>
      </c>
      <c r="W7" s="65">
        <v>4903607</v>
      </c>
      <c r="X7" s="65">
        <v>4604000</v>
      </c>
      <c r="Y7" s="65">
        <v>299607</v>
      </c>
      <c r="Z7" s="145">
        <v>6.51</v>
      </c>
      <c r="AA7" s="160">
        <v>4604000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2679000</v>
      </c>
      <c r="F8" s="65">
        <v>2679000</v>
      </c>
      <c r="G8" s="65">
        <v>234122</v>
      </c>
      <c r="H8" s="65">
        <v>219556</v>
      </c>
      <c r="I8" s="65">
        <v>233718</v>
      </c>
      <c r="J8" s="65">
        <v>687396</v>
      </c>
      <c r="K8" s="65">
        <v>592966</v>
      </c>
      <c r="L8" s="65">
        <v>230555</v>
      </c>
      <c r="M8" s="65">
        <v>224408</v>
      </c>
      <c r="N8" s="65">
        <v>1047929</v>
      </c>
      <c r="O8" s="65">
        <v>194283</v>
      </c>
      <c r="P8" s="65">
        <v>231154</v>
      </c>
      <c r="Q8" s="65">
        <v>232896</v>
      </c>
      <c r="R8" s="65">
        <v>658333</v>
      </c>
      <c r="S8" s="65">
        <v>221903</v>
      </c>
      <c r="T8" s="65">
        <v>225621</v>
      </c>
      <c r="U8" s="65">
        <v>220256</v>
      </c>
      <c r="V8" s="65">
        <v>667780</v>
      </c>
      <c r="W8" s="65">
        <v>3061438</v>
      </c>
      <c r="X8" s="65">
        <v>2679000</v>
      </c>
      <c r="Y8" s="65">
        <v>382438</v>
      </c>
      <c r="Z8" s="145">
        <v>14.28</v>
      </c>
      <c r="AA8" s="160">
        <v>2679000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3054000</v>
      </c>
      <c r="F9" s="65">
        <v>3054000</v>
      </c>
      <c r="G9" s="65">
        <v>310495</v>
      </c>
      <c r="H9" s="65">
        <v>305716</v>
      </c>
      <c r="I9" s="65">
        <v>300032</v>
      </c>
      <c r="J9" s="65">
        <v>916243</v>
      </c>
      <c r="K9" s="65">
        <v>0</v>
      </c>
      <c r="L9" s="65">
        <v>0</v>
      </c>
      <c r="M9" s="65">
        <v>307787</v>
      </c>
      <c r="N9" s="65">
        <v>307787</v>
      </c>
      <c r="O9" s="65">
        <v>354104</v>
      </c>
      <c r="P9" s="65">
        <v>310940</v>
      </c>
      <c r="Q9" s="65">
        <v>310088</v>
      </c>
      <c r="R9" s="65">
        <v>975132</v>
      </c>
      <c r="S9" s="65">
        <v>308232</v>
      </c>
      <c r="T9" s="65">
        <v>302325</v>
      </c>
      <c r="U9" s="65">
        <v>436628</v>
      </c>
      <c r="V9" s="65">
        <v>1047185</v>
      </c>
      <c r="W9" s="65">
        <v>3246347</v>
      </c>
      <c r="X9" s="65">
        <v>3054000</v>
      </c>
      <c r="Y9" s="65">
        <v>192347</v>
      </c>
      <c r="Z9" s="145">
        <v>6.3</v>
      </c>
      <c r="AA9" s="160">
        <v>3054000</v>
      </c>
    </row>
    <row r="10" spans="1:27" ht="13.5">
      <c r="A10" s="198" t="s">
        <v>106</v>
      </c>
      <c r="B10" s="197" t="s">
        <v>96</v>
      </c>
      <c r="C10" s="160">
        <v>2364280</v>
      </c>
      <c r="D10" s="160"/>
      <c r="E10" s="161">
        <v>2688000</v>
      </c>
      <c r="F10" s="59">
        <v>2688000</v>
      </c>
      <c r="G10" s="59">
        <v>223482</v>
      </c>
      <c r="H10" s="59">
        <v>223410</v>
      </c>
      <c r="I10" s="59">
        <v>223466</v>
      </c>
      <c r="J10" s="59">
        <v>670358</v>
      </c>
      <c r="K10" s="59">
        <v>223886</v>
      </c>
      <c r="L10" s="59">
        <v>223298</v>
      </c>
      <c r="M10" s="59">
        <v>223241</v>
      </c>
      <c r="N10" s="59">
        <v>670425</v>
      </c>
      <c r="O10" s="59">
        <v>254413</v>
      </c>
      <c r="P10" s="59">
        <v>223748</v>
      </c>
      <c r="Q10" s="59">
        <v>223810</v>
      </c>
      <c r="R10" s="59">
        <v>701971</v>
      </c>
      <c r="S10" s="59">
        <v>223861</v>
      </c>
      <c r="T10" s="59">
        <v>221352</v>
      </c>
      <c r="U10" s="59">
        <v>218798</v>
      </c>
      <c r="V10" s="59">
        <v>664011</v>
      </c>
      <c r="W10" s="59">
        <v>2706765</v>
      </c>
      <c r="X10" s="59">
        <v>2688000</v>
      </c>
      <c r="Y10" s="59">
        <v>18765</v>
      </c>
      <c r="Z10" s="199">
        <v>0.7</v>
      </c>
      <c r="AA10" s="135">
        <v>2688000</v>
      </c>
    </row>
    <row r="11" spans="1:27" ht="13.5">
      <c r="A11" s="198" t="s">
        <v>107</v>
      </c>
      <c r="B11" s="200"/>
      <c r="C11" s="160">
        <v>1232178</v>
      </c>
      <c r="D11" s="160"/>
      <c r="E11" s="161">
        <v>0</v>
      </c>
      <c r="F11" s="65">
        <v>0</v>
      </c>
      <c r="G11" s="65">
        <v>38763</v>
      </c>
      <c r="H11" s="65">
        <v>0</v>
      </c>
      <c r="I11" s="65">
        <v>0</v>
      </c>
      <c r="J11" s="65">
        <v>38763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43316</v>
      </c>
      <c r="Q11" s="65">
        <v>78601</v>
      </c>
      <c r="R11" s="65">
        <v>121917</v>
      </c>
      <c r="S11" s="65">
        <v>0</v>
      </c>
      <c r="T11" s="65">
        <v>0</v>
      </c>
      <c r="U11" s="65">
        <v>0</v>
      </c>
      <c r="V11" s="65">
        <v>0</v>
      </c>
      <c r="W11" s="65">
        <v>160680</v>
      </c>
      <c r="X11" s="65">
        <v>0</v>
      </c>
      <c r="Y11" s="65">
        <v>160680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622163</v>
      </c>
      <c r="D12" s="160"/>
      <c r="E12" s="161">
        <v>0</v>
      </c>
      <c r="F12" s="65">
        <v>0</v>
      </c>
      <c r="G12" s="65">
        <v>52936</v>
      </c>
      <c r="H12" s="65">
        <v>47154</v>
      </c>
      <c r="I12" s="65">
        <v>11376</v>
      </c>
      <c r="J12" s="65">
        <v>111466</v>
      </c>
      <c r="K12" s="65">
        <v>330293</v>
      </c>
      <c r="L12" s="65">
        <v>369389</v>
      </c>
      <c r="M12" s="65">
        <v>73603</v>
      </c>
      <c r="N12" s="65">
        <v>773285</v>
      </c>
      <c r="O12" s="65">
        <v>19508</v>
      </c>
      <c r="P12" s="65">
        <v>27134</v>
      </c>
      <c r="Q12" s="65">
        <v>77257</v>
      </c>
      <c r="R12" s="65">
        <v>123899</v>
      </c>
      <c r="S12" s="65">
        <v>63050</v>
      </c>
      <c r="T12" s="65">
        <v>55577</v>
      </c>
      <c r="U12" s="65">
        <v>55229</v>
      </c>
      <c r="V12" s="65">
        <v>173856</v>
      </c>
      <c r="W12" s="65">
        <v>1182506</v>
      </c>
      <c r="X12" s="65">
        <v>0</v>
      </c>
      <c r="Y12" s="65">
        <v>1182506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1588615</v>
      </c>
      <c r="D13" s="160"/>
      <c r="E13" s="161">
        <v>2592000</v>
      </c>
      <c r="F13" s="65">
        <v>2592000</v>
      </c>
      <c r="G13" s="65">
        <v>100312</v>
      </c>
      <c r="H13" s="65">
        <v>80610</v>
      </c>
      <c r="I13" s="65">
        <v>202611</v>
      </c>
      <c r="J13" s="65">
        <v>383533</v>
      </c>
      <c r="K13" s="65">
        <v>176474</v>
      </c>
      <c r="L13" s="65">
        <v>82214</v>
      </c>
      <c r="M13" s="65">
        <v>0</v>
      </c>
      <c r="N13" s="65">
        <v>258688</v>
      </c>
      <c r="O13" s="65">
        <v>85134</v>
      </c>
      <c r="P13" s="65">
        <v>46988</v>
      </c>
      <c r="Q13" s="65">
        <v>50661</v>
      </c>
      <c r="R13" s="65">
        <v>182783</v>
      </c>
      <c r="S13" s="65">
        <v>20572</v>
      </c>
      <c r="T13" s="65">
        <v>225</v>
      </c>
      <c r="U13" s="65">
        <v>1403</v>
      </c>
      <c r="V13" s="65">
        <v>22200</v>
      </c>
      <c r="W13" s="65">
        <v>847204</v>
      </c>
      <c r="X13" s="65">
        <v>2592000</v>
      </c>
      <c r="Y13" s="65">
        <v>-1744796</v>
      </c>
      <c r="Z13" s="145">
        <v>-67.31</v>
      </c>
      <c r="AA13" s="160">
        <v>2592000</v>
      </c>
    </row>
    <row r="14" spans="1:27" ht="13.5">
      <c r="A14" s="196" t="s">
        <v>110</v>
      </c>
      <c r="B14" s="200"/>
      <c r="C14" s="160">
        <v>2198167</v>
      </c>
      <c r="D14" s="160"/>
      <c r="E14" s="161">
        <v>0</v>
      </c>
      <c r="F14" s="65">
        <v>0</v>
      </c>
      <c r="G14" s="65">
        <v>348866</v>
      </c>
      <c r="H14" s="65">
        <v>357093</v>
      </c>
      <c r="I14" s="65">
        <v>362645</v>
      </c>
      <c r="J14" s="65">
        <v>1068604</v>
      </c>
      <c r="K14" s="65">
        <v>368387</v>
      </c>
      <c r="L14" s="65">
        <v>376839</v>
      </c>
      <c r="M14" s="65">
        <v>383089</v>
      </c>
      <c r="N14" s="65">
        <v>1128315</v>
      </c>
      <c r="O14" s="65">
        <v>393625</v>
      </c>
      <c r="P14" s="65">
        <v>413509</v>
      </c>
      <c r="Q14" s="65">
        <v>491896</v>
      </c>
      <c r="R14" s="65">
        <v>1299030</v>
      </c>
      <c r="S14" s="65">
        <v>407882</v>
      </c>
      <c r="T14" s="65">
        <v>507196</v>
      </c>
      <c r="U14" s="65">
        <v>515066</v>
      </c>
      <c r="V14" s="65">
        <v>1430144</v>
      </c>
      <c r="W14" s="65">
        <v>4926093</v>
      </c>
      <c r="X14" s="65">
        <v>0</v>
      </c>
      <c r="Y14" s="65">
        <v>4926093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632</v>
      </c>
      <c r="H16" s="65">
        <v>0</v>
      </c>
      <c r="I16" s="65">
        <v>0</v>
      </c>
      <c r="J16" s="65">
        <v>632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632</v>
      </c>
      <c r="X16" s="65">
        <v>0</v>
      </c>
      <c r="Y16" s="65">
        <v>632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201675</v>
      </c>
      <c r="H17" s="65">
        <v>176635</v>
      </c>
      <c r="I17" s="65">
        <v>7597</v>
      </c>
      <c r="J17" s="65">
        <v>385907</v>
      </c>
      <c r="K17" s="65">
        <v>57230</v>
      </c>
      <c r="L17" s="65">
        <v>131135</v>
      </c>
      <c r="M17" s="65">
        <v>111363</v>
      </c>
      <c r="N17" s="65">
        <v>299728</v>
      </c>
      <c r="O17" s="65">
        <v>35362</v>
      </c>
      <c r="P17" s="65">
        <v>187576</v>
      </c>
      <c r="Q17" s="65">
        <v>166992</v>
      </c>
      <c r="R17" s="65">
        <v>389930</v>
      </c>
      <c r="S17" s="65">
        <v>140293</v>
      </c>
      <c r="T17" s="65">
        <v>109075</v>
      </c>
      <c r="U17" s="65">
        <v>145282</v>
      </c>
      <c r="V17" s="65">
        <v>394650</v>
      </c>
      <c r="W17" s="65">
        <v>1470215</v>
      </c>
      <c r="X17" s="65">
        <v>0</v>
      </c>
      <c r="Y17" s="65">
        <v>1470215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5841</v>
      </c>
      <c r="I18" s="65">
        <v>2558</v>
      </c>
      <c r="J18" s="65">
        <v>8399</v>
      </c>
      <c r="K18" s="65">
        <v>2596</v>
      </c>
      <c r="L18" s="65">
        <v>4752997</v>
      </c>
      <c r="M18" s="65">
        <v>2854374</v>
      </c>
      <c r="N18" s="65">
        <v>7609967</v>
      </c>
      <c r="O18" s="65">
        <v>3349</v>
      </c>
      <c r="P18" s="65">
        <v>2694</v>
      </c>
      <c r="Q18" s="65">
        <v>4209</v>
      </c>
      <c r="R18" s="65">
        <v>10252</v>
      </c>
      <c r="S18" s="65">
        <v>1136795</v>
      </c>
      <c r="T18" s="65">
        <v>3756840</v>
      </c>
      <c r="U18" s="65">
        <v>4370</v>
      </c>
      <c r="V18" s="65">
        <v>4898005</v>
      </c>
      <c r="W18" s="65">
        <v>12526623</v>
      </c>
      <c r="X18" s="65">
        <v>0</v>
      </c>
      <c r="Y18" s="65">
        <v>12526623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52479061</v>
      </c>
      <c r="D19" s="160"/>
      <c r="E19" s="161">
        <v>65429000</v>
      </c>
      <c r="F19" s="65">
        <v>65429000</v>
      </c>
      <c r="G19" s="65">
        <v>22556917</v>
      </c>
      <c r="H19" s="65">
        <v>25653103</v>
      </c>
      <c r="I19" s="65">
        <v>1040000</v>
      </c>
      <c r="J19" s="65">
        <v>49250020</v>
      </c>
      <c r="K19" s="65">
        <v>0</v>
      </c>
      <c r="L19" s="65">
        <v>0</v>
      </c>
      <c r="M19" s="65">
        <v>15525000</v>
      </c>
      <c r="N19" s="65">
        <v>15525000</v>
      </c>
      <c r="O19" s="65">
        <v>4453443</v>
      </c>
      <c r="P19" s="65">
        <v>2581644</v>
      </c>
      <c r="Q19" s="65">
        <v>17610336</v>
      </c>
      <c r="R19" s="65">
        <v>24645423</v>
      </c>
      <c r="S19" s="65">
        <v>120000</v>
      </c>
      <c r="T19" s="65">
        <v>0</v>
      </c>
      <c r="U19" s="65">
        <v>236878</v>
      </c>
      <c r="V19" s="65">
        <v>356878</v>
      </c>
      <c r="W19" s="65">
        <v>89777321</v>
      </c>
      <c r="X19" s="65">
        <v>65429000</v>
      </c>
      <c r="Y19" s="65">
        <v>24348321</v>
      </c>
      <c r="Z19" s="145">
        <v>37.21</v>
      </c>
      <c r="AA19" s="160">
        <v>65429000</v>
      </c>
    </row>
    <row r="20" spans="1:27" ht="13.5">
      <c r="A20" s="196" t="s">
        <v>35</v>
      </c>
      <c r="B20" s="200" t="s">
        <v>96</v>
      </c>
      <c r="C20" s="160">
        <v>295712</v>
      </c>
      <c r="D20" s="160"/>
      <c r="E20" s="161">
        <v>28870000</v>
      </c>
      <c r="F20" s="59">
        <v>28870000</v>
      </c>
      <c r="G20" s="59">
        <v>36859</v>
      </c>
      <c r="H20" s="59">
        <v>143825</v>
      </c>
      <c r="I20" s="59">
        <v>18314</v>
      </c>
      <c r="J20" s="59">
        <v>198998</v>
      </c>
      <c r="K20" s="59">
        <v>44555</v>
      </c>
      <c r="L20" s="59">
        <v>124636</v>
      </c>
      <c r="M20" s="59">
        <v>133211</v>
      </c>
      <c r="N20" s="59">
        <v>302402</v>
      </c>
      <c r="O20" s="59">
        <v>6464</v>
      </c>
      <c r="P20" s="59">
        <v>17216</v>
      </c>
      <c r="Q20" s="59">
        <v>13612</v>
      </c>
      <c r="R20" s="59">
        <v>37292</v>
      </c>
      <c r="S20" s="59">
        <v>125315</v>
      </c>
      <c r="T20" s="59">
        <v>205210</v>
      </c>
      <c r="U20" s="59">
        <v>75689</v>
      </c>
      <c r="V20" s="59">
        <v>406214</v>
      </c>
      <c r="W20" s="59">
        <v>944906</v>
      </c>
      <c r="X20" s="59">
        <v>28870000</v>
      </c>
      <c r="Y20" s="59">
        <v>-27925094</v>
      </c>
      <c r="Z20" s="199">
        <v>-96.73</v>
      </c>
      <c r="AA20" s="135">
        <v>28870000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65735930</v>
      </c>
      <c r="D22" s="203">
        <f>SUM(D5:D21)</f>
        <v>0</v>
      </c>
      <c r="E22" s="204">
        <f t="shared" si="0"/>
        <v>115012000</v>
      </c>
      <c r="F22" s="205">
        <f t="shared" si="0"/>
        <v>115012000</v>
      </c>
      <c r="G22" s="205">
        <f t="shared" si="0"/>
        <v>25212447</v>
      </c>
      <c r="H22" s="205">
        <f t="shared" si="0"/>
        <v>27731375</v>
      </c>
      <c r="I22" s="205">
        <f t="shared" si="0"/>
        <v>2538660</v>
      </c>
      <c r="J22" s="205">
        <f t="shared" si="0"/>
        <v>55482482</v>
      </c>
      <c r="K22" s="205">
        <f t="shared" si="0"/>
        <v>1919121</v>
      </c>
      <c r="L22" s="205">
        <f t="shared" si="0"/>
        <v>6656721</v>
      </c>
      <c r="M22" s="205">
        <f t="shared" si="0"/>
        <v>20410417</v>
      </c>
      <c r="N22" s="205">
        <f t="shared" si="0"/>
        <v>28986259</v>
      </c>
      <c r="O22" s="205">
        <f t="shared" si="0"/>
        <v>5974690</v>
      </c>
      <c r="P22" s="205">
        <f t="shared" si="0"/>
        <v>4414301</v>
      </c>
      <c r="Q22" s="205">
        <f t="shared" si="0"/>
        <v>19683048</v>
      </c>
      <c r="R22" s="205">
        <f t="shared" si="0"/>
        <v>30072039</v>
      </c>
      <c r="S22" s="205">
        <f t="shared" si="0"/>
        <v>3322724</v>
      </c>
      <c r="T22" s="205">
        <f t="shared" si="0"/>
        <v>5897117</v>
      </c>
      <c r="U22" s="205">
        <f t="shared" si="0"/>
        <v>2674851</v>
      </c>
      <c r="V22" s="205">
        <f t="shared" si="0"/>
        <v>11894692</v>
      </c>
      <c r="W22" s="205">
        <f t="shared" si="0"/>
        <v>126435472</v>
      </c>
      <c r="X22" s="205">
        <f t="shared" si="0"/>
        <v>115012000</v>
      </c>
      <c r="Y22" s="205">
        <f t="shared" si="0"/>
        <v>11423472</v>
      </c>
      <c r="Z22" s="206">
        <f>+IF(X22&lt;&gt;0,+(Y22/X22)*100,0)</f>
        <v>9.932417486870936</v>
      </c>
      <c r="AA22" s="203">
        <f>SUM(AA5:AA21)</f>
        <v>115012000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26640872</v>
      </c>
      <c r="D25" s="160"/>
      <c r="E25" s="161">
        <v>39469000</v>
      </c>
      <c r="F25" s="65">
        <v>39469000</v>
      </c>
      <c r="G25" s="65">
        <v>2526388</v>
      </c>
      <c r="H25" s="65">
        <v>2838446</v>
      </c>
      <c r="I25" s="65">
        <v>2900406</v>
      </c>
      <c r="J25" s="65">
        <v>8265240</v>
      </c>
      <c r="K25" s="65">
        <v>3033861</v>
      </c>
      <c r="L25" s="65">
        <v>2790862</v>
      </c>
      <c r="M25" s="65">
        <v>3537337</v>
      </c>
      <c r="N25" s="65">
        <v>9362060</v>
      </c>
      <c r="O25" s="65">
        <v>3086993</v>
      </c>
      <c r="P25" s="65">
        <v>3018682</v>
      </c>
      <c r="Q25" s="65">
        <v>3011233</v>
      </c>
      <c r="R25" s="65">
        <v>9116908</v>
      </c>
      <c r="S25" s="65">
        <v>3009491</v>
      </c>
      <c r="T25" s="65">
        <v>2652772</v>
      </c>
      <c r="U25" s="65">
        <v>3311743</v>
      </c>
      <c r="V25" s="65">
        <v>8974006</v>
      </c>
      <c r="W25" s="65">
        <v>35718214</v>
      </c>
      <c r="X25" s="65">
        <v>39469000</v>
      </c>
      <c r="Y25" s="65">
        <v>-3750786</v>
      </c>
      <c r="Z25" s="145">
        <v>-9.5</v>
      </c>
      <c r="AA25" s="160">
        <v>39469000</v>
      </c>
    </row>
    <row r="26" spans="1:27" ht="13.5">
      <c r="A26" s="198" t="s">
        <v>38</v>
      </c>
      <c r="B26" s="197"/>
      <c r="C26" s="160">
        <v>6661323</v>
      </c>
      <c r="D26" s="160"/>
      <c r="E26" s="161">
        <v>8791000</v>
      </c>
      <c r="F26" s="65">
        <v>8791000</v>
      </c>
      <c r="G26" s="65">
        <v>604187</v>
      </c>
      <c r="H26" s="65">
        <v>679015</v>
      </c>
      <c r="I26" s="65">
        <v>613784</v>
      </c>
      <c r="J26" s="65">
        <v>1896986</v>
      </c>
      <c r="K26" s="65">
        <v>625998</v>
      </c>
      <c r="L26" s="65">
        <v>623071</v>
      </c>
      <c r="M26" s="65">
        <v>700324</v>
      </c>
      <c r="N26" s="65">
        <v>1949393</v>
      </c>
      <c r="O26" s="65">
        <v>789528</v>
      </c>
      <c r="P26" s="65">
        <v>357804</v>
      </c>
      <c r="Q26" s="65">
        <v>652817</v>
      </c>
      <c r="R26" s="65">
        <v>1800149</v>
      </c>
      <c r="S26" s="65">
        <v>681577</v>
      </c>
      <c r="T26" s="65">
        <v>681577</v>
      </c>
      <c r="U26" s="65">
        <v>681577</v>
      </c>
      <c r="V26" s="65">
        <v>2044731</v>
      </c>
      <c r="W26" s="65">
        <v>7691259</v>
      </c>
      <c r="X26" s="65">
        <v>8791000</v>
      </c>
      <c r="Y26" s="65">
        <v>-1099741</v>
      </c>
      <c r="Z26" s="145">
        <v>-12.51</v>
      </c>
      <c r="AA26" s="160">
        <v>8791000</v>
      </c>
    </row>
    <row r="27" spans="1:27" ht="13.5">
      <c r="A27" s="198" t="s">
        <v>118</v>
      </c>
      <c r="B27" s="197" t="s">
        <v>99</v>
      </c>
      <c r="C27" s="160">
        <v>7701769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679000</v>
      </c>
      <c r="F28" s="65">
        <v>679000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679000</v>
      </c>
      <c r="Y28" s="65">
        <v>-679000</v>
      </c>
      <c r="Z28" s="145">
        <v>-100</v>
      </c>
      <c r="AA28" s="160">
        <v>679000</v>
      </c>
    </row>
    <row r="29" spans="1:27" ht="13.5">
      <c r="A29" s="198" t="s">
        <v>40</v>
      </c>
      <c r="B29" s="197"/>
      <c r="C29" s="160">
        <v>20798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25872</v>
      </c>
      <c r="R29" s="65">
        <v>25872</v>
      </c>
      <c r="S29" s="65">
        <v>0</v>
      </c>
      <c r="T29" s="65">
        <v>0</v>
      </c>
      <c r="U29" s="65">
        <v>0</v>
      </c>
      <c r="V29" s="65">
        <v>0</v>
      </c>
      <c r="W29" s="65">
        <v>25872</v>
      </c>
      <c r="X29" s="65">
        <v>0</v>
      </c>
      <c r="Y29" s="65">
        <v>25872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7290551</v>
      </c>
      <c r="D30" s="160"/>
      <c r="E30" s="161">
        <v>9179000</v>
      </c>
      <c r="F30" s="65">
        <v>9179000</v>
      </c>
      <c r="G30" s="65">
        <v>163240</v>
      </c>
      <c r="H30" s="65">
        <v>2082405</v>
      </c>
      <c r="I30" s="65">
        <v>21102</v>
      </c>
      <c r="J30" s="65">
        <v>2266747</v>
      </c>
      <c r="K30" s="65">
        <v>1240631</v>
      </c>
      <c r="L30" s="65">
        <v>1340627</v>
      </c>
      <c r="M30" s="65">
        <v>1864301</v>
      </c>
      <c r="N30" s="65">
        <v>4445559</v>
      </c>
      <c r="O30" s="65">
        <v>131720</v>
      </c>
      <c r="P30" s="65">
        <v>1601927</v>
      </c>
      <c r="Q30" s="65">
        <v>58215</v>
      </c>
      <c r="R30" s="65">
        <v>1791862</v>
      </c>
      <c r="S30" s="65">
        <v>662175</v>
      </c>
      <c r="T30" s="65">
        <v>1348108</v>
      </c>
      <c r="U30" s="65">
        <v>955415</v>
      </c>
      <c r="V30" s="65">
        <v>2965698</v>
      </c>
      <c r="W30" s="65">
        <v>11469866</v>
      </c>
      <c r="X30" s="65">
        <v>9179000</v>
      </c>
      <c r="Y30" s="65">
        <v>2290866</v>
      </c>
      <c r="Z30" s="145">
        <v>24.96</v>
      </c>
      <c r="AA30" s="160">
        <v>9179000</v>
      </c>
    </row>
    <row r="31" spans="1:27" ht="13.5">
      <c r="A31" s="198" t="s">
        <v>120</v>
      </c>
      <c r="B31" s="197" t="s">
        <v>121</v>
      </c>
      <c r="C31" s="160">
        <v>2407467</v>
      </c>
      <c r="D31" s="160"/>
      <c r="E31" s="161">
        <v>0</v>
      </c>
      <c r="F31" s="65">
        <v>0</v>
      </c>
      <c r="G31" s="65">
        <v>436514</v>
      </c>
      <c r="H31" s="65">
        <v>194468</v>
      </c>
      <c r="I31" s="65">
        <v>266364</v>
      </c>
      <c r="J31" s="65">
        <v>897346</v>
      </c>
      <c r="K31" s="65">
        <v>886873</v>
      </c>
      <c r="L31" s="65">
        <v>497911</v>
      </c>
      <c r="M31" s="65">
        <v>298989</v>
      </c>
      <c r="N31" s="65">
        <v>1683773</v>
      </c>
      <c r="O31" s="65">
        <v>117766</v>
      </c>
      <c r="P31" s="65">
        <v>260082</v>
      </c>
      <c r="Q31" s="65">
        <v>428478</v>
      </c>
      <c r="R31" s="65">
        <v>806326</v>
      </c>
      <c r="S31" s="65">
        <v>559006</v>
      </c>
      <c r="T31" s="65">
        <v>486872</v>
      </c>
      <c r="U31" s="65">
        <v>328498</v>
      </c>
      <c r="V31" s="65">
        <v>1374376</v>
      </c>
      <c r="W31" s="65">
        <v>4761821</v>
      </c>
      <c r="X31" s="65">
        <v>0</v>
      </c>
      <c r="Y31" s="65">
        <v>4761821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34507000</v>
      </c>
      <c r="F33" s="65">
        <v>34507000</v>
      </c>
      <c r="G33" s="65">
        <v>753043</v>
      </c>
      <c r="H33" s="65">
        <v>751747</v>
      </c>
      <c r="I33" s="65">
        <v>407401</v>
      </c>
      <c r="J33" s="65">
        <v>1912191</v>
      </c>
      <c r="K33" s="65">
        <v>905866</v>
      </c>
      <c r="L33" s="65">
        <v>261822</v>
      </c>
      <c r="M33" s="65">
        <v>739760</v>
      </c>
      <c r="N33" s="65">
        <v>1907448</v>
      </c>
      <c r="O33" s="65">
        <v>216571</v>
      </c>
      <c r="P33" s="65">
        <v>242707</v>
      </c>
      <c r="Q33" s="65">
        <v>2182966</v>
      </c>
      <c r="R33" s="65">
        <v>2642244</v>
      </c>
      <c r="S33" s="65">
        <v>2150879</v>
      </c>
      <c r="T33" s="65">
        <v>2006636</v>
      </c>
      <c r="U33" s="65">
        <v>1003595</v>
      </c>
      <c r="V33" s="65">
        <v>5161110</v>
      </c>
      <c r="W33" s="65">
        <v>11622993</v>
      </c>
      <c r="X33" s="65">
        <v>34507000</v>
      </c>
      <c r="Y33" s="65">
        <v>-22884007</v>
      </c>
      <c r="Z33" s="145">
        <v>-66.32</v>
      </c>
      <c r="AA33" s="160">
        <v>34507000</v>
      </c>
    </row>
    <row r="34" spans="1:27" ht="13.5">
      <c r="A34" s="198" t="s">
        <v>43</v>
      </c>
      <c r="B34" s="197" t="s">
        <v>123</v>
      </c>
      <c r="C34" s="160">
        <v>24978194</v>
      </c>
      <c r="D34" s="160"/>
      <c r="E34" s="161">
        <v>56046000</v>
      </c>
      <c r="F34" s="65">
        <v>56046000</v>
      </c>
      <c r="G34" s="65">
        <v>1193165</v>
      </c>
      <c r="H34" s="65">
        <v>5232375</v>
      </c>
      <c r="I34" s="65">
        <v>3563180</v>
      </c>
      <c r="J34" s="65">
        <v>9988720</v>
      </c>
      <c r="K34" s="65">
        <v>4633780</v>
      </c>
      <c r="L34" s="65">
        <v>3368081</v>
      </c>
      <c r="M34" s="65">
        <v>3042098</v>
      </c>
      <c r="N34" s="65">
        <v>11043959</v>
      </c>
      <c r="O34" s="65">
        <v>3627891</v>
      </c>
      <c r="P34" s="65">
        <v>1674963</v>
      </c>
      <c r="Q34" s="65">
        <v>2059526</v>
      </c>
      <c r="R34" s="65">
        <v>7362380</v>
      </c>
      <c r="S34" s="65">
        <v>1679340</v>
      </c>
      <c r="T34" s="65">
        <v>1071252</v>
      </c>
      <c r="U34" s="65">
        <v>2388879</v>
      </c>
      <c r="V34" s="65">
        <v>5139471</v>
      </c>
      <c r="W34" s="65">
        <v>33534530</v>
      </c>
      <c r="X34" s="65">
        <v>56046000</v>
      </c>
      <c r="Y34" s="65">
        <v>-22511470</v>
      </c>
      <c r="Z34" s="145">
        <v>-40.17</v>
      </c>
      <c r="AA34" s="160">
        <v>56046000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75700974</v>
      </c>
      <c r="D36" s="203">
        <f>SUM(D25:D35)</f>
        <v>0</v>
      </c>
      <c r="E36" s="204">
        <f t="shared" si="1"/>
        <v>148671000</v>
      </c>
      <c r="F36" s="205">
        <f t="shared" si="1"/>
        <v>148671000</v>
      </c>
      <c r="G36" s="205">
        <f t="shared" si="1"/>
        <v>5676537</v>
      </c>
      <c r="H36" s="205">
        <f t="shared" si="1"/>
        <v>11778456</v>
      </c>
      <c r="I36" s="205">
        <f t="shared" si="1"/>
        <v>7772237</v>
      </c>
      <c r="J36" s="205">
        <f t="shared" si="1"/>
        <v>25227230</v>
      </c>
      <c r="K36" s="205">
        <f t="shared" si="1"/>
        <v>11327009</v>
      </c>
      <c r="L36" s="205">
        <f t="shared" si="1"/>
        <v>8882374</v>
      </c>
      <c r="M36" s="205">
        <f t="shared" si="1"/>
        <v>10182809</v>
      </c>
      <c r="N36" s="205">
        <f t="shared" si="1"/>
        <v>30392192</v>
      </c>
      <c r="O36" s="205">
        <f t="shared" si="1"/>
        <v>7970469</v>
      </c>
      <c r="P36" s="205">
        <f t="shared" si="1"/>
        <v>7156165</v>
      </c>
      <c r="Q36" s="205">
        <f t="shared" si="1"/>
        <v>8419107</v>
      </c>
      <c r="R36" s="205">
        <f t="shared" si="1"/>
        <v>23545741</v>
      </c>
      <c r="S36" s="205">
        <f t="shared" si="1"/>
        <v>8742468</v>
      </c>
      <c r="T36" s="205">
        <f t="shared" si="1"/>
        <v>8247217</v>
      </c>
      <c r="U36" s="205">
        <f t="shared" si="1"/>
        <v>8669707</v>
      </c>
      <c r="V36" s="205">
        <f t="shared" si="1"/>
        <v>25659392</v>
      </c>
      <c r="W36" s="205">
        <f t="shared" si="1"/>
        <v>104824555</v>
      </c>
      <c r="X36" s="205">
        <f t="shared" si="1"/>
        <v>148671000</v>
      </c>
      <c r="Y36" s="205">
        <f t="shared" si="1"/>
        <v>-43846445</v>
      </c>
      <c r="Z36" s="206">
        <f>+IF(X36&lt;&gt;0,+(Y36/X36)*100,0)</f>
        <v>-29.492264799456517</v>
      </c>
      <c r="AA36" s="203">
        <f>SUM(AA25:AA35)</f>
        <v>148671000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-9965044</v>
      </c>
      <c r="D38" s="214">
        <f>+D22-D36</f>
        <v>0</v>
      </c>
      <c r="E38" s="215">
        <f t="shared" si="2"/>
        <v>-33659000</v>
      </c>
      <c r="F38" s="111">
        <f t="shared" si="2"/>
        <v>-33659000</v>
      </c>
      <c r="G38" s="111">
        <f t="shared" si="2"/>
        <v>19535910</v>
      </c>
      <c r="H38" s="111">
        <f t="shared" si="2"/>
        <v>15952919</v>
      </c>
      <c r="I38" s="111">
        <f t="shared" si="2"/>
        <v>-5233577</v>
      </c>
      <c r="J38" s="111">
        <f t="shared" si="2"/>
        <v>30255252</v>
      </c>
      <c r="K38" s="111">
        <f t="shared" si="2"/>
        <v>-9407888</v>
      </c>
      <c r="L38" s="111">
        <f t="shared" si="2"/>
        <v>-2225653</v>
      </c>
      <c r="M38" s="111">
        <f t="shared" si="2"/>
        <v>10227608</v>
      </c>
      <c r="N38" s="111">
        <f t="shared" si="2"/>
        <v>-1405933</v>
      </c>
      <c r="O38" s="111">
        <f t="shared" si="2"/>
        <v>-1995779</v>
      </c>
      <c r="P38" s="111">
        <f t="shared" si="2"/>
        <v>-2741864</v>
      </c>
      <c r="Q38" s="111">
        <f t="shared" si="2"/>
        <v>11263941</v>
      </c>
      <c r="R38" s="111">
        <f t="shared" si="2"/>
        <v>6526298</v>
      </c>
      <c r="S38" s="111">
        <f t="shared" si="2"/>
        <v>-5419744</v>
      </c>
      <c r="T38" s="111">
        <f t="shared" si="2"/>
        <v>-2350100</v>
      </c>
      <c r="U38" s="111">
        <f t="shared" si="2"/>
        <v>-5994856</v>
      </c>
      <c r="V38" s="111">
        <f t="shared" si="2"/>
        <v>-13764700</v>
      </c>
      <c r="W38" s="111">
        <f t="shared" si="2"/>
        <v>21610917</v>
      </c>
      <c r="X38" s="111">
        <f>IF(F22=F36,0,X22-X36)</f>
        <v>-33659000</v>
      </c>
      <c r="Y38" s="111">
        <f t="shared" si="2"/>
        <v>55269917</v>
      </c>
      <c r="Z38" s="216">
        <f>+IF(X38&lt;&gt;0,+(Y38/X38)*100,0)</f>
        <v>-164.20546362042842</v>
      </c>
      <c r="AA38" s="214">
        <f>+AA22-AA36</f>
        <v>-33659000</v>
      </c>
    </row>
    <row r="39" spans="1:27" ht="13.5">
      <c r="A39" s="196" t="s">
        <v>46</v>
      </c>
      <c r="B39" s="200"/>
      <c r="C39" s="160">
        <v>0</v>
      </c>
      <c r="D39" s="160"/>
      <c r="E39" s="161">
        <v>31217000</v>
      </c>
      <c r="F39" s="65">
        <v>31217000</v>
      </c>
      <c r="G39" s="65">
        <v>186</v>
      </c>
      <c r="H39" s="65">
        <v>22697047</v>
      </c>
      <c r="I39" s="65">
        <v>1000000</v>
      </c>
      <c r="J39" s="65">
        <v>23697233</v>
      </c>
      <c r="K39" s="65">
        <v>5</v>
      </c>
      <c r="L39" s="65">
        <v>5</v>
      </c>
      <c r="M39" s="65">
        <v>43005</v>
      </c>
      <c r="N39" s="65">
        <v>43015</v>
      </c>
      <c r="O39" s="65">
        <v>5</v>
      </c>
      <c r="P39" s="65">
        <v>0</v>
      </c>
      <c r="Q39" s="65">
        <v>0</v>
      </c>
      <c r="R39" s="65">
        <v>5</v>
      </c>
      <c r="S39" s="65">
        <v>155</v>
      </c>
      <c r="T39" s="65">
        <v>44</v>
      </c>
      <c r="U39" s="65">
        <v>0</v>
      </c>
      <c r="V39" s="65">
        <v>199</v>
      </c>
      <c r="W39" s="65">
        <v>23740452</v>
      </c>
      <c r="X39" s="65">
        <v>31217000</v>
      </c>
      <c r="Y39" s="65">
        <v>-7476548</v>
      </c>
      <c r="Z39" s="145">
        <v>-23.95</v>
      </c>
      <c r="AA39" s="160">
        <v>31217000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-9965044</v>
      </c>
      <c r="D42" s="221">
        <f>SUM(D38:D41)</f>
        <v>0</v>
      </c>
      <c r="E42" s="222">
        <f t="shared" si="3"/>
        <v>-2442000</v>
      </c>
      <c r="F42" s="93">
        <f t="shared" si="3"/>
        <v>-2442000</v>
      </c>
      <c r="G42" s="93">
        <f t="shared" si="3"/>
        <v>19536096</v>
      </c>
      <c r="H42" s="93">
        <f t="shared" si="3"/>
        <v>38649966</v>
      </c>
      <c r="I42" s="93">
        <f t="shared" si="3"/>
        <v>-4233577</v>
      </c>
      <c r="J42" s="93">
        <f t="shared" si="3"/>
        <v>53952485</v>
      </c>
      <c r="K42" s="93">
        <f t="shared" si="3"/>
        <v>-9407883</v>
      </c>
      <c r="L42" s="93">
        <f t="shared" si="3"/>
        <v>-2225648</v>
      </c>
      <c r="M42" s="93">
        <f t="shared" si="3"/>
        <v>10270613</v>
      </c>
      <c r="N42" s="93">
        <f t="shared" si="3"/>
        <v>-1362918</v>
      </c>
      <c r="O42" s="93">
        <f t="shared" si="3"/>
        <v>-1995774</v>
      </c>
      <c r="P42" s="93">
        <f t="shared" si="3"/>
        <v>-2741864</v>
      </c>
      <c r="Q42" s="93">
        <f t="shared" si="3"/>
        <v>11263941</v>
      </c>
      <c r="R42" s="93">
        <f t="shared" si="3"/>
        <v>6526303</v>
      </c>
      <c r="S42" s="93">
        <f t="shared" si="3"/>
        <v>-5419589</v>
      </c>
      <c r="T42" s="93">
        <f t="shared" si="3"/>
        <v>-2350056</v>
      </c>
      <c r="U42" s="93">
        <f t="shared" si="3"/>
        <v>-5994856</v>
      </c>
      <c r="V42" s="93">
        <f t="shared" si="3"/>
        <v>-13764501</v>
      </c>
      <c r="W42" s="93">
        <f t="shared" si="3"/>
        <v>45351369</v>
      </c>
      <c r="X42" s="93">
        <f t="shared" si="3"/>
        <v>-2442000</v>
      </c>
      <c r="Y42" s="93">
        <f t="shared" si="3"/>
        <v>47793369</v>
      </c>
      <c r="Z42" s="223">
        <f>+IF(X42&lt;&gt;0,+(Y42/X42)*100,0)</f>
        <v>-1957.1404176904177</v>
      </c>
      <c r="AA42" s="221">
        <f>SUM(AA38:AA41)</f>
        <v>-2442000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-9965044</v>
      </c>
      <c r="D44" s="225">
        <f>+D42-D43</f>
        <v>0</v>
      </c>
      <c r="E44" s="226">
        <f t="shared" si="4"/>
        <v>-2442000</v>
      </c>
      <c r="F44" s="82">
        <f t="shared" si="4"/>
        <v>-2442000</v>
      </c>
      <c r="G44" s="82">
        <f t="shared" si="4"/>
        <v>19536096</v>
      </c>
      <c r="H44" s="82">
        <f t="shared" si="4"/>
        <v>38649966</v>
      </c>
      <c r="I44" s="82">
        <f t="shared" si="4"/>
        <v>-4233577</v>
      </c>
      <c r="J44" s="82">
        <f t="shared" si="4"/>
        <v>53952485</v>
      </c>
      <c r="K44" s="82">
        <f t="shared" si="4"/>
        <v>-9407883</v>
      </c>
      <c r="L44" s="82">
        <f t="shared" si="4"/>
        <v>-2225648</v>
      </c>
      <c r="M44" s="82">
        <f t="shared" si="4"/>
        <v>10270613</v>
      </c>
      <c r="N44" s="82">
        <f t="shared" si="4"/>
        <v>-1362918</v>
      </c>
      <c r="O44" s="82">
        <f t="shared" si="4"/>
        <v>-1995774</v>
      </c>
      <c r="P44" s="82">
        <f t="shared" si="4"/>
        <v>-2741864</v>
      </c>
      <c r="Q44" s="82">
        <f t="shared" si="4"/>
        <v>11263941</v>
      </c>
      <c r="R44" s="82">
        <f t="shared" si="4"/>
        <v>6526303</v>
      </c>
      <c r="S44" s="82">
        <f t="shared" si="4"/>
        <v>-5419589</v>
      </c>
      <c r="T44" s="82">
        <f t="shared" si="4"/>
        <v>-2350056</v>
      </c>
      <c r="U44" s="82">
        <f t="shared" si="4"/>
        <v>-5994856</v>
      </c>
      <c r="V44" s="82">
        <f t="shared" si="4"/>
        <v>-13764501</v>
      </c>
      <c r="W44" s="82">
        <f t="shared" si="4"/>
        <v>45351369</v>
      </c>
      <c r="X44" s="82">
        <f t="shared" si="4"/>
        <v>-2442000</v>
      </c>
      <c r="Y44" s="82">
        <f t="shared" si="4"/>
        <v>47793369</v>
      </c>
      <c r="Z44" s="227">
        <f>+IF(X44&lt;&gt;0,+(Y44/X44)*100,0)</f>
        <v>-1957.1404176904177</v>
      </c>
      <c r="AA44" s="225">
        <f>+AA42-AA43</f>
        <v>-2442000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-9965044</v>
      </c>
      <c r="D46" s="221">
        <f>SUM(D44:D45)</f>
        <v>0</v>
      </c>
      <c r="E46" s="222">
        <f t="shared" si="5"/>
        <v>-2442000</v>
      </c>
      <c r="F46" s="93">
        <f t="shared" si="5"/>
        <v>-2442000</v>
      </c>
      <c r="G46" s="93">
        <f t="shared" si="5"/>
        <v>19536096</v>
      </c>
      <c r="H46" s="93">
        <f t="shared" si="5"/>
        <v>38649966</v>
      </c>
      <c r="I46" s="93">
        <f t="shared" si="5"/>
        <v>-4233577</v>
      </c>
      <c r="J46" s="93">
        <f t="shared" si="5"/>
        <v>53952485</v>
      </c>
      <c r="K46" s="93">
        <f t="shared" si="5"/>
        <v>-9407883</v>
      </c>
      <c r="L46" s="93">
        <f t="shared" si="5"/>
        <v>-2225648</v>
      </c>
      <c r="M46" s="93">
        <f t="shared" si="5"/>
        <v>10270613</v>
      </c>
      <c r="N46" s="93">
        <f t="shared" si="5"/>
        <v>-1362918</v>
      </c>
      <c r="O46" s="93">
        <f t="shared" si="5"/>
        <v>-1995774</v>
      </c>
      <c r="P46" s="93">
        <f t="shared" si="5"/>
        <v>-2741864</v>
      </c>
      <c r="Q46" s="93">
        <f t="shared" si="5"/>
        <v>11263941</v>
      </c>
      <c r="R46" s="93">
        <f t="shared" si="5"/>
        <v>6526303</v>
      </c>
      <c r="S46" s="93">
        <f t="shared" si="5"/>
        <v>-5419589</v>
      </c>
      <c r="T46" s="93">
        <f t="shared" si="5"/>
        <v>-2350056</v>
      </c>
      <c r="U46" s="93">
        <f t="shared" si="5"/>
        <v>-5994856</v>
      </c>
      <c r="V46" s="93">
        <f t="shared" si="5"/>
        <v>-13764501</v>
      </c>
      <c r="W46" s="93">
        <f t="shared" si="5"/>
        <v>45351369</v>
      </c>
      <c r="X46" s="93">
        <f t="shared" si="5"/>
        <v>-2442000</v>
      </c>
      <c r="Y46" s="93">
        <f t="shared" si="5"/>
        <v>47793369</v>
      </c>
      <c r="Z46" s="223">
        <f>+IF(X46&lt;&gt;0,+(Y46/X46)*100,0)</f>
        <v>-1957.1404176904177</v>
      </c>
      <c r="AA46" s="221">
        <f>SUM(AA44:AA45)</f>
        <v>-2442000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-9965044</v>
      </c>
      <c r="D48" s="232">
        <f>SUM(D46:D47)</f>
        <v>0</v>
      </c>
      <c r="E48" s="233">
        <f t="shared" si="6"/>
        <v>-2442000</v>
      </c>
      <c r="F48" s="234">
        <f t="shared" si="6"/>
        <v>-2442000</v>
      </c>
      <c r="G48" s="234">
        <f t="shared" si="6"/>
        <v>19536096</v>
      </c>
      <c r="H48" s="235">
        <f t="shared" si="6"/>
        <v>38649966</v>
      </c>
      <c r="I48" s="235">
        <f t="shared" si="6"/>
        <v>-4233577</v>
      </c>
      <c r="J48" s="235">
        <f t="shared" si="6"/>
        <v>53952485</v>
      </c>
      <c r="K48" s="235">
        <f t="shared" si="6"/>
        <v>-9407883</v>
      </c>
      <c r="L48" s="235">
        <f t="shared" si="6"/>
        <v>-2225648</v>
      </c>
      <c r="M48" s="234">
        <f t="shared" si="6"/>
        <v>10270613</v>
      </c>
      <c r="N48" s="234">
        <f t="shared" si="6"/>
        <v>-1362918</v>
      </c>
      <c r="O48" s="235">
        <f t="shared" si="6"/>
        <v>-1995774</v>
      </c>
      <c r="P48" s="235">
        <f t="shared" si="6"/>
        <v>-2741864</v>
      </c>
      <c r="Q48" s="235">
        <f t="shared" si="6"/>
        <v>11263941</v>
      </c>
      <c r="R48" s="235">
        <f t="shared" si="6"/>
        <v>6526303</v>
      </c>
      <c r="S48" s="235">
        <f t="shared" si="6"/>
        <v>-5419589</v>
      </c>
      <c r="T48" s="234">
        <f t="shared" si="6"/>
        <v>-2350056</v>
      </c>
      <c r="U48" s="234">
        <f t="shared" si="6"/>
        <v>-5994856</v>
      </c>
      <c r="V48" s="235">
        <f t="shared" si="6"/>
        <v>-13764501</v>
      </c>
      <c r="W48" s="235">
        <f t="shared" si="6"/>
        <v>45351369</v>
      </c>
      <c r="X48" s="235">
        <f t="shared" si="6"/>
        <v>-2442000</v>
      </c>
      <c r="Y48" s="235">
        <f t="shared" si="6"/>
        <v>47793369</v>
      </c>
      <c r="Z48" s="236">
        <f>+IF(X48&lt;&gt;0,+(Y48/X48)*100,0)</f>
        <v>-1957.1404176904177</v>
      </c>
      <c r="AA48" s="237">
        <f>SUM(AA46:AA47)</f>
        <v>-2442000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510914</v>
      </c>
      <c r="D5" s="158">
        <f>SUM(D6:D8)</f>
        <v>0</v>
      </c>
      <c r="E5" s="159">
        <f t="shared" si="0"/>
        <v>1090000</v>
      </c>
      <c r="F5" s="105">
        <f t="shared" si="0"/>
        <v>1090000</v>
      </c>
      <c r="G5" s="105">
        <f t="shared" si="0"/>
        <v>20829</v>
      </c>
      <c r="H5" s="105">
        <f t="shared" si="0"/>
        <v>8069</v>
      </c>
      <c r="I5" s="105">
        <f t="shared" si="0"/>
        <v>19983</v>
      </c>
      <c r="J5" s="105">
        <f t="shared" si="0"/>
        <v>48881</v>
      </c>
      <c r="K5" s="105">
        <f t="shared" si="0"/>
        <v>19698</v>
      </c>
      <c r="L5" s="105">
        <f t="shared" si="0"/>
        <v>20771</v>
      </c>
      <c r="M5" s="105">
        <f t="shared" si="0"/>
        <v>24910</v>
      </c>
      <c r="N5" s="105">
        <f t="shared" si="0"/>
        <v>65379</v>
      </c>
      <c r="O5" s="105">
        <f t="shared" si="0"/>
        <v>93257</v>
      </c>
      <c r="P5" s="105">
        <f t="shared" si="0"/>
        <v>8356</v>
      </c>
      <c r="Q5" s="105">
        <f t="shared" si="0"/>
        <v>32353</v>
      </c>
      <c r="R5" s="105">
        <f t="shared" si="0"/>
        <v>133966</v>
      </c>
      <c r="S5" s="105">
        <f t="shared" si="0"/>
        <v>1096</v>
      </c>
      <c r="T5" s="105">
        <f t="shared" si="0"/>
        <v>2333</v>
      </c>
      <c r="U5" s="105">
        <f t="shared" si="0"/>
        <v>201801</v>
      </c>
      <c r="V5" s="105">
        <f t="shared" si="0"/>
        <v>205230</v>
      </c>
      <c r="W5" s="105">
        <f t="shared" si="0"/>
        <v>453456</v>
      </c>
      <c r="X5" s="105">
        <f t="shared" si="0"/>
        <v>1090000</v>
      </c>
      <c r="Y5" s="105">
        <f t="shared" si="0"/>
        <v>-636544</v>
      </c>
      <c r="Z5" s="142">
        <f>+IF(X5&lt;&gt;0,+(Y5/X5)*100,0)</f>
        <v>-58.398532110091736</v>
      </c>
      <c r="AA5" s="158">
        <f>SUM(AA6:AA8)</f>
        <v>1090000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>
        <v>640000</v>
      </c>
      <c r="F7" s="164">
        <v>640000</v>
      </c>
      <c r="G7" s="164">
        <v>4118</v>
      </c>
      <c r="H7" s="164"/>
      <c r="I7" s="164"/>
      <c r="J7" s="164">
        <v>4118</v>
      </c>
      <c r="K7" s="164">
        <v>11484</v>
      </c>
      <c r="L7" s="164">
        <v>11484</v>
      </c>
      <c r="M7" s="164">
        <v>8421</v>
      </c>
      <c r="N7" s="164">
        <v>31389</v>
      </c>
      <c r="O7" s="164">
        <v>71392</v>
      </c>
      <c r="P7" s="164">
        <v>8356</v>
      </c>
      <c r="Q7" s="164"/>
      <c r="R7" s="164">
        <v>79748</v>
      </c>
      <c r="S7" s="164"/>
      <c r="T7" s="164">
        <v>2333</v>
      </c>
      <c r="U7" s="164">
        <v>201801</v>
      </c>
      <c r="V7" s="164">
        <v>204134</v>
      </c>
      <c r="W7" s="164">
        <v>319389</v>
      </c>
      <c r="X7" s="164">
        <v>640000</v>
      </c>
      <c r="Y7" s="164">
        <v>-320611</v>
      </c>
      <c r="Z7" s="146">
        <v>-50.1</v>
      </c>
      <c r="AA7" s="239">
        <v>640000</v>
      </c>
    </row>
    <row r="8" spans="1:27" ht="13.5">
      <c r="A8" s="143" t="s">
        <v>77</v>
      </c>
      <c r="B8" s="141"/>
      <c r="C8" s="160">
        <v>510914</v>
      </c>
      <c r="D8" s="160"/>
      <c r="E8" s="161">
        <v>450000</v>
      </c>
      <c r="F8" s="65">
        <v>450000</v>
      </c>
      <c r="G8" s="65">
        <v>16711</v>
      </c>
      <c r="H8" s="65">
        <v>8069</v>
      </c>
      <c r="I8" s="65">
        <v>19983</v>
      </c>
      <c r="J8" s="65">
        <v>44763</v>
      </c>
      <c r="K8" s="65">
        <v>8214</v>
      </c>
      <c r="L8" s="65">
        <v>9287</v>
      </c>
      <c r="M8" s="65">
        <v>16489</v>
      </c>
      <c r="N8" s="65">
        <v>33990</v>
      </c>
      <c r="O8" s="65">
        <v>21865</v>
      </c>
      <c r="P8" s="65"/>
      <c r="Q8" s="65">
        <v>32353</v>
      </c>
      <c r="R8" s="65">
        <v>54218</v>
      </c>
      <c r="S8" s="65">
        <v>1096</v>
      </c>
      <c r="T8" s="65"/>
      <c r="U8" s="65"/>
      <c r="V8" s="65">
        <v>1096</v>
      </c>
      <c r="W8" s="65">
        <v>134067</v>
      </c>
      <c r="X8" s="65">
        <v>450000</v>
      </c>
      <c r="Y8" s="65">
        <v>-315933</v>
      </c>
      <c r="Z8" s="145">
        <v>-70.21</v>
      </c>
      <c r="AA8" s="67">
        <v>450000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556620</v>
      </c>
      <c r="F9" s="105">
        <f t="shared" si="1"/>
        <v>556620</v>
      </c>
      <c r="G9" s="105">
        <f t="shared" si="1"/>
        <v>8000</v>
      </c>
      <c r="H9" s="105">
        <f t="shared" si="1"/>
        <v>0</v>
      </c>
      <c r="I9" s="105">
        <f t="shared" si="1"/>
        <v>0</v>
      </c>
      <c r="J9" s="105">
        <f t="shared" si="1"/>
        <v>8000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22516</v>
      </c>
      <c r="Q9" s="105">
        <f t="shared" si="1"/>
        <v>0</v>
      </c>
      <c r="R9" s="105">
        <f t="shared" si="1"/>
        <v>22516</v>
      </c>
      <c r="S9" s="105">
        <f t="shared" si="1"/>
        <v>81050</v>
      </c>
      <c r="T9" s="105">
        <f t="shared" si="1"/>
        <v>43650</v>
      </c>
      <c r="U9" s="105">
        <f t="shared" si="1"/>
        <v>0</v>
      </c>
      <c r="V9" s="105">
        <f t="shared" si="1"/>
        <v>124700</v>
      </c>
      <c r="W9" s="105">
        <f t="shared" si="1"/>
        <v>155216</v>
      </c>
      <c r="X9" s="105">
        <f t="shared" si="1"/>
        <v>556620</v>
      </c>
      <c r="Y9" s="105">
        <f t="shared" si="1"/>
        <v>-401404</v>
      </c>
      <c r="Z9" s="142">
        <f>+IF(X9&lt;&gt;0,+(Y9/X9)*100,0)</f>
        <v>-72.11454852502605</v>
      </c>
      <c r="AA9" s="107">
        <f>SUM(AA10:AA14)</f>
        <v>556620</v>
      </c>
    </row>
    <row r="10" spans="1:27" ht="13.5">
      <c r="A10" s="143" t="s">
        <v>79</v>
      </c>
      <c r="B10" s="141"/>
      <c r="C10" s="160"/>
      <c r="D10" s="160"/>
      <c r="E10" s="161">
        <v>186620</v>
      </c>
      <c r="F10" s="65">
        <v>186620</v>
      </c>
      <c r="G10" s="65">
        <v>8000</v>
      </c>
      <c r="H10" s="65"/>
      <c r="I10" s="65"/>
      <c r="J10" s="65">
        <v>8000</v>
      </c>
      <c r="K10" s="65"/>
      <c r="L10" s="65"/>
      <c r="M10" s="65"/>
      <c r="N10" s="65"/>
      <c r="O10" s="65"/>
      <c r="P10" s="65">
        <v>22516</v>
      </c>
      <c r="Q10" s="65"/>
      <c r="R10" s="65">
        <v>22516</v>
      </c>
      <c r="S10" s="65"/>
      <c r="T10" s="65"/>
      <c r="U10" s="65"/>
      <c r="V10" s="65"/>
      <c r="W10" s="65">
        <v>30516</v>
      </c>
      <c r="X10" s="65">
        <v>186620</v>
      </c>
      <c r="Y10" s="65">
        <v>-156104</v>
      </c>
      <c r="Z10" s="145">
        <v>-83.65</v>
      </c>
      <c r="AA10" s="67">
        <v>186620</v>
      </c>
    </row>
    <row r="11" spans="1:27" ht="13.5">
      <c r="A11" s="143" t="s">
        <v>80</v>
      </c>
      <c r="B11" s="141"/>
      <c r="C11" s="160"/>
      <c r="D11" s="160"/>
      <c r="E11" s="161">
        <v>370000</v>
      </c>
      <c r="F11" s="65">
        <v>370000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>
        <v>81050</v>
      </c>
      <c r="T11" s="65">
        <v>43650</v>
      </c>
      <c r="U11" s="65"/>
      <c r="V11" s="65">
        <v>124700</v>
      </c>
      <c r="W11" s="65">
        <v>124700</v>
      </c>
      <c r="X11" s="65">
        <v>370000</v>
      </c>
      <c r="Y11" s="65">
        <v>-245300</v>
      </c>
      <c r="Z11" s="145">
        <v>-66.3</v>
      </c>
      <c r="AA11" s="67">
        <v>370000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20558111</v>
      </c>
      <c r="D15" s="158">
        <f>SUM(D16:D18)</f>
        <v>0</v>
      </c>
      <c r="E15" s="159">
        <f t="shared" si="2"/>
        <v>21685000</v>
      </c>
      <c r="F15" s="105">
        <f t="shared" si="2"/>
        <v>21685000</v>
      </c>
      <c r="G15" s="105">
        <f t="shared" si="2"/>
        <v>485911</v>
      </c>
      <c r="H15" s="105">
        <f t="shared" si="2"/>
        <v>654222</v>
      </c>
      <c r="I15" s="105">
        <f t="shared" si="2"/>
        <v>129</v>
      </c>
      <c r="J15" s="105">
        <f t="shared" si="2"/>
        <v>1140262</v>
      </c>
      <c r="K15" s="105">
        <f t="shared" si="2"/>
        <v>2592</v>
      </c>
      <c r="L15" s="105">
        <f t="shared" si="2"/>
        <v>126138</v>
      </c>
      <c r="M15" s="105">
        <f t="shared" si="2"/>
        <v>129</v>
      </c>
      <c r="N15" s="105">
        <f t="shared" si="2"/>
        <v>128859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1269121</v>
      </c>
      <c r="X15" s="105">
        <f t="shared" si="2"/>
        <v>21685000</v>
      </c>
      <c r="Y15" s="105">
        <f t="shared" si="2"/>
        <v>-20415879</v>
      </c>
      <c r="Z15" s="142">
        <f>+IF(X15&lt;&gt;0,+(Y15/X15)*100,0)</f>
        <v>-94.14747060179847</v>
      </c>
      <c r="AA15" s="107">
        <f>SUM(AA16:AA18)</f>
        <v>21685000</v>
      </c>
    </row>
    <row r="16" spans="1:27" ht="13.5">
      <c r="A16" s="143" t="s">
        <v>85</v>
      </c>
      <c r="B16" s="141"/>
      <c r="C16" s="160"/>
      <c r="D16" s="160"/>
      <c r="E16" s="161">
        <v>20000</v>
      </c>
      <c r="F16" s="65">
        <v>20000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20000</v>
      </c>
      <c r="Y16" s="65">
        <v>-20000</v>
      </c>
      <c r="Z16" s="145">
        <v>-100</v>
      </c>
      <c r="AA16" s="67">
        <v>20000</v>
      </c>
    </row>
    <row r="17" spans="1:27" ht="13.5">
      <c r="A17" s="143" t="s">
        <v>86</v>
      </c>
      <c r="B17" s="141"/>
      <c r="C17" s="160">
        <v>20558111</v>
      </c>
      <c r="D17" s="160"/>
      <c r="E17" s="161">
        <v>21665000</v>
      </c>
      <c r="F17" s="65">
        <v>21665000</v>
      </c>
      <c r="G17" s="65">
        <v>485911</v>
      </c>
      <c r="H17" s="65">
        <v>654222</v>
      </c>
      <c r="I17" s="65">
        <v>129</v>
      </c>
      <c r="J17" s="65">
        <v>1140262</v>
      </c>
      <c r="K17" s="65">
        <v>2592</v>
      </c>
      <c r="L17" s="65">
        <v>126138</v>
      </c>
      <c r="M17" s="65">
        <v>129</v>
      </c>
      <c r="N17" s="65">
        <v>128859</v>
      </c>
      <c r="O17" s="65"/>
      <c r="P17" s="65"/>
      <c r="Q17" s="65"/>
      <c r="R17" s="65"/>
      <c r="S17" s="65"/>
      <c r="T17" s="65"/>
      <c r="U17" s="65"/>
      <c r="V17" s="65"/>
      <c r="W17" s="65">
        <v>1269121</v>
      </c>
      <c r="X17" s="65">
        <v>21665000</v>
      </c>
      <c r="Y17" s="65">
        <v>-20395879</v>
      </c>
      <c r="Z17" s="145">
        <v>-94.14</v>
      </c>
      <c r="AA17" s="67">
        <v>21665000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9912000</v>
      </c>
      <c r="F19" s="105">
        <f t="shared" si="3"/>
        <v>9912000</v>
      </c>
      <c r="G19" s="105">
        <f t="shared" si="3"/>
        <v>386976</v>
      </c>
      <c r="H19" s="105">
        <f t="shared" si="3"/>
        <v>147970</v>
      </c>
      <c r="I19" s="105">
        <f t="shared" si="3"/>
        <v>0</v>
      </c>
      <c r="J19" s="105">
        <f t="shared" si="3"/>
        <v>534946</v>
      </c>
      <c r="K19" s="105">
        <f t="shared" si="3"/>
        <v>0</v>
      </c>
      <c r="L19" s="105">
        <f t="shared" si="3"/>
        <v>0</v>
      </c>
      <c r="M19" s="105">
        <f t="shared" si="3"/>
        <v>506570</v>
      </c>
      <c r="N19" s="105">
        <f t="shared" si="3"/>
        <v>506570</v>
      </c>
      <c r="O19" s="105">
        <f t="shared" si="3"/>
        <v>47257</v>
      </c>
      <c r="P19" s="105">
        <f t="shared" si="3"/>
        <v>9099</v>
      </c>
      <c r="Q19" s="105">
        <f t="shared" si="3"/>
        <v>675631</v>
      </c>
      <c r="R19" s="105">
        <f t="shared" si="3"/>
        <v>731987</v>
      </c>
      <c r="S19" s="105">
        <f t="shared" si="3"/>
        <v>226388</v>
      </c>
      <c r="T19" s="105">
        <f t="shared" si="3"/>
        <v>455451</v>
      </c>
      <c r="U19" s="105">
        <f t="shared" si="3"/>
        <v>1073138</v>
      </c>
      <c r="V19" s="105">
        <f t="shared" si="3"/>
        <v>1754977</v>
      </c>
      <c r="W19" s="105">
        <f t="shared" si="3"/>
        <v>3528480</v>
      </c>
      <c r="X19" s="105">
        <f t="shared" si="3"/>
        <v>9912000</v>
      </c>
      <c r="Y19" s="105">
        <f t="shared" si="3"/>
        <v>-6383520</v>
      </c>
      <c r="Z19" s="142">
        <f>+IF(X19&lt;&gt;0,+(Y19/X19)*100,0)</f>
        <v>-64.40193704600485</v>
      </c>
      <c r="AA19" s="107">
        <f>SUM(AA20:AA23)</f>
        <v>9912000</v>
      </c>
    </row>
    <row r="20" spans="1:27" ht="13.5">
      <c r="A20" s="143" t="s">
        <v>89</v>
      </c>
      <c r="B20" s="141"/>
      <c r="C20" s="160"/>
      <c r="D20" s="160"/>
      <c r="E20" s="161">
        <v>4480000</v>
      </c>
      <c r="F20" s="65">
        <v>4480000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4480000</v>
      </c>
      <c r="Y20" s="65">
        <v>-4480000</v>
      </c>
      <c r="Z20" s="145">
        <v>-100</v>
      </c>
      <c r="AA20" s="67">
        <v>4480000</v>
      </c>
    </row>
    <row r="21" spans="1:27" ht="13.5">
      <c r="A21" s="143" t="s">
        <v>90</v>
      </c>
      <c r="B21" s="141"/>
      <c r="C21" s="160"/>
      <c r="D21" s="160"/>
      <c r="E21" s="161">
        <v>2800000</v>
      </c>
      <c r="F21" s="65">
        <v>2800000</v>
      </c>
      <c r="G21" s="65">
        <v>386976</v>
      </c>
      <c r="H21" s="65">
        <v>147970</v>
      </c>
      <c r="I21" s="65"/>
      <c r="J21" s="65">
        <v>534946</v>
      </c>
      <c r="K21" s="65"/>
      <c r="L21" s="65"/>
      <c r="M21" s="65">
        <v>506570</v>
      </c>
      <c r="N21" s="65">
        <v>506570</v>
      </c>
      <c r="O21" s="65">
        <v>47257</v>
      </c>
      <c r="P21" s="65">
        <v>9099</v>
      </c>
      <c r="Q21" s="65">
        <v>380305</v>
      </c>
      <c r="R21" s="65">
        <v>436661</v>
      </c>
      <c r="S21" s="65">
        <v>41800</v>
      </c>
      <c r="T21" s="65">
        <v>455451</v>
      </c>
      <c r="U21" s="65">
        <v>1073138</v>
      </c>
      <c r="V21" s="65">
        <v>1570389</v>
      </c>
      <c r="W21" s="65">
        <v>3048566</v>
      </c>
      <c r="X21" s="65">
        <v>2800000</v>
      </c>
      <c r="Y21" s="65">
        <v>248566</v>
      </c>
      <c r="Z21" s="145">
        <v>8.88</v>
      </c>
      <c r="AA21" s="67">
        <v>2800000</v>
      </c>
    </row>
    <row r="22" spans="1:27" ht="13.5">
      <c r="A22" s="143" t="s">
        <v>91</v>
      </c>
      <c r="B22" s="141"/>
      <c r="C22" s="162"/>
      <c r="D22" s="162"/>
      <c r="E22" s="163">
        <v>2282000</v>
      </c>
      <c r="F22" s="164">
        <v>2282000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2282000</v>
      </c>
      <c r="Y22" s="164">
        <v>-2282000</v>
      </c>
      <c r="Z22" s="146">
        <v>-100</v>
      </c>
      <c r="AA22" s="239">
        <v>2282000</v>
      </c>
    </row>
    <row r="23" spans="1:27" ht="13.5">
      <c r="A23" s="143" t="s">
        <v>92</v>
      </c>
      <c r="B23" s="141"/>
      <c r="C23" s="160"/>
      <c r="D23" s="160"/>
      <c r="E23" s="161">
        <v>350000</v>
      </c>
      <c r="F23" s="65">
        <v>350000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>
        <v>295326</v>
      </c>
      <c r="R23" s="65">
        <v>295326</v>
      </c>
      <c r="S23" s="65">
        <v>184588</v>
      </c>
      <c r="T23" s="65"/>
      <c r="U23" s="65"/>
      <c r="V23" s="65">
        <v>184588</v>
      </c>
      <c r="W23" s="65">
        <v>479914</v>
      </c>
      <c r="X23" s="65">
        <v>350000</v>
      </c>
      <c r="Y23" s="65">
        <v>129914</v>
      </c>
      <c r="Z23" s="145">
        <v>37.12</v>
      </c>
      <c r="AA23" s="67">
        <v>350000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21069025</v>
      </c>
      <c r="D25" s="232">
        <f>+D5+D9+D15+D19+D24</f>
        <v>0</v>
      </c>
      <c r="E25" s="245">
        <f t="shared" si="4"/>
        <v>33243620</v>
      </c>
      <c r="F25" s="234">
        <f t="shared" si="4"/>
        <v>33243620</v>
      </c>
      <c r="G25" s="234">
        <f t="shared" si="4"/>
        <v>901716</v>
      </c>
      <c r="H25" s="234">
        <f t="shared" si="4"/>
        <v>810261</v>
      </c>
      <c r="I25" s="234">
        <f t="shared" si="4"/>
        <v>20112</v>
      </c>
      <c r="J25" s="234">
        <f t="shared" si="4"/>
        <v>1732089</v>
      </c>
      <c r="K25" s="234">
        <f t="shared" si="4"/>
        <v>22290</v>
      </c>
      <c r="L25" s="234">
        <f t="shared" si="4"/>
        <v>146909</v>
      </c>
      <c r="M25" s="234">
        <f t="shared" si="4"/>
        <v>531609</v>
      </c>
      <c r="N25" s="234">
        <f t="shared" si="4"/>
        <v>700808</v>
      </c>
      <c r="O25" s="234">
        <f t="shared" si="4"/>
        <v>140514</v>
      </c>
      <c r="P25" s="234">
        <f t="shared" si="4"/>
        <v>39971</v>
      </c>
      <c r="Q25" s="234">
        <f t="shared" si="4"/>
        <v>707984</v>
      </c>
      <c r="R25" s="234">
        <f t="shared" si="4"/>
        <v>888469</v>
      </c>
      <c r="S25" s="234">
        <f t="shared" si="4"/>
        <v>308534</v>
      </c>
      <c r="T25" s="234">
        <f t="shared" si="4"/>
        <v>501434</v>
      </c>
      <c r="U25" s="234">
        <f t="shared" si="4"/>
        <v>1274939</v>
      </c>
      <c r="V25" s="234">
        <f t="shared" si="4"/>
        <v>2084907</v>
      </c>
      <c r="W25" s="234">
        <f t="shared" si="4"/>
        <v>5406273</v>
      </c>
      <c r="X25" s="234">
        <f t="shared" si="4"/>
        <v>33243620</v>
      </c>
      <c r="Y25" s="234">
        <f t="shared" si="4"/>
        <v>-27837347</v>
      </c>
      <c r="Z25" s="246">
        <f>+IF(X25&lt;&gt;0,+(Y25/X25)*100,0)</f>
        <v>-83.73741187030774</v>
      </c>
      <c r="AA25" s="247">
        <f>+AA5+AA9+AA15+AA19+AA24</f>
        <v>33243620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21665000</v>
      </c>
      <c r="F28" s="65">
        <v>21665000</v>
      </c>
      <c r="G28" s="65">
        <v>901716</v>
      </c>
      <c r="H28" s="65">
        <v>662291</v>
      </c>
      <c r="I28" s="65">
        <v>20112</v>
      </c>
      <c r="J28" s="65">
        <v>1584119</v>
      </c>
      <c r="K28" s="65">
        <v>22290</v>
      </c>
      <c r="L28" s="65">
        <v>146909</v>
      </c>
      <c r="M28" s="65">
        <v>531609</v>
      </c>
      <c r="N28" s="65">
        <v>700808</v>
      </c>
      <c r="O28" s="65">
        <v>140514</v>
      </c>
      <c r="P28" s="65">
        <v>30872</v>
      </c>
      <c r="Q28" s="65">
        <v>707984</v>
      </c>
      <c r="R28" s="65">
        <v>879370</v>
      </c>
      <c r="S28" s="65">
        <v>308534</v>
      </c>
      <c r="T28" s="65">
        <v>501434</v>
      </c>
      <c r="U28" s="65">
        <v>1274939</v>
      </c>
      <c r="V28" s="65">
        <v>2084907</v>
      </c>
      <c r="W28" s="65">
        <v>5249204</v>
      </c>
      <c r="X28" s="65">
        <v>21665000</v>
      </c>
      <c r="Y28" s="65">
        <v>-16415796</v>
      </c>
      <c r="Z28" s="145">
        <v>-75.77</v>
      </c>
      <c r="AA28" s="160">
        <v>21665000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>
        <v>147970</v>
      </c>
      <c r="I30" s="164"/>
      <c r="J30" s="164">
        <v>147970</v>
      </c>
      <c r="K30" s="164"/>
      <c r="L30" s="164"/>
      <c r="M30" s="164"/>
      <c r="N30" s="164"/>
      <c r="O30" s="164"/>
      <c r="P30" s="164">
        <v>9099</v>
      </c>
      <c r="Q30" s="164"/>
      <c r="R30" s="164">
        <v>9099</v>
      </c>
      <c r="S30" s="164"/>
      <c r="T30" s="164"/>
      <c r="U30" s="164"/>
      <c r="V30" s="164"/>
      <c r="W30" s="164">
        <v>157069</v>
      </c>
      <c r="X30" s="164"/>
      <c r="Y30" s="164">
        <v>157069</v>
      </c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21665000</v>
      </c>
      <c r="F32" s="82">
        <f t="shared" si="5"/>
        <v>21665000</v>
      </c>
      <c r="G32" s="82">
        <f t="shared" si="5"/>
        <v>901716</v>
      </c>
      <c r="H32" s="82">
        <f t="shared" si="5"/>
        <v>810261</v>
      </c>
      <c r="I32" s="82">
        <f t="shared" si="5"/>
        <v>20112</v>
      </c>
      <c r="J32" s="82">
        <f t="shared" si="5"/>
        <v>1732089</v>
      </c>
      <c r="K32" s="82">
        <f t="shared" si="5"/>
        <v>22290</v>
      </c>
      <c r="L32" s="82">
        <f t="shared" si="5"/>
        <v>146909</v>
      </c>
      <c r="M32" s="82">
        <f t="shared" si="5"/>
        <v>531609</v>
      </c>
      <c r="N32" s="82">
        <f t="shared" si="5"/>
        <v>700808</v>
      </c>
      <c r="O32" s="82">
        <f t="shared" si="5"/>
        <v>140514</v>
      </c>
      <c r="P32" s="82">
        <f t="shared" si="5"/>
        <v>39971</v>
      </c>
      <c r="Q32" s="82">
        <f t="shared" si="5"/>
        <v>707984</v>
      </c>
      <c r="R32" s="82">
        <f t="shared" si="5"/>
        <v>888469</v>
      </c>
      <c r="S32" s="82">
        <f t="shared" si="5"/>
        <v>308534</v>
      </c>
      <c r="T32" s="82">
        <f t="shared" si="5"/>
        <v>501434</v>
      </c>
      <c r="U32" s="82">
        <f t="shared" si="5"/>
        <v>1274939</v>
      </c>
      <c r="V32" s="82">
        <f t="shared" si="5"/>
        <v>2084907</v>
      </c>
      <c r="W32" s="82">
        <f t="shared" si="5"/>
        <v>5406273</v>
      </c>
      <c r="X32" s="82">
        <f t="shared" si="5"/>
        <v>21665000</v>
      </c>
      <c r="Y32" s="82">
        <f t="shared" si="5"/>
        <v>-16258727</v>
      </c>
      <c r="Z32" s="227">
        <f>+IF(X32&lt;&gt;0,+(Y32/X32)*100,0)</f>
        <v>-75.04605123471036</v>
      </c>
      <c r="AA32" s="84">
        <f>SUM(AA28:AA31)</f>
        <v>21665000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11578620</v>
      </c>
      <c r="F33" s="65">
        <v>11578620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11578620</v>
      </c>
      <c r="Y33" s="65">
        <v>-11578620</v>
      </c>
      <c r="Z33" s="145">
        <v>-100</v>
      </c>
      <c r="AA33" s="67">
        <v>11578620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33243620</v>
      </c>
      <c r="F36" s="235">
        <f t="shared" si="6"/>
        <v>33243620</v>
      </c>
      <c r="G36" s="235">
        <f t="shared" si="6"/>
        <v>901716</v>
      </c>
      <c r="H36" s="235">
        <f t="shared" si="6"/>
        <v>810261</v>
      </c>
      <c r="I36" s="235">
        <f t="shared" si="6"/>
        <v>20112</v>
      </c>
      <c r="J36" s="235">
        <f t="shared" si="6"/>
        <v>1732089</v>
      </c>
      <c r="K36" s="235">
        <f t="shared" si="6"/>
        <v>22290</v>
      </c>
      <c r="L36" s="235">
        <f t="shared" si="6"/>
        <v>146909</v>
      </c>
      <c r="M36" s="235">
        <f t="shared" si="6"/>
        <v>531609</v>
      </c>
      <c r="N36" s="235">
        <f t="shared" si="6"/>
        <v>700808</v>
      </c>
      <c r="O36" s="235">
        <f t="shared" si="6"/>
        <v>140514</v>
      </c>
      <c r="P36" s="235">
        <f t="shared" si="6"/>
        <v>39971</v>
      </c>
      <c r="Q36" s="235">
        <f t="shared" si="6"/>
        <v>707984</v>
      </c>
      <c r="R36" s="235">
        <f t="shared" si="6"/>
        <v>888469</v>
      </c>
      <c r="S36" s="235">
        <f t="shared" si="6"/>
        <v>308534</v>
      </c>
      <c r="T36" s="235">
        <f t="shared" si="6"/>
        <v>501434</v>
      </c>
      <c r="U36" s="235">
        <f t="shared" si="6"/>
        <v>1274939</v>
      </c>
      <c r="V36" s="235">
        <f t="shared" si="6"/>
        <v>2084907</v>
      </c>
      <c r="W36" s="235">
        <f t="shared" si="6"/>
        <v>5406273</v>
      </c>
      <c r="X36" s="235">
        <f t="shared" si="6"/>
        <v>33243620</v>
      </c>
      <c r="Y36" s="235">
        <f t="shared" si="6"/>
        <v>-27837347</v>
      </c>
      <c r="Z36" s="236">
        <f>+IF(X36&lt;&gt;0,+(Y36/X36)*100,0)</f>
        <v>-83.73741187030774</v>
      </c>
      <c r="AA36" s="254">
        <f>SUM(AA32:AA35)</f>
        <v>33243620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36215465</v>
      </c>
      <c r="D6" s="160"/>
      <c r="E6" s="64"/>
      <c r="F6" s="65"/>
      <c r="G6" s="65">
        <v>604842</v>
      </c>
      <c r="H6" s="65">
        <v>4849288</v>
      </c>
      <c r="I6" s="65">
        <v>2497435</v>
      </c>
      <c r="J6" s="65">
        <v>7951565</v>
      </c>
      <c r="K6" s="65">
        <v>5524623</v>
      </c>
      <c r="L6" s="65">
        <v>8528734</v>
      </c>
      <c r="M6" s="65">
        <v>2102603</v>
      </c>
      <c r="N6" s="65">
        <v>16155960</v>
      </c>
      <c r="O6" s="65">
        <v>8484428</v>
      </c>
      <c r="P6" s="65">
        <v>5498035</v>
      </c>
      <c r="Q6" s="65">
        <v>23246092</v>
      </c>
      <c r="R6" s="65">
        <v>37228555</v>
      </c>
      <c r="S6" s="65">
        <v>8547328</v>
      </c>
      <c r="T6" s="65">
        <v>5816442</v>
      </c>
      <c r="U6" s="65">
        <v>16117419</v>
      </c>
      <c r="V6" s="65">
        <v>30481189</v>
      </c>
      <c r="W6" s="65">
        <v>91817269</v>
      </c>
      <c r="X6" s="65"/>
      <c r="Y6" s="65">
        <v>91817269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>
        <v>37885000</v>
      </c>
      <c r="F7" s="65">
        <v>37885000</v>
      </c>
      <c r="G7" s="65"/>
      <c r="H7" s="65">
        <v>57000000</v>
      </c>
      <c r="I7" s="65">
        <v>57000000</v>
      </c>
      <c r="J7" s="65">
        <v>114000000</v>
      </c>
      <c r="K7" s="65"/>
      <c r="L7" s="65">
        <v>8000000</v>
      </c>
      <c r="M7" s="65">
        <v>73000000</v>
      </c>
      <c r="N7" s="65">
        <v>81000000</v>
      </c>
      <c r="O7" s="65">
        <v>46000000</v>
      </c>
      <c r="P7" s="65">
        <v>46000000</v>
      </c>
      <c r="Q7" s="65">
        <v>36000000</v>
      </c>
      <c r="R7" s="65">
        <v>128000000</v>
      </c>
      <c r="S7" s="65">
        <v>46000000</v>
      </c>
      <c r="T7" s="65">
        <v>46000000</v>
      </c>
      <c r="U7" s="65">
        <v>28000000</v>
      </c>
      <c r="V7" s="65">
        <v>120000000</v>
      </c>
      <c r="W7" s="65">
        <v>443000000</v>
      </c>
      <c r="X7" s="65">
        <v>37885000</v>
      </c>
      <c r="Y7" s="65">
        <v>405115000</v>
      </c>
      <c r="Z7" s="145">
        <v>1069.33</v>
      </c>
      <c r="AA7" s="67">
        <v>37885000</v>
      </c>
    </row>
    <row r="8" spans="1:27" ht="13.5">
      <c r="A8" s="264" t="s">
        <v>148</v>
      </c>
      <c r="B8" s="197" t="s">
        <v>72</v>
      </c>
      <c r="C8" s="160">
        <v>1298361</v>
      </c>
      <c r="D8" s="160"/>
      <c r="E8" s="64"/>
      <c r="F8" s="65"/>
      <c r="G8" s="65"/>
      <c r="H8" s="65">
        <v>4468958</v>
      </c>
      <c r="I8" s="65">
        <v>893580</v>
      </c>
      <c r="J8" s="65">
        <v>5362538</v>
      </c>
      <c r="K8" s="65">
        <v>1480999</v>
      </c>
      <c r="L8" s="65">
        <v>1052198</v>
      </c>
      <c r="M8" s="65">
        <v>1087093</v>
      </c>
      <c r="N8" s="65">
        <v>3620290</v>
      </c>
      <c r="O8" s="65">
        <v>1145957</v>
      </c>
      <c r="P8" s="65">
        <v>1098847</v>
      </c>
      <c r="Q8" s="65">
        <v>2253992</v>
      </c>
      <c r="R8" s="65">
        <v>4498796</v>
      </c>
      <c r="S8" s="65">
        <v>1190689</v>
      </c>
      <c r="T8" s="65">
        <v>1174259</v>
      </c>
      <c r="U8" s="65">
        <v>1488559</v>
      </c>
      <c r="V8" s="65">
        <v>3853507</v>
      </c>
      <c r="W8" s="65">
        <v>17335131</v>
      </c>
      <c r="X8" s="65"/>
      <c r="Y8" s="65">
        <v>17335131</v>
      </c>
      <c r="Z8" s="145"/>
      <c r="AA8" s="67"/>
    </row>
    <row r="9" spans="1:27" ht="13.5">
      <c r="A9" s="264" t="s">
        <v>149</v>
      </c>
      <c r="B9" s="197"/>
      <c r="C9" s="160">
        <v>46154240</v>
      </c>
      <c r="D9" s="160"/>
      <c r="E9" s="64"/>
      <c r="F9" s="65"/>
      <c r="G9" s="65">
        <v>33987114</v>
      </c>
      <c r="H9" s="65">
        <v>36815929</v>
      </c>
      <c r="I9" s="65">
        <v>7733344</v>
      </c>
      <c r="J9" s="65">
        <v>78536387</v>
      </c>
      <c r="K9" s="65">
        <v>11266520</v>
      </c>
      <c r="L9" s="65">
        <v>12877807</v>
      </c>
      <c r="M9" s="65">
        <v>8286465</v>
      </c>
      <c r="N9" s="65">
        <v>32430792</v>
      </c>
      <c r="O9" s="65">
        <v>1488854</v>
      </c>
      <c r="P9" s="65">
        <v>7386144</v>
      </c>
      <c r="Q9" s="65">
        <v>1952968</v>
      </c>
      <c r="R9" s="65">
        <v>10827966</v>
      </c>
      <c r="S9" s="65">
        <v>26791372</v>
      </c>
      <c r="T9" s="65">
        <v>414086</v>
      </c>
      <c r="U9" s="65">
        <v>8375825</v>
      </c>
      <c r="V9" s="65">
        <v>35581283</v>
      </c>
      <c r="W9" s="65">
        <v>157376428</v>
      </c>
      <c r="X9" s="65"/>
      <c r="Y9" s="65">
        <v>157376428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247775</v>
      </c>
      <c r="D11" s="160"/>
      <c r="E11" s="64"/>
      <c r="F11" s="65"/>
      <c r="G11" s="65"/>
      <c r="H11" s="65"/>
      <c r="I11" s="65"/>
      <c r="J11" s="65"/>
      <c r="K11" s="65">
        <v>9165</v>
      </c>
      <c r="L11" s="65"/>
      <c r="M11" s="65"/>
      <c r="N11" s="65">
        <v>9165</v>
      </c>
      <c r="O11" s="65"/>
      <c r="P11" s="65"/>
      <c r="Q11" s="65"/>
      <c r="R11" s="65"/>
      <c r="S11" s="65"/>
      <c r="T11" s="65"/>
      <c r="U11" s="65"/>
      <c r="V11" s="65"/>
      <c r="W11" s="65">
        <v>9165</v>
      </c>
      <c r="X11" s="65"/>
      <c r="Y11" s="65">
        <v>9165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83915841</v>
      </c>
      <c r="D12" s="177">
        <f>SUM(D6:D11)</f>
        <v>0</v>
      </c>
      <c r="E12" s="77">
        <f t="shared" si="0"/>
        <v>37885000</v>
      </c>
      <c r="F12" s="78">
        <f t="shared" si="0"/>
        <v>37885000</v>
      </c>
      <c r="G12" s="78">
        <f t="shared" si="0"/>
        <v>34591956</v>
      </c>
      <c r="H12" s="78">
        <f t="shared" si="0"/>
        <v>103134175</v>
      </c>
      <c r="I12" s="78">
        <f t="shared" si="0"/>
        <v>68124359</v>
      </c>
      <c r="J12" s="78">
        <f t="shared" si="0"/>
        <v>205850490</v>
      </c>
      <c r="K12" s="78">
        <f t="shared" si="0"/>
        <v>18281307</v>
      </c>
      <c r="L12" s="78">
        <f t="shared" si="0"/>
        <v>30458739</v>
      </c>
      <c r="M12" s="78">
        <f t="shared" si="0"/>
        <v>84476161</v>
      </c>
      <c r="N12" s="78">
        <f t="shared" si="0"/>
        <v>133216207</v>
      </c>
      <c r="O12" s="78">
        <f t="shared" si="0"/>
        <v>57119239</v>
      </c>
      <c r="P12" s="78">
        <f t="shared" si="0"/>
        <v>59983026</v>
      </c>
      <c r="Q12" s="78">
        <f t="shared" si="0"/>
        <v>63453052</v>
      </c>
      <c r="R12" s="78">
        <f t="shared" si="0"/>
        <v>180555317</v>
      </c>
      <c r="S12" s="78">
        <f t="shared" si="0"/>
        <v>82529389</v>
      </c>
      <c r="T12" s="78">
        <f t="shared" si="0"/>
        <v>53404787</v>
      </c>
      <c r="U12" s="78">
        <f t="shared" si="0"/>
        <v>53981803</v>
      </c>
      <c r="V12" s="78">
        <f t="shared" si="0"/>
        <v>189915979</v>
      </c>
      <c r="W12" s="78">
        <f t="shared" si="0"/>
        <v>709537993</v>
      </c>
      <c r="X12" s="78">
        <f t="shared" si="0"/>
        <v>37885000</v>
      </c>
      <c r="Y12" s="78">
        <f t="shared" si="0"/>
        <v>671652993</v>
      </c>
      <c r="Z12" s="179">
        <f>+IF(X12&lt;&gt;0,+(Y12/X12)*100,0)</f>
        <v>1772.8731503233469</v>
      </c>
      <c r="AA12" s="79">
        <f>SUM(AA6:AA11)</f>
        <v>37885000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>
        <v>106140</v>
      </c>
      <c r="N15" s="65">
        <v>106140</v>
      </c>
      <c r="O15" s="65"/>
      <c r="P15" s="65"/>
      <c r="Q15" s="65"/>
      <c r="R15" s="65"/>
      <c r="S15" s="65"/>
      <c r="T15" s="65"/>
      <c r="U15" s="65"/>
      <c r="V15" s="65"/>
      <c r="W15" s="65">
        <v>106140</v>
      </c>
      <c r="X15" s="65"/>
      <c r="Y15" s="65">
        <v>106140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223845426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690480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224535906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106140</v>
      </c>
      <c r="N24" s="82">
        <f t="shared" si="1"/>
        <v>106140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106140</v>
      </c>
      <c r="X24" s="82">
        <f t="shared" si="1"/>
        <v>0</v>
      </c>
      <c r="Y24" s="82">
        <f t="shared" si="1"/>
        <v>106140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308451747</v>
      </c>
      <c r="D25" s="177">
        <f>+D12+D24</f>
        <v>0</v>
      </c>
      <c r="E25" s="77">
        <f t="shared" si="2"/>
        <v>37885000</v>
      </c>
      <c r="F25" s="78">
        <f t="shared" si="2"/>
        <v>37885000</v>
      </c>
      <c r="G25" s="78">
        <f t="shared" si="2"/>
        <v>34591956</v>
      </c>
      <c r="H25" s="78">
        <f t="shared" si="2"/>
        <v>103134175</v>
      </c>
      <c r="I25" s="78">
        <f t="shared" si="2"/>
        <v>68124359</v>
      </c>
      <c r="J25" s="78">
        <f t="shared" si="2"/>
        <v>205850490</v>
      </c>
      <c r="K25" s="78">
        <f t="shared" si="2"/>
        <v>18281307</v>
      </c>
      <c r="L25" s="78">
        <f t="shared" si="2"/>
        <v>30458739</v>
      </c>
      <c r="M25" s="78">
        <f t="shared" si="2"/>
        <v>84582301</v>
      </c>
      <c r="N25" s="78">
        <f t="shared" si="2"/>
        <v>133322347</v>
      </c>
      <c r="O25" s="78">
        <f t="shared" si="2"/>
        <v>57119239</v>
      </c>
      <c r="P25" s="78">
        <f t="shared" si="2"/>
        <v>59983026</v>
      </c>
      <c r="Q25" s="78">
        <f t="shared" si="2"/>
        <v>63453052</v>
      </c>
      <c r="R25" s="78">
        <f t="shared" si="2"/>
        <v>180555317</v>
      </c>
      <c r="S25" s="78">
        <f t="shared" si="2"/>
        <v>82529389</v>
      </c>
      <c r="T25" s="78">
        <f t="shared" si="2"/>
        <v>53404787</v>
      </c>
      <c r="U25" s="78">
        <f t="shared" si="2"/>
        <v>53981803</v>
      </c>
      <c r="V25" s="78">
        <f t="shared" si="2"/>
        <v>189915979</v>
      </c>
      <c r="W25" s="78">
        <f t="shared" si="2"/>
        <v>709644133</v>
      </c>
      <c r="X25" s="78">
        <f t="shared" si="2"/>
        <v>37885000</v>
      </c>
      <c r="Y25" s="78">
        <f t="shared" si="2"/>
        <v>671759133</v>
      </c>
      <c r="Z25" s="179">
        <f>+IF(X25&lt;&gt;0,+(Y25/X25)*100,0)</f>
        <v>1773.1533139765081</v>
      </c>
      <c r="AA25" s="79">
        <f>+AA12+AA24</f>
        <v>37885000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34428</v>
      </c>
      <c r="D31" s="160"/>
      <c r="E31" s="64"/>
      <c r="F31" s="65"/>
      <c r="G31" s="65"/>
      <c r="H31" s="65">
        <v>300</v>
      </c>
      <c r="I31" s="65">
        <v>300</v>
      </c>
      <c r="J31" s="65">
        <v>600</v>
      </c>
      <c r="K31" s="65"/>
      <c r="L31" s="65">
        <v>219498</v>
      </c>
      <c r="M31" s="65">
        <v>100</v>
      </c>
      <c r="N31" s="65">
        <v>219598</v>
      </c>
      <c r="O31" s="65">
        <v>1300</v>
      </c>
      <c r="P31" s="65">
        <v>1319</v>
      </c>
      <c r="Q31" s="65">
        <v>639</v>
      </c>
      <c r="R31" s="65">
        <v>3258</v>
      </c>
      <c r="S31" s="65">
        <v>1000</v>
      </c>
      <c r="T31" s="65">
        <v>300</v>
      </c>
      <c r="U31" s="65">
        <v>1300</v>
      </c>
      <c r="V31" s="65">
        <v>2600</v>
      </c>
      <c r="W31" s="65">
        <v>226056</v>
      </c>
      <c r="X31" s="65"/>
      <c r="Y31" s="65">
        <v>226056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52701330</v>
      </c>
      <c r="D32" s="160"/>
      <c r="E32" s="64">
        <v>37885000</v>
      </c>
      <c r="F32" s="65">
        <v>37885000</v>
      </c>
      <c r="G32" s="65">
        <v>17331475</v>
      </c>
      <c r="H32" s="65">
        <v>25848908</v>
      </c>
      <c r="I32" s="65">
        <v>9767329</v>
      </c>
      <c r="J32" s="65">
        <v>52947712</v>
      </c>
      <c r="K32" s="65">
        <v>12384962</v>
      </c>
      <c r="L32" s="65">
        <v>11823380</v>
      </c>
      <c r="M32" s="65">
        <v>66557082</v>
      </c>
      <c r="N32" s="65">
        <v>90765424</v>
      </c>
      <c r="O32" s="65">
        <v>2928115</v>
      </c>
      <c r="P32" s="65">
        <v>13769122</v>
      </c>
      <c r="Q32" s="65">
        <v>22603721</v>
      </c>
      <c r="R32" s="65">
        <v>39300958</v>
      </c>
      <c r="S32" s="65">
        <v>10461867</v>
      </c>
      <c r="T32" s="65">
        <v>121518</v>
      </c>
      <c r="U32" s="65">
        <v>9297978</v>
      </c>
      <c r="V32" s="65">
        <v>19881363</v>
      </c>
      <c r="W32" s="65">
        <v>202895457</v>
      </c>
      <c r="X32" s="65">
        <v>37885000</v>
      </c>
      <c r="Y32" s="65">
        <v>165010457</v>
      </c>
      <c r="Z32" s="145">
        <v>435.56</v>
      </c>
      <c r="AA32" s="67">
        <v>37885000</v>
      </c>
    </row>
    <row r="33" spans="1:27" ht="13.5">
      <c r="A33" s="264" t="s">
        <v>168</v>
      </c>
      <c r="B33" s="197"/>
      <c r="C33" s="160">
        <v>8823336</v>
      </c>
      <c r="D33" s="160"/>
      <c r="E33" s="64"/>
      <c r="F33" s="65"/>
      <c r="G33" s="65"/>
      <c r="H33" s="65"/>
      <c r="I33" s="65">
        <v>442253</v>
      </c>
      <c r="J33" s="65">
        <v>442253</v>
      </c>
      <c r="K33" s="65">
        <v>430915</v>
      </c>
      <c r="L33" s="65">
        <v>570830</v>
      </c>
      <c r="M33" s="65">
        <v>325848</v>
      </c>
      <c r="N33" s="65">
        <v>1327593</v>
      </c>
      <c r="O33" s="65">
        <v>208935</v>
      </c>
      <c r="P33" s="65">
        <v>6695</v>
      </c>
      <c r="Q33" s="65">
        <v>450450</v>
      </c>
      <c r="R33" s="65">
        <v>666080</v>
      </c>
      <c r="S33" s="65">
        <v>769750</v>
      </c>
      <c r="T33" s="65">
        <v>12155</v>
      </c>
      <c r="U33" s="65">
        <v>477425</v>
      </c>
      <c r="V33" s="65">
        <v>1259330</v>
      </c>
      <c r="W33" s="65">
        <v>3695256</v>
      </c>
      <c r="X33" s="65"/>
      <c r="Y33" s="65">
        <v>3695256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61559094</v>
      </c>
      <c r="D34" s="177">
        <f>SUM(D29:D33)</f>
        <v>0</v>
      </c>
      <c r="E34" s="77">
        <f t="shared" si="3"/>
        <v>37885000</v>
      </c>
      <c r="F34" s="78">
        <f t="shared" si="3"/>
        <v>37885000</v>
      </c>
      <c r="G34" s="78">
        <f t="shared" si="3"/>
        <v>17331475</v>
      </c>
      <c r="H34" s="78">
        <f t="shared" si="3"/>
        <v>25849208</v>
      </c>
      <c r="I34" s="78">
        <f t="shared" si="3"/>
        <v>10209882</v>
      </c>
      <c r="J34" s="78">
        <f t="shared" si="3"/>
        <v>53390565</v>
      </c>
      <c r="K34" s="78">
        <f t="shared" si="3"/>
        <v>12815877</v>
      </c>
      <c r="L34" s="78">
        <f t="shared" si="3"/>
        <v>12613708</v>
      </c>
      <c r="M34" s="78">
        <f t="shared" si="3"/>
        <v>66883030</v>
      </c>
      <c r="N34" s="78">
        <f t="shared" si="3"/>
        <v>92312615</v>
      </c>
      <c r="O34" s="78">
        <f t="shared" si="3"/>
        <v>3138350</v>
      </c>
      <c r="P34" s="78">
        <f t="shared" si="3"/>
        <v>13777136</v>
      </c>
      <c r="Q34" s="78">
        <f t="shared" si="3"/>
        <v>23054810</v>
      </c>
      <c r="R34" s="78">
        <f t="shared" si="3"/>
        <v>39970296</v>
      </c>
      <c r="S34" s="78">
        <f t="shared" si="3"/>
        <v>11232617</v>
      </c>
      <c r="T34" s="78">
        <f t="shared" si="3"/>
        <v>133973</v>
      </c>
      <c r="U34" s="78">
        <f t="shared" si="3"/>
        <v>9776703</v>
      </c>
      <c r="V34" s="78">
        <f t="shared" si="3"/>
        <v>21143293</v>
      </c>
      <c r="W34" s="78">
        <f t="shared" si="3"/>
        <v>206816769</v>
      </c>
      <c r="X34" s="78">
        <f t="shared" si="3"/>
        <v>37885000</v>
      </c>
      <c r="Y34" s="78">
        <f t="shared" si="3"/>
        <v>168931769</v>
      </c>
      <c r="Z34" s="179">
        <f>+IF(X34&lt;&gt;0,+(Y34/X34)*100,0)</f>
        <v>445.9067414544014</v>
      </c>
      <c r="AA34" s="79">
        <f>SUM(AA29:AA33)</f>
        <v>37885000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>
        <v>11871</v>
      </c>
      <c r="H37" s="65">
        <v>11871</v>
      </c>
      <c r="I37" s="65">
        <v>11871</v>
      </c>
      <c r="J37" s="65">
        <v>35613</v>
      </c>
      <c r="K37" s="65">
        <v>11871</v>
      </c>
      <c r="L37" s="65">
        <v>11871</v>
      </c>
      <c r="M37" s="65"/>
      <c r="N37" s="65">
        <v>23742</v>
      </c>
      <c r="O37" s="65">
        <v>11871</v>
      </c>
      <c r="P37" s="65">
        <v>10493</v>
      </c>
      <c r="Q37" s="65"/>
      <c r="R37" s="65">
        <v>22364</v>
      </c>
      <c r="S37" s="65"/>
      <c r="T37" s="65"/>
      <c r="U37" s="65"/>
      <c r="V37" s="65"/>
      <c r="W37" s="65">
        <v>81719</v>
      </c>
      <c r="X37" s="65"/>
      <c r="Y37" s="65">
        <v>81719</v>
      </c>
      <c r="Z37" s="145"/>
      <c r="AA37" s="67"/>
    </row>
    <row r="38" spans="1:27" ht="13.5">
      <c r="A38" s="264" t="s">
        <v>168</v>
      </c>
      <c r="B38" s="197"/>
      <c r="C38" s="160">
        <v>1218637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1218637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11871</v>
      </c>
      <c r="H39" s="82">
        <f t="shared" si="4"/>
        <v>11871</v>
      </c>
      <c r="I39" s="82">
        <f t="shared" si="4"/>
        <v>11871</v>
      </c>
      <c r="J39" s="82">
        <f t="shared" si="4"/>
        <v>35613</v>
      </c>
      <c r="K39" s="82">
        <f t="shared" si="4"/>
        <v>11871</v>
      </c>
      <c r="L39" s="82">
        <f t="shared" si="4"/>
        <v>11871</v>
      </c>
      <c r="M39" s="82">
        <f t="shared" si="4"/>
        <v>0</v>
      </c>
      <c r="N39" s="82">
        <f t="shared" si="4"/>
        <v>23742</v>
      </c>
      <c r="O39" s="82">
        <f t="shared" si="4"/>
        <v>11871</v>
      </c>
      <c r="P39" s="82">
        <f t="shared" si="4"/>
        <v>10493</v>
      </c>
      <c r="Q39" s="82">
        <f t="shared" si="4"/>
        <v>0</v>
      </c>
      <c r="R39" s="82">
        <f t="shared" si="4"/>
        <v>22364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81719</v>
      </c>
      <c r="X39" s="82">
        <f t="shared" si="4"/>
        <v>0</v>
      </c>
      <c r="Y39" s="82">
        <f t="shared" si="4"/>
        <v>81719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62777731</v>
      </c>
      <c r="D40" s="177">
        <f>+D34+D39</f>
        <v>0</v>
      </c>
      <c r="E40" s="77">
        <f t="shared" si="5"/>
        <v>37885000</v>
      </c>
      <c r="F40" s="78">
        <f t="shared" si="5"/>
        <v>37885000</v>
      </c>
      <c r="G40" s="78">
        <f t="shared" si="5"/>
        <v>17343346</v>
      </c>
      <c r="H40" s="78">
        <f t="shared" si="5"/>
        <v>25861079</v>
      </c>
      <c r="I40" s="78">
        <f t="shared" si="5"/>
        <v>10221753</v>
      </c>
      <c r="J40" s="78">
        <f t="shared" si="5"/>
        <v>53426178</v>
      </c>
      <c r="K40" s="78">
        <f t="shared" si="5"/>
        <v>12827748</v>
      </c>
      <c r="L40" s="78">
        <f t="shared" si="5"/>
        <v>12625579</v>
      </c>
      <c r="M40" s="78">
        <f t="shared" si="5"/>
        <v>66883030</v>
      </c>
      <c r="N40" s="78">
        <f t="shared" si="5"/>
        <v>92336357</v>
      </c>
      <c r="O40" s="78">
        <f t="shared" si="5"/>
        <v>3150221</v>
      </c>
      <c r="P40" s="78">
        <f t="shared" si="5"/>
        <v>13787629</v>
      </c>
      <c r="Q40" s="78">
        <f t="shared" si="5"/>
        <v>23054810</v>
      </c>
      <c r="R40" s="78">
        <f t="shared" si="5"/>
        <v>39992660</v>
      </c>
      <c r="S40" s="78">
        <f t="shared" si="5"/>
        <v>11232617</v>
      </c>
      <c r="T40" s="78">
        <f t="shared" si="5"/>
        <v>133973</v>
      </c>
      <c r="U40" s="78">
        <f t="shared" si="5"/>
        <v>9776703</v>
      </c>
      <c r="V40" s="78">
        <f t="shared" si="5"/>
        <v>21143293</v>
      </c>
      <c r="W40" s="78">
        <f t="shared" si="5"/>
        <v>206898488</v>
      </c>
      <c r="X40" s="78">
        <f t="shared" si="5"/>
        <v>37885000</v>
      </c>
      <c r="Y40" s="78">
        <f t="shared" si="5"/>
        <v>169013488</v>
      </c>
      <c r="Z40" s="179">
        <f>+IF(X40&lt;&gt;0,+(Y40/X40)*100,0)</f>
        <v>446.1224442391448</v>
      </c>
      <c r="AA40" s="79">
        <f>+AA34+AA39</f>
        <v>37885000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245674016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17248610</v>
      </c>
      <c r="H42" s="274">
        <f t="shared" si="6"/>
        <v>77273096</v>
      </c>
      <c r="I42" s="274">
        <f t="shared" si="6"/>
        <v>57902606</v>
      </c>
      <c r="J42" s="274">
        <f t="shared" si="6"/>
        <v>152424312</v>
      </c>
      <c r="K42" s="274">
        <f t="shared" si="6"/>
        <v>5453559</v>
      </c>
      <c r="L42" s="274">
        <f t="shared" si="6"/>
        <v>17833160</v>
      </c>
      <c r="M42" s="274">
        <f t="shared" si="6"/>
        <v>17699271</v>
      </c>
      <c r="N42" s="274">
        <f t="shared" si="6"/>
        <v>40985990</v>
      </c>
      <c r="O42" s="274">
        <f t="shared" si="6"/>
        <v>53969018</v>
      </c>
      <c r="P42" s="274">
        <f t="shared" si="6"/>
        <v>46195397</v>
      </c>
      <c r="Q42" s="274">
        <f t="shared" si="6"/>
        <v>40398242</v>
      </c>
      <c r="R42" s="274">
        <f t="shared" si="6"/>
        <v>140562657</v>
      </c>
      <c r="S42" s="274">
        <f t="shared" si="6"/>
        <v>71296772</v>
      </c>
      <c r="T42" s="274">
        <f t="shared" si="6"/>
        <v>53270814</v>
      </c>
      <c r="U42" s="274">
        <f t="shared" si="6"/>
        <v>44205100</v>
      </c>
      <c r="V42" s="274">
        <f t="shared" si="6"/>
        <v>168772686</v>
      </c>
      <c r="W42" s="274">
        <f t="shared" si="6"/>
        <v>502745645</v>
      </c>
      <c r="X42" s="274">
        <f t="shared" si="6"/>
        <v>0</v>
      </c>
      <c r="Y42" s="274">
        <f t="shared" si="6"/>
        <v>502745645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245674016</v>
      </c>
      <c r="D45" s="160"/>
      <c r="E45" s="64"/>
      <c r="F45" s="65"/>
      <c r="G45" s="65">
        <v>17248610</v>
      </c>
      <c r="H45" s="65">
        <v>77273096</v>
      </c>
      <c r="I45" s="65">
        <v>57902606</v>
      </c>
      <c r="J45" s="65">
        <v>152424312</v>
      </c>
      <c r="K45" s="65">
        <v>5453559</v>
      </c>
      <c r="L45" s="65">
        <v>17833160</v>
      </c>
      <c r="M45" s="65">
        <v>17699271</v>
      </c>
      <c r="N45" s="65">
        <v>40985990</v>
      </c>
      <c r="O45" s="65">
        <v>53969018</v>
      </c>
      <c r="P45" s="65">
        <v>46195397</v>
      </c>
      <c r="Q45" s="65">
        <v>40398242</v>
      </c>
      <c r="R45" s="65">
        <v>140562657</v>
      </c>
      <c r="S45" s="65">
        <v>71296772</v>
      </c>
      <c r="T45" s="65">
        <v>53270814</v>
      </c>
      <c r="U45" s="65">
        <v>44205100</v>
      </c>
      <c r="V45" s="65">
        <v>168772686</v>
      </c>
      <c r="W45" s="65">
        <v>502745645</v>
      </c>
      <c r="X45" s="65"/>
      <c r="Y45" s="65">
        <v>502745645</v>
      </c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245674016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17248610</v>
      </c>
      <c r="H48" s="234">
        <f t="shared" si="7"/>
        <v>77273096</v>
      </c>
      <c r="I48" s="234">
        <f t="shared" si="7"/>
        <v>57902606</v>
      </c>
      <c r="J48" s="234">
        <f t="shared" si="7"/>
        <v>152424312</v>
      </c>
      <c r="K48" s="234">
        <f t="shared" si="7"/>
        <v>5453559</v>
      </c>
      <c r="L48" s="234">
        <f t="shared" si="7"/>
        <v>17833160</v>
      </c>
      <c r="M48" s="234">
        <f t="shared" si="7"/>
        <v>17699271</v>
      </c>
      <c r="N48" s="234">
        <f t="shared" si="7"/>
        <v>40985990</v>
      </c>
      <c r="O48" s="234">
        <f t="shared" si="7"/>
        <v>53969018</v>
      </c>
      <c r="P48" s="234">
        <f t="shared" si="7"/>
        <v>46195397</v>
      </c>
      <c r="Q48" s="234">
        <f t="shared" si="7"/>
        <v>40398242</v>
      </c>
      <c r="R48" s="234">
        <f t="shared" si="7"/>
        <v>140562657</v>
      </c>
      <c r="S48" s="234">
        <f t="shared" si="7"/>
        <v>71296772</v>
      </c>
      <c r="T48" s="234">
        <f t="shared" si="7"/>
        <v>53270814</v>
      </c>
      <c r="U48" s="234">
        <f t="shared" si="7"/>
        <v>44205100</v>
      </c>
      <c r="V48" s="234">
        <f t="shared" si="7"/>
        <v>168772686</v>
      </c>
      <c r="W48" s="234">
        <f t="shared" si="7"/>
        <v>502745645</v>
      </c>
      <c r="X48" s="234">
        <f t="shared" si="7"/>
        <v>0</v>
      </c>
      <c r="Y48" s="234">
        <f t="shared" si="7"/>
        <v>502745645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9481087</v>
      </c>
      <c r="D6" s="160">
        <v>21359923</v>
      </c>
      <c r="E6" s="64">
        <v>4805268</v>
      </c>
      <c r="F6" s="65">
        <v>4805268</v>
      </c>
      <c r="G6" s="65">
        <v>165163</v>
      </c>
      <c r="H6" s="65">
        <v>131958</v>
      </c>
      <c r="I6" s="65">
        <v>456796</v>
      </c>
      <c r="J6" s="65">
        <v>753917</v>
      </c>
      <c r="K6" s="65">
        <v>830163</v>
      </c>
      <c r="L6" s="65">
        <v>5182628</v>
      </c>
      <c r="M6" s="65">
        <v>3055869</v>
      </c>
      <c r="N6" s="65">
        <v>9068660</v>
      </c>
      <c r="O6" s="65">
        <v>261791</v>
      </c>
      <c r="P6" s="65">
        <v>3475915</v>
      </c>
      <c r="Q6" s="65">
        <v>1723078</v>
      </c>
      <c r="R6" s="65">
        <v>5460784</v>
      </c>
      <c r="S6" s="65">
        <v>1461827</v>
      </c>
      <c r="T6" s="65">
        <v>4290158</v>
      </c>
      <c r="U6" s="65">
        <v>324577</v>
      </c>
      <c r="V6" s="65">
        <v>6076562</v>
      </c>
      <c r="W6" s="65">
        <v>21359923</v>
      </c>
      <c r="X6" s="65">
        <v>4805268</v>
      </c>
      <c r="Y6" s="65">
        <v>16554655</v>
      </c>
      <c r="Z6" s="145">
        <v>344.51</v>
      </c>
      <c r="AA6" s="67">
        <v>4805268</v>
      </c>
    </row>
    <row r="7" spans="1:27" ht="13.5">
      <c r="A7" s="264" t="s">
        <v>181</v>
      </c>
      <c r="B7" s="197" t="s">
        <v>72</v>
      </c>
      <c r="C7" s="160">
        <v>52479916</v>
      </c>
      <c r="D7" s="160">
        <v>71178048</v>
      </c>
      <c r="E7" s="64">
        <v>65424</v>
      </c>
      <c r="F7" s="65">
        <v>65424</v>
      </c>
      <c r="G7" s="65">
        <v>30384547</v>
      </c>
      <c r="H7" s="65">
        <v>3077367</v>
      </c>
      <c r="I7" s="65">
        <v>1040000</v>
      </c>
      <c r="J7" s="65">
        <v>34501914</v>
      </c>
      <c r="K7" s="65"/>
      <c r="L7" s="65"/>
      <c r="M7" s="65">
        <v>15525000</v>
      </c>
      <c r="N7" s="65">
        <v>15525000</v>
      </c>
      <c r="O7" s="65">
        <v>4452000</v>
      </c>
      <c r="P7" s="65"/>
      <c r="Q7" s="65">
        <v>16384163</v>
      </c>
      <c r="R7" s="65">
        <v>20836163</v>
      </c>
      <c r="S7" s="65">
        <v>120000</v>
      </c>
      <c r="T7" s="65">
        <v>194971</v>
      </c>
      <c r="U7" s="65"/>
      <c r="V7" s="65">
        <v>314971</v>
      </c>
      <c r="W7" s="65">
        <v>71178048</v>
      </c>
      <c r="X7" s="65">
        <v>65424</v>
      </c>
      <c r="Y7" s="65">
        <v>71112624</v>
      </c>
      <c r="Z7" s="145">
        <v>108695.01</v>
      </c>
      <c r="AA7" s="67">
        <v>65424</v>
      </c>
    </row>
    <row r="8" spans="1:27" ht="13.5">
      <c r="A8" s="264" t="s">
        <v>182</v>
      </c>
      <c r="B8" s="197" t="s">
        <v>72</v>
      </c>
      <c r="C8" s="160">
        <v>95</v>
      </c>
      <c r="D8" s="160">
        <v>23753000</v>
      </c>
      <c r="E8" s="64">
        <v>25464</v>
      </c>
      <c r="F8" s="65">
        <v>25464</v>
      </c>
      <c r="G8" s="65"/>
      <c r="H8" s="65">
        <v>22697000</v>
      </c>
      <c r="I8" s="65">
        <v>1000000</v>
      </c>
      <c r="J8" s="65">
        <v>23697000</v>
      </c>
      <c r="K8" s="65"/>
      <c r="L8" s="65"/>
      <c r="M8" s="65">
        <v>43000</v>
      </c>
      <c r="N8" s="65">
        <v>43000</v>
      </c>
      <c r="O8" s="65"/>
      <c r="P8" s="65"/>
      <c r="Q8" s="65">
        <v>13000</v>
      </c>
      <c r="R8" s="65">
        <v>13000</v>
      </c>
      <c r="S8" s="65"/>
      <c r="T8" s="65"/>
      <c r="U8" s="65"/>
      <c r="V8" s="65"/>
      <c r="W8" s="65">
        <v>23753000</v>
      </c>
      <c r="X8" s="65">
        <v>25464</v>
      </c>
      <c r="Y8" s="65">
        <v>23727536</v>
      </c>
      <c r="Z8" s="145">
        <v>93180.71</v>
      </c>
      <c r="AA8" s="67">
        <v>25464</v>
      </c>
    </row>
    <row r="9" spans="1:27" ht="13.5">
      <c r="A9" s="264" t="s">
        <v>183</v>
      </c>
      <c r="B9" s="197"/>
      <c r="C9" s="160">
        <v>3786782</v>
      </c>
      <c r="D9" s="160">
        <v>1507291</v>
      </c>
      <c r="E9" s="64">
        <v>3468</v>
      </c>
      <c r="F9" s="65">
        <v>3468</v>
      </c>
      <c r="G9" s="65">
        <v>100712</v>
      </c>
      <c r="H9" s="65">
        <v>81110</v>
      </c>
      <c r="I9" s="65">
        <v>151505</v>
      </c>
      <c r="J9" s="65">
        <v>333327</v>
      </c>
      <c r="K9" s="65">
        <v>182094</v>
      </c>
      <c r="L9" s="65">
        <v>86928</v>
      </c>
      <c r="M9" s="65">
        <v>700</v>
      </c>
      <c r="N9" s="65">
        <v>269722</v>
      </c>
      <c r="O9" s="65">
        <v>85355</v>
      </c>
      <c r="P9" s="65">
        <v>47448</v>
      </c>
      <c r="Q9" s="65">
        <v>51963</v>
      </c>
      <c r="R9" s="65">
        <v>184766</v>
      </c>
      <c r="S9" s="65">
        <v>20511</v>
      </c>
      <c r="T9" s="65">
        <v>1231</v>
      </c>
      <c r="U9" s="65">
        <v>697734</v>
      </c>
      <c r="V9" s="65">
        <v>719476</v>
      </c>
      <c r="W9" s="65">
        <v>1507291</v>
      </c>
      <c r="X9" s="65">
        <v>3468</v>
      </c>
      <c r="Y9" s="65">
        <v>1503823</v>
      </c>
      <c r="Z9" s="145">
        <v>43362.83</v>
      </c>
      <c r="AA9" s="67">
        <v>3468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-67694537</v>
      </c>
      <c r="D12" s="160">
        <v>-89062750</v>
      </c>
      <c r="E12" s="64">
        <v>-105216</v>
      </c>
      <c r="F12" s="65">
        <v>-105216</v>
      </c>
      <c r="G12" s="65">
        <v>-4997774</v>
      </c>
      <c r="H12" s="65">
        <v>-11033198</v>
      </c>
      <c r="I12" s="65">
        <v>-7972673</v>
      </c>
      <c r="J12" s="65">
        <v>-24003645</v>
      </c>
      <c r="K12" s="65">
        <v>-10334548</v>
      </c>
      <c r="L12" s="65">
        <v>-6544582</v>
      </c>
      <c r="M12" s="65">
        <v>-9173928</v>
      </c>
      <c r="N12" s="65">
        <v>-26053058</v>
      </c>
      <c r="O12" s="65">
        <v>-5603237</v>
      </c>
      <c r="P12" s="65">
        <v>-7251966</v>
      </c>
      <c r="Q12" s="65">
        <v>-6210268</v>
      </c>
      <c r="R12" s="65">
        <v>-19065471</v>
      </c>
      <c r="S12" s="65">
        <v>-6128343</v>
      </c>
      <c r="T12" s="65">
        <v>-6146121</v>
      </c>
      <c r="U12" s="65">
        <v>-7666112</v>
      </c>
      <c r="V12" s="65">
        <v>-19940576</v>
      </c>
      <c r="W12" s="65">
        <v>-89062750</v>
      </c>
      <c r="X12" s="65">
        <v>-105216</v>
      </c>
      <c r="Y12" s="65">
        <v>-88957534</v>
      </c>
      <c r="Z12" s="145">
        <v>84547.53</v>
      </c>
      <c r="AA12" s="67">
        <v>-105216</v>
      </c>
    </row>
    <row r="13" spans="1:27" ht="13.5">
      <c r="A13" s="264" t="s">
        <v>40</v>
      </c>
      <c r="B13" s="197"/>
      <c r="C13" s="160">
        <v>-20798</v>
      </c>
      <c r="D13" s="160">
        <v>-25872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>
        <v>-25872</v>
      </c>
      <c r="R13" s="65">
        <v>-25872</v>
      </c>
      <c r="S13" s="65"/>
      <c r="T13" s="65"/>
      <c r="U13" s="65"/>
      <c r="V13" s="65"/>
      <c r="W13" s="65">
        <v>-25872</v>
      </c>
      <c r="X13" s="65"/>
      <c r="Y13" s="65">
        <v>-25872</v>
      </c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>
        <v>-8696628</v>
      </c>
      <c r="E14" s="64"/>
      <c r="F14" s="65"/>
      <c r="G14" s="65">
        <v>-773948</v>
      </c>
      <c r="H14" s="65">
        <v>-907785</v>
      </c>
      <c r="I14" s="65">
        <v>-197840</v>
      </c>
      <c r="J14" s="65">
        <v>-1879573</v>
      </c>
      <c r="K14" s="65">
        <v>-928236</v>
      </c>
      <c r="L14" s="65">
        <v>-277904</v>
      </c>
      <c r="M14" s="65">
        <v>-324946</v>
      </c>
      <c r="N14" s="65">
        <v>-1531086</v>
      </c>
      <c r="O14" s="65">
        <v>-488744</v>
      </c>
      <c r="P14" s="65">
        <v>-286931</v>
      </c>
      <c r="Q14" s="65">
        <v>-2893741</v>
      </c>
      <c r="R14" s="65">
        <v>-3669416</v>
      </c>
      <c r="S14" s="65">
        <v>-554980</v>
      </c>
      <c r="T14" s="65">
        <v>-1061573</v>
      </c>
      <c r="U14" s="65"/>
      <c r="V14" s="65">
        <v>-1616553</v>
      </c>
      <c r="W14" s="65">
        <v>-8696628</v>
      </c>
      <c r="X14" s="65"/>
      <c r="Y14" s="65">
        <v>-8696628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-1967455</v>
      </c>
      <c r="D15" s="177">
        <f>SUM(D6:D14)</f>
        <v>20013012</v>
      </c>
      <c r="E15" s="77">
        <f t="shared" si="0"/>
        <v>4794408</v>
      </c>
      <c r="F15" s="78">
        <f t="shared" si="0"/>
        <v>4794408</v>
      </c>
      <c r="G15" s="78">
        <f t="shared" si="0"/>
        <v>24878700</v>
      </c>
      <c r="H15" s="78">
        <f t="shared" si="0"/>
        <v>14046452</v>
      </c>
      <c r="I15" s="78">
        <f t="shared" si="0"/>
        <v>-5522212</v>
      </c>
      <c r="J15" s="78">
        <f t="shared" si="0"/>
        <v>33402940</v>
      </c>
      <c r="K15" s="78">
        <f t="shared" si="0"/>
        <v>-10250527</v>
      </c>
      <c r="L15" s="78">
        <f t="shared" si="0"/>
        <v>-1552930</v>
      </c>
      <c r="M15" s="78">
        <f t="shared" si="0"/>
        <v>9125695</v>
      </c>
      <c r="N15" s="78">
        <f t="shared" si="0"/>
        <v>-2677762</v>
      </c>
      <c r="O15" s="78">
        <f t="shared" si="0"/>
        <v>-1292835</v>
      </c>
      <c r="P15" s="78">
        <f t="shared" si="0"/>
        <v>-4015534</v>
      </c>
      <c r="Q15" s="78">
        <f t="shared" si="0"/>
        <v>9042323</v>
      </c>
      <c r="R15" s="78">
        <f t="shared" si="0"/>
        <v>3733954</v>
      </c>
      <c r="S15" s="78">
        <f t="shared" si="0"/>
        <v>-5080985</v>
      </c>
      <c r="T15" s="78">
        <f t="shared" si="0"/>
        <v>-2721334</v>
      </c>
      <c r="U15" s="78">
        <f t="shared" si="0"/>
        <v>-6643801</v>
      </c>
      <c r="V15" s="78">
        <f t="shared" si="0"/>
        <v>-14446120</v>
      </c>
      <c r="W15" s="78">
        <f t="shared" si="0"/>
        <v>20013012</v>
      </c>
      <c r="X15" s="78">
        <f t="shared" si="0"/>
        <v>4794408</v>
      </c>
      <c r="Y15" s="78">
        <f t="shared" si="0"/>
        <v>15218604</v>
      </c>
      <c r="Z15" s="179">
        <f>+IF(X15&lt;&gt;0,+(Y15/X15)*100,0)</f>
        <v>317.42404901710495</v>
      </c>
      <c r="AA15" s="79">
        <f>SUM(AA6:AA14)</f>
        <v>4794408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>
        <v>-119994521</v>
      </c>
      <c r="E21" s="64"/>
      <c r="F21" s="65"/>
      <c r="G21" s="164">
        <v>-29000000</v>
      </c>
      <c r="H21" s="164">
        <v>-30000000</v>
      </c>
      <c r="I21" s="164">
        <v>-8000000</v>
      </c>
      <c r="J21" s="65">
        <v>-67000000</v>
      </c>
      <c r="K21" s="164"/>
      <c r="L21" s="164">
        <v>-8000000</v>
      </c>
      <c r="M21" s="65">
        <v>-15000000</v>
      </c>
      <c r="N21" s="164">
        <v>-23000000</v>
      </c>
      <c r="O21" s="164">
        <v>-10000000</v>
      </c>
      <c r="P21" s="164">
        <v>-10000000</v>
      </c>
      <c r="Q21" s="65"/>
      <c r="R21" s="164">
        <v>-20000000</v>
      </c>
      <c r="S21" s="164">
        <v>-9994521</v>
      </c>
      <c r="T21" s="65"/>
      <c r="U21" s="164"/>
      <c r="V21" s="164">
        <v>-9994521</v>
      </c>
      <c r="W21" s="164">
        <v>-119994521</v>
      </c>
      <c r="X21" s="65"/>
      <c r="Y21" s="164">
        <v>-119994521</v>
      </c>
      <c r="Z21" s="146"/>
      <c r="AA21" s="239"/>
    </row>
    <row r="22" spans="1:27" ht="13.5">
      <c r="A22" s="264" t="s">
        <v>192</v>
      </c>
      <c r="B22" s="197"/>
      <c r="C22" s="160"/>
      <c r="D22" s="160">
        <v>112273063</v>
      </c>
      <c r="E22" s="64"/>
      <c r="F22" s="65"/>
      <c r="G22" s="65">
        <v>6273063</v>
      </c>
      <c r="H22" s="65">
        <v>13000000</v>
      </c>
      <c r="I22" s="65">
        <v>11000000</v>
      </c>
      <c r="J22" s="65">
        <v>30273063</v>
      </c>
      <c r="K22" s="65">
        <v>13000000</v>
      </c>
      <c r="L22" s="65">
        <v>13000000</v>
      </c>
      <c r="M22" s="65"/>
      <c r="N22" s="65">
        <v>26000000</v>
      </c>
      <c r="O22" s="65">
        <v>18000000</v>
      </c>
      <c r="P22" s="65">
        <v>10000000</v>
      </c>
      <c r="Q22" s="65">
        <v>10000000</v>
      </c>
      <c r="R22" s="65">
        <v>38000000</v>
      </c>
      <c r="S22" s="65"/>
      <c r="T22" s="65"/>
      <c r="U22" s="65">
        <v>18000000</v>
      </c>
      <c r="V22" s="65">
        <v>18000000</v>
      </c>
      <c r="W22" s="65">
        <v>112273063</v>
      </c>
      <c r="X22" s="65"/>
      <c r="Y22" s="65">
        <v>112273063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-21003608</v>
      </c>
      <c r="D24" s="160">
        <v>-5404168</v>
      </c>
      <c r="E24" s="64"/>
      <c r="F24" s="65"/>
      <c r="G24" s="65">
        <v>-901716</v>
      </c>
      <c r="H24" s="65">
        <v>-810261</v>
      </c>
      <c r="I24" s="65">
        <v>-19983</v>
      </c>
      <c r="J24" s="65">
        <v>-1731960</v>
      </c>
      <c r="K24" s="65">
        <v>-22289</v>
      </c>
      <c r="L24" s="65">
        <v>-142145</v>
      </c>
      <c r="M24" s="65">
        <v>-531609</v>
      </c>
      <c r="N24" s="65">
        <v>-696043</v>
      </c>
      <c r="O24" s="65">
        <v>-140513</v>
      </c>
      <c r="P24" s="65">
        <v>-39970</v>
      </c>
      <c r="Q24" s="65">
        <v>-710777</v>
      </c>
      <c r="R24" s="65">
        <v>-891260</v>
      </c>
      <c r="S24" s="65">
        <v>-308534</v>
      </c>
      <c r="T24" s="65">
        <v>-501433</v>
      </c>
      <c r="U24" s="65">
        <v>-1274938</v>
      </c>
      <c r="V24" s="65">
        <v>-2084905</v>
      </c>
      <c r="W24" s="65">
        <v>-5404168</v>
      </c>
      <c r="X24" s="65"/>
      <c r="Y24" s="65">
        <v>-5404168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-21003608</v>
      </c>
      <c r="D25" s="177">
        <f>SUM(D19:D24)</f>
        <v>-13125626</v>
      </c>
      <c r="E25" s="77">
        <f t="shared" si="1"/>
        <v>0</v>
      </c>
      <c r="F25" s="78">
        <f t="shared" si="1"/>
        <v>0</v>
      </c>
      <c r="G25" s="78">
        <f t="shared" si="1"/>
        <v>-23628653</v>
      </c>
      <c r="H25" s="78">
        <f t="shared" si="1"/>
        <v>-17810261</v>
      </c>
      <c r="I25" s="78">
        <f t="shared" si="1"/>
        <v>2980017</v>
      </c>
      <c r="J25" s="78">
        <f t="shared" si="1"/>
        <v>-38458897</v>
      </c>
      <c r="K25" s="78">
        <f t="shared" si="1"/>
        <v>12977711</v>
      </c>
      <c r="L25" s="78">
        <f t="shared" si="1"/>
        <v>4857855</v>
      </c>
      <c r="M25" s="78">
        <f t="shared" si="1"/>
        <v>-15531609</v>
      </c>
      <c r="N25" s="78">
        <f t="shared" si="1"/>
        <v>2303957</v>
      </c>
      <c r="O25" s="78">
        <f t="shared" si="1"/>
        <v>7859487</v>
      </c>
      <c r="P25" s="78">
        <f t="shared" si="1"/>
        <v>-39970</v>
      </c>
      <c r="Q25" s="78">
        <f t="shared" si="1"/>
        <v>9289223</v>
      </c>
      <c r="R25" s="78">
        <f t="shared" si="1"/>
        <v>17108740</v>
      </c>
      <c r="S25" s="78">
        <f t="shared" si="1"/>
        <v>-10303055</v>
      </c>
      <c r="T25" s="78">
        <f t="shared" si="1"/>
        <v>-501433</v>
      </c>
      <c r="U25" s="78">
        <f t="shared" si="1"/>
        <v>16725062</v>
      </c>
      <c r="V25" s="78">
        <f t="shared" si="1"/>
        <v>5920574</v>
      </c>
      <c r="W25" s="78">
        <f t="shared" si="1"/>
        <v>-13125626</v>
      </c>
      <c r="X25" s="78">
        <f t="shared" si="1"/>
        <v>0</v>
      </c>
      <c r="Y25" s="78">
        <f t="shared" si="1"/>
        <v>-13125626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-22971063</v>
      </c>
      <c r="D36" s="158">
        <f>+D15+D25+D34</f>
        <v>6887386</v>
      </c>
      <c r="E36" s="104">
        <f t="shared" si="3"/>
        <v>4794408</v>
      </c>
      <c r="F36" s="105">
        <f t="shared" si="3"/>
        <v>4794408</v>
      </c>
      <c r="G36" s="105">
        <f t="shared" si="3"/>
        <v>1250047</v>
      </c>
      <c r="H36" s="105">
        <f t="shared" si="3"/>
        <v>-3763809</v>
      </c>
      <c r="I36" s="105">
        <f t="shared" si="3"/>
        <v>-2542195</v>
      </c>
      <c r="J36" s="105">
        <f t="shared" si="3"/>
        <v>-5055957</v>
      </c>
      <c r="K36" s="105">
        <f t="shared" si="3"/>
        <v>2727184</v>
      </c>
      <c r="L36" s="105">
        <f t="shared" si="3"/>
        <v>3304925</v>
      </c>
      <c r="M36" s="105">
        <f t="shared" si="3"/>
        <v>-6405914</v>
      </c>
      <c r="N36" s="105">
        <f t="shared" si="3"/>
        <v>-373805</v>
      </c>
      <c r="O36" s="105">
        <f t="shared" si="3"/>
        <v>6566652</v>
      </c>
      <c r="P36" s="105">
        <f t="shared" si="3"/>
        <v>-4055504</v>
      </c>
      <c r="Q36" s="105">
        <f t="shared" si="3"/>
        <v>18331546</v>
      </c>
      <c r="R36" s="105">
        <f t="shared" si="3"/>
        <v>20842694</v>
      </c>
      <c r="S36" s="105">
        <f t="shared" si="3"/>
        <v>-15384040</v>
      </c>
      <c r="T36" s="105">
        <f t="shared" si="3"/>
        <v>-3222767</v>
      </c>
      <c r="U36" s="105">
        <f t="shared" si="3"/>
        <v>10081261</v>
      </c>
      <c r="V36" s="105">
        <f t="shared" si="3"/>
        <v>-8525546</v>
      </c>
      <c r="W36" s="105">
        <f t="shared" si="3"/>
        <v>6887386</v>
      </c>
      <c r="X36" s="105">
        <f t="shared" si="3"/>
        <v>4794408</v>
      </c>
      <c r="Y36" s="105">
        <f t="shared" si="3"/>
        <v>2092978</v>
      </c>
      <c r="Z36" s="142">
        <f>+IF(X36&lt;&gt;0,+(Y36/X36)*100,0)</f>
        <v>43.654565902609875</v>
      </c>
      <c r="AA36" s="107">
        <f>+AA15+AA25+AA34</f>
        <v>4794408</v>
      </c>
    </row>
    <row r="37" spans="1:27" ht="13.5">
      <c r="A37" s="264" t="s">
        <v>202</v>
      </c>
      <c r="B37" s="197" t="s">
        <v>96</v>
      </c>
      <c r="C37" s="158">
        <v>26442858</v>
      </c>
      <c r="D37" s="158">
        <v>7553392</v>
      </c>
      <c r="E37" s="104">
        <v>-2274</v>
      </c>
      <c r="F37" s="105">
        <v>-2274</v>
      </c>
      <c r="G37" s="105">
        <v>7553392</v>
      </c>
      <c r="H37" s="105">
        <v>8803439</v>
      </c>
      <c r="I37" s="105">
        <v>5039630</v>
      </c>
      <c r="J37" s="105">
        <v>7553392</v>
      </c>
      <c r="K37" s="105">
        <v>2497435</v>
      </c>
      <c r="L37" s="105">
        <v>5224619</v>
      </c>
      <c r="M37" s="105">
        <v>8529544</v>
      </c>
      <c r="N37" s="105">
        <v>2497435</v>
      </c>
      <c r="O37" s="105">
        <v>2123630</v>
      </c>
      <c r="P37" s="105">
        <v>8690282</v>
      </c>
      <c r="Q37" s="105">
        <v>4634778</v>
      </c>
      <c r="R37" s="105">
        <v>2123630</v>
      </c>
      <c r="S37" s="105">
        <v>22966324</v>
      </c>
      <c r="T37" s="105">
        <v>7582284</v>
      </c>
      <c r="U37" s="105">
        <v>4359517</v>
      </c>
      <c r="V37" s="105">
        <v>22966324</v>
      </c>
      <c r="W37" s="105">
        <v>7553392</v>
      </c>
      <c r="X37" s="105">
        <v>-2274</v>
      </c>
      <c r="Y37" s="105">
        <v>7555666</v>
      </c>
      <c r="Z37" s="142">
        <v>-332263.24</v>
      </c>
      <c r="AA37" s="107">
        <v>-2274</v>
      </c>
    </row>
    <row r="38" spans="1:27" ht="13.5">
      <c r="A38" s="282" t="s">
        <v>203</v>
      </c>
      <c r="B38" s="271" t="s">
        <v>96</v>
      </c>
      <c r="C38" s="272">
        <v>3471795</v>
      </c>
      <c r="D38" s="272">
        <v>14440778</v>
      </c>
      <c r="E38" s="273">
        <v>4792134</v>
      </c>
      <c r="F38" s="274">
        <v>4792134</v>
      </c>
      <c r="G38" s="274">
        <v>8803439</v>
      </c>
      <c r="H38" s="274">
        <v>5039630</v>
      </c>
      <c r="I38" s="274">
        <v>2497435</v>
      </c>
      <c r="J38" s="274">
        <v>2497435</v>
      </c>
      <c r="K38" s="274">
        <v>5224619</v>
      </c>
      <c r="L38" s="274">
        <v>8529544</v>
      </c>
      <c r="M38" s="274">
        <v>2123630</v>
      </c>
      <c r="N38" s="274">
        <v>2123630</v>
      </c>
      <c r="O38" s="274">
        <v>8690282</v>
      </c>
      <c r="P38" s="274">
        <v>4634778</v>
      </c>
      <c r="Q38" s="274">
        <v>22966324</v>
      </c>
      <c r="R38" s="274">
        <v>22966324</v>
      </c>
      <c r="S38" s="274">
        <v>7582284</v>
      </c>
      <c r="T38" s="274">
        <v>4359517</v>
      </c>
      <c r="U38" s="274">
        <v>14440778</v>
      </c>
      <c r="V38" s="274">
        <v>14440778</v>
      </c>
      <c r="W38" s="274">
        <v>14440778</v>
      </c>
      <c r="X38" s="274">
        <v>4792134</v>
      </c>
      <c r="Y38" s="274">
        <v>9648644</v>
      </c>
      <c r="Z38" s="275">
        <v>201.34</v>
      </c>
      <c r="AA38" s="276">
        <v>4792134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2012-08-01T09:12:10Z</dcterms:created>
  <dcterms:modified xsi:type="dcterms:W3CDTF">2012-08-01T09:12:10Z</dcterms:modified>
  <cp:category/>
  <cp:version/>
  <cp:contentType/>
  <cp:contentStatus/>
</cp:coreProperties>
</file>