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<sst xmlns="http://schemas.openxmlformats.org/spreadsheetml/2006/main" count="536" uniqueCount="252">
  <si>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Eastern Cape: Matatiele(EC441)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</si>
  <si>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</si>
  <si>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</si>
  <si>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</si>
  <si>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</si>
  <si>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</si>
  <si>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</si>
  <si>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</si>
  <si>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</si>
  <si>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</si>
  <si>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</si>
  <si>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</si>
  <si>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</si>
  <si>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</si>
  <si>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</si>
  <si>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</si>
  <si>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</si>
  <si>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</si>
  <si>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</si>
  <si>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</si>
  <si>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</si>
  <si>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</si>
  <si>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</si>
  <si>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</si>
  <si>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</si>
  <si>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</si>
  <si>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</si>
  <si>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</si>
  <si>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</si>
  <si>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</si>
  <si>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</si>
  <si>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</si>
  <si>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</si>
  <si>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</si>
  <si>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</si>
  <si>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</si>
  <si>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</si>
  <si>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</si>
  <si>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</si>
  <si>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</si>
  <si>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</si>
  <si>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</si>
  <si>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</si>
  <si>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</si>
  <si>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</si>
  <si>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</si>
  <si>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</si>
  <si>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</si>
  <si>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</si>
  <si>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</si>
  <si>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</si>
  <si>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</si>
  <si>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</si>
  <si>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</si>
  <si>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</si>
  <si>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</si>
  <si>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</si>
  <si>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</si>
  <si>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</si>
  <si>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</si>
  <si>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</si>
  <si>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</si>
  <si>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</si>
  <si>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</si>
  <si>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</si>
  <si>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</si>
  <si>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</si>
  <si>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</si>
  <si>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</si>
  <si>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</si>
  <si>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</si>
  <si>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</si>
  <si>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</si>
  <si>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</si>
  <si>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</si>
  <si>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</si>
  <si>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</si>
  <si>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</si>
  <si>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</si>
  <si>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</si>
  <si>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</si>
  <si>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</si>
  <si>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</si>
  <si>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</si>
  <si>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</si>
  <si>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</si>
  <si>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</si>
  <si>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</si>
  <si>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</si>
  <si>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</si>
  <si>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</si>
  <si>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</si>
  <si>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</si>
  <si>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</si>
  <si>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</si>
  <si>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</si>
  <si>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</si>
  <si>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</si>
  <si>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</si>
  <si>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</si>
  <si>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</si>
  <si>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</si>
  <si>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</si>
  <si>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</si>
  <si>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</si>
  <si>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</si>
  <si>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</si>
  <si>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</si>
  <si>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</si>
  <si>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</si>
  <si>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</si>
  <si>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</si>
  <si>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</si>
  <si>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</si>
  <si>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</si>
  <si>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</si>
  <si>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</si>
  <si>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</si>
  <si>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</si>
  <si>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</si>
  <si>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</si>
  <si>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</si>
  <si>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</si>
  <si>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</si>
  <si>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</si>
  <si>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</si>
  <si>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</si>
  <si>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</si>
  <si>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</si>
  <si>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</si>
  <si>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</si>
  <si>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</si>
  <si>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</si>
  <si>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Matatiele(EC441)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</si>
  <si>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</si>
  <si>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</si>
  <si>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</si>
  <si>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</si>
  <si>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</si>
  <si>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</si>
  <si>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</si>
  <si>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</si>
  <si>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</si>
  <si>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Matatiele(EC441)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</si>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</sst>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12775595</v>
      </c>
      <c r="C5" s="19"/>
      <c r="D5" s="64">
        <v>26813</v>
      </c>
      <c r="E5" s="65">
        <v>22813000</v>
      </c>
      <c r="F5" s="65">
        <v>2089321</v>
      </c>
      <c r="G5" s="65">
        <v>0</v>
      </c>
      <c r="H5" s="65">
        <v>2085060</v>
      </c>
      <c r="I5" s="65">
        <v>4174381</v>
      </c>
      <c r="J5" s="65">
        <v>2058828</v>
      </c>
      <c r="K5" s="65">
        <v>2116575</v>
      </c>
      <c r="L5" s="65">
        <v>0</v>
      </c>
      <c r="M5" s="65">
        <v>4175403</v>
      </c>
      <c r="N5" s="65">
        <v>2014165</v>
      </c>
      <c r="O5" s="65">
        <v>2083116</v>
      </c>
      <c r="P5" s="65">
        <v>1828029</v>
      </c>
      <c r="Q5" s="65">
        <v>5925310</v>
      </c>
      <c r="R5" s="65">
        <v>1996181</v>
      </c>
      <c r="S5" s="65">
        <v>3677</v>
      </c>
      <c r="T5" s="65">
        <v>-6360995</v>
      </c>
      <c r="U5" s="65">
        <v>-4361137</v>
      </c>
      <c r="V5" s="65">
        <v>9913957</v>
      </c>
      <c r="W5" s="65">
        <v>22813000</v>
      </c>
      <c r="X5" s="65">
        <v>-12899043</v>
      </c>
      <c r="Y5" s="66">
        <v>-56.54</v>
      </c>
      <c r="Z5" s="67">
        <v>22813000</v>
      </c>
    </row>
    <row r="6" spans="1:26" ht="13.5">
      <c r="A6" s="63" t="s">
        <v>32</v>
      </c>
      <c r="B6" s="19">
        <v>34293155</v>
      </c>
      <c r="C6" s="19"/>
      <c r="D6" s="64">
        <v>43331</v>
      </c>
      <c r="E6" s="65">
        <v>43331000</v>
      </c>
      <c r="F6" s="65">
        <v>3604849</v>
      </c>
      <c r="G6" s="65">
        <v>0</v>
      </c>
      <c r="H6" s="65">
        <v>3525770</v>
      </c>
      <c r="I6" s="65">
        <v>7130619</v>
      </c>
      <c r="J6" s="65">
        <v>2943052</v>
      </c>
      <c r="K6" s="65">
        <v>3976418</v>
      </c>
      <c r="L6" s="65">
        <v>0</v>
      </c>
      <c r="M6" s="65">
        <v>6919470</v>
      </c>
      <c r="N6" s="65">
        <v>2742740</v>
      </c>
      <c r="O6" s="65">
        <v>3049627</v>
      </c>
      <c r="P6" s="65">
        <v>3583902</v>
      </c>
      <c r="Q6" s="65">
        <v>9376269</v>
      </c>
      <c r="R6" s="65">
        <v>2816588</v>
      </c>
      <c r="S6" s="65">
        <v>-4216428</v>
      </c>
      <c r="T6" s="65">
        <v>10637058</v>
      </c>
      <c r="U6" s="65">
        <v>9237218</v>
      </c>
      <c r="V6" s="65">
        <v>32663576</v>
      </c>
      <c r="W6" s="65">
        <v>43331000</v>
      </c>
      <c r="X6" s="65">
        <v>-10667424</v>
      </c>
      <c r="Y6" s="66">
        <v>-24.62</v>
      </c>
      <c r="Z6" s="67">
        <v>43331000</v>
      </c>
    </row>
    <row r="7" spans="1:26" ht="13.5">
      <c r="A7" s="63" t="s">
        <v>33</v>
      </c>
      <c r="B7" s="19">
        <v>4254880</v>
      </c>
      <c r="C7" s="19"/>
      <c r="D7" s="64">
        <v>3000</v>
      </c>
      <c r="E7" s="65">
        <v>4500000</v>
      </c>
      <c r="F7" s="65">
        <v>43791</v>
      </c>
      <c r="G7" s="65">
        <v>0</v>
      </c>
      <c r="H7" s="65">
        <v>645893</v>
      </c>
      <c r="I7" s="65">
        <v>689684</v>
      </c>
      <c r="J7" s="65">
        <v>333737</v>
      </c>
      <c r="K7" s="65">
        <v>414143</v>
      </c>
      <c r="L7" s="65">
        <v>0</v>
      </c>
      <c r="M7" s="65">
        <v>747880</v>
      </c>
      <c r="N7" s="65">
        <v>344127</v>
      </c>
      <c r="O7" s="65">
        <v>663308</v>
      </c>
      <c r="P7" s="65">
        <v>392248</v>
      </c>
      <c r="Q7" s="65">
        <v>1399683</v>
      </c>
      <c r="R7" s="65">
        <v>323475</v>
      </c>
      <c r="S7" s="65">
        <v>340225</v>
      </c>
      <c r="T7" s="65">
        <v>768080</v>
      </c>
      <c r="U7" s="65">
        <v>1431780</v>
      </c>
      <c r="V7" s="65">
        <v>4269027</v>
      </c>
      <c r="W7" s="65">
        <v>4500000</v>
      </c>
      <c r="X7" s="65">
        <v>-230973</v>
      </c>
      <c r="Y7" s="66">
        <v>-5.13</v>
      </c>
      <c r="Z7" s="67">
        <v>4500000</v>
      </c>
    </row>
    <row r="8" spans="1:26" ht="13.5">
      <c r="A8" s="63" t="s">
        <v>34</v>
      </c>
      <c r="B8" s="19">
        <v>135377298</v>
      </c>
      <c r="C8" s="19"/>
      <c r="D8" s="64">
        <v>182615</v>
      </c>
      <c r="E8" s="65">
        <v>155498000</v>
      </c>
      <c r="F8" s="65">
        <v>38975000</v>
      </c>
      <c r="G8" s="65">
        <v>0</v>
      </c>
      <c r="H8" s="65">
        <v>827996</v>
      </c>
      <c r="I8" s="65">
        <v>39802996</v>
      </c>
      <c r="J8" s="65">
        <v>233354</v>
      </c>
      <c r="K8" s="65">
        <v>33659672</v>
      </c>
      <c r="L8" s="65">
        <v>0</v>
      </c>
      <c r="M8" s="65">
        <v>33893026</v>
      </c>
      <c r="N8" s="65">
        <v>400000</v>
      </c>
      <c r="O8" s="65">
        <v>0</v>
      </c>
      <c r="P8" s="65">
        <v>23172119</v>
      </c>
      <c r="Q8" s="65">
        <v>23572119</v>
      </c>
      <c r="R8" s="65">
        <v>-19737</v>
      </c>
      <c r="S8" s="65">
        <v>3015061</v>
      </c>
      <c r="T8" s="65">
        <v>9484122</v>
      </c>
      <c r="U8" s="65">
        <v>12479446</v>
      </c>
      <c r="V8" s="65">
        <v>109747587</v>
      </c>
      <c r="W8" s="65">
        <v>155498000</v>
      </c>
      <c r="X8" s="65">
        <v>-45750413</v>
      </c>
      <c r="Y8" s="66">
        <v>-29.42</v>
      </c>
      <c r="Z8" s="67">
        <v>155498000</v>
      </c>
    </row>
    <row r="9" spans="1:26" ht="13.5">
      <c r="A9" s="63" t="s">
        <v>35</v>
      </c>
      <c r="B9" s="19">
        <v>5726623</v>
      </c>
      <c r="C9" s="19"/>
      <c r="D9" s="64">
        <v>6001</v>
      </c>
      <c r="E9" s="65">
        <v>5509000</v>
      </c>
      <c r="F9" s="65">
        <v>446614</v>
      </c>
      <c r="G9" s="65">
        <v>0</v>
      </c>
      <c r="H9" s="65">
        <v>823383</v>
      </c>
      <c r="I9" s="65">
        <v>1269997</v>
      </c>
      <c r="J9" s="65">
        <v>566741</v>
      </c>
      <c r="K9" s="65">
        <v>406492</v>
      </c>
      <c r="L9" s="65">
        <v>0</v>
      </c>
      <c r="M9" s="65">
        <v>973233</v>
      </c>
      <c r="N9" s="65">
        <v>618863</v>
      </c>
      <c r="O9" s="65">
        <v>735814</v>
      </c>
      <c r="P9" s="65">
        <v>609759</v>
      </c>
      <c r="Q9" s="65">
        <v>1964436</v>
      </c>
      <c r="R9" s="65">
        <v>478166</v>
      </c>
      <c r="S9" s="65">
        <v>331576</v>
      </c>
      <c r="T9" s="65">
        <v>379425</v>
      </c>
      <c r="U9" s="65">
        <v>1189167</v>
      </c>
      <c r="V9" s="65">
        <v>5396833</v>
      </c>
      <c r="W9" s="65">
        <v>5509000</v>
      </c>
      <c r="X9" s="65">
        <v>-112167</v>
      </c>
      <c r="Y9" s="66">
        <v>-2.04</v>
      </c>
      <c r="Z9" s="67">
        <v>5509000</v>
      </c>
    </row>
    <row r="10" spans="1:26" ht="25.5">
      <c r="A10" s="68" t="s">
        <v>213</v>
      </c>
      <c r="B10" s="69">
        <f>SUM(B5:B9)</f>
        <v>192427551</v>
      </c>
      <c r="C10" s="69">
        <f>SUM(C5:C9)</f>
        <v>0</v>
      </c>
      <c r="D10" s="70">
        <f aca="true" t="shared" si="0" ref="D10:Z10">SUM(D5:D9)</f>
        <v>261760</v>
      </c>
      <c r="E10" s="71">
        <f t="shared" si="0"/>
        <v>231651000</v>
      </c>
      <c r="F10" s="71">
        <f t="shared" si="0"/>
        <v>45159575</v>
      </c>
      <c r="G10" s="71">
        <f t="shared" si="0"/>
        <v>0</v>
      </c>
      <c r="H10" s="71">
        <f t="shared" si="0"/>
        <v>7908102</v>
      </c>
      <c r="I10" s="71">
        <f t="shared" si="0"/>
        <v>53067677</v>
      </c>
      <c r="J10" s="71">
        <f t="shared" si="0"/>
        <v>6135712</v>
      </c>
      <c r="K10" s="71">
        <f t="shared" si="0"/>
        <v>40573300</v>
      </c>
      <c r="L10" s="71">
        <f t="shared" si="0"/>
        <v>0</v>
      </c>
      <c r="M10" s="71">
        <f t="shared" si="0"/>
        <v>46709012</v>
      </c>
      <c r="N10" s="71">
        <f t="shared" si="0"/>
        <v>6119895</v>
      </c>
      <c r="O10" s="71">
        <f t="shared" si="0"/>
        <v>6531865</v>
      </c>
      <c r="P10" s="71">
        <f t="shared" si="0"/>
        <v>29586057</v>
      </c>
      <c r="Q10" s="71">
        <f t="shared" si="0"/>
        <v>42237817</v>
      </c>
      <c r="R10" s="71">
        <f t="shared" si="0"/>
        <v>5594673</v>
      </c>
      <c r="S10" s="71">
        <f t="shared" si="0"/>
        <v>-525889</v>
      </c>
      <c r="T10" s="71">
        <f t="shared" si="0"/>
        <v>14907690</v>
      </c>
      <c r="U10" s="71">
        <f t="shared" si="0"/>
        <v>19976474</v>
      </c>
      <c r="V10" s="71">
        <f t="shared" si="0"/>
        <v>161990980</v>
      </c>
      <c r="W10" s="71">
        <f t="shared" si="0"/>
        <v>231651000</v>
      </c>
      <c r="X10" s="71">
        <f t="shared" si="0"/>
        <v>-69660020</v>
      </c>
      <c r="Y10" s="72">
        <f>+IF(W10&lt;&gt;0,(X10/W10)*100,0)</f>
        <v>-30.071106966945965</v>
      </c>
      <c r="Z10" s="73">
        <f t="shared" si="0"/>
        <v>231651000</v>
      </c>
    </row>
    <row r="11" spans="1:26" ht="13.5">
      <c r="A11" s="63" t="s">
        <v>37</v>
      </c>
      <c r="B11" s="19">
        <v>37770574</v>
      </c>
      <c r="C11" s="19"/>
      <c r="D11" s="64">
        <v>65071</v>
      </c>
      <c r="E11" s="65">
        <v>52956000</v>
      </c>
      <c r="F11" s="65">
        <v>2870074</v>
      </c>
      <c r="G11" s="65">
        <v>0</v>
      </c>
      <c r="H11" s="65">
        <v>3075821</v>
      </c>
      <c r="I11" s="65">
        <v>5945895</v>
      </c>
      <c r="J11" s="65">
        <v>4540451</v>
      </c>
      <c r="K11" s="65">
        <v>3109943</v>
      </c>
      <c r="L11" s="65">
        <v>0</v>
      </c>
      <c r="M11" s="65">
        <v>7650394</v>
      </c>
      <c r="N11" s="65">
        <v>3484306</v>
      </c>
      <c r="O11" s="65">
        <v>3669913</v>
      </c>
      <c r="P11" s="65">
        <v>3565799</v>
      </c>
      <c r="Q11" s="65">
        <v>10720018</v>
      </c>
      <c r="R11" s="65">
        <v>3774188</v>
      </c>
      <c r="S11" s="65">
        <v>3781978</v>
      </c>
      <c r="T11" s="65">
        <v>4087240</v>
      </c>
      <c r="U11" s="65">
        <v>11643406</v>
      </c>
      <c r="V11" s="65">
        <v>35959713</v>
      </c>
      <c r="W11" s="65">
        <v>52956000</v>
      </c>
      <c r="X11" s="65">
        <v>-16996287</v>
      </c>
      <c r="Y11" s="66">
        <v>-32.1</v>
      </c>
      <c r="Z11" s="67">
        <v>52956000</v>
      </c>
    </row>
    <row r="12" spans="1:26" ht="13.5">
      <c r="A12" s="63" t="s">
        <v>38</v>
      </c>
      <c r="B12" s="19">
        <v>11345842</v>
      </c>
      <c r="C12" s="19"/>
      <c r="D12" s="64">
        <v>0</v>
      </c>
      <c r="E12" s="65">
        <v>12572000</v>
      </c>
      <c r="F12" s="65">
        <v>1024586</v>
      </c>
      <c r="G12" s="65">
        <v>0</v>
      </c>
      <c r="H12" s="65">
        <v>1251943</v>
      </c>
      <c r="I12" s="65">
        <v>2276529</v>
      </c>
      <c r="J12" s="65">
        <v>1094876</v>
      </c>
      <c r="K12" s="65">
        <v>1024647</v>
      </c>
      <c r="L12" s="65">
        <v>0</v>
      </c>
      <c r="M12" s="65">
        <v>2119523</v>
      </c>
      <c r="N12" s="65">
        <v>1684401</v>
      </c>
      <c r="O12" s="65">
        <v>1142174</v>
      </c>
      <c r="P12" s="65">
        <v>1118478</v>
      </c>
      <c r="Q12" s="65">
        <v>3945053</v>
      </c>
      <c r="R12" s="65">
        <v>1101616</v>
      </c>
      <c r="S12" s="65">
        <v>975726</v>
      </c>
      <c r="T12" s="65">
        <v>934871</v>
      </c>
      <c r="U12" s="65">
        <v>3012213</v>
      </c>
      <c r="V12" s="65">
        <v>11353318</v>
      </c>
      <c r="W12" s="65">
        <v>12572000</v>
      </c>
      <c r="X12" s="65">
        <v>-1218682</v>
      </c>
      <c r="Y12" s="66">
        <v>-9.69</v>
      </c>
      <c r="Z12" s="67">
        <v>12572000</v>
      </c>
    </row>
    <row r="13" spans="1:26" ht="13.5">
      <c r="A13" s="63" t="s">
        <v>214</v>
      </c>
      <c r="B13" s="19">
        <v>14784257</v>
      </c>
      <c r="C13" s="19"/>
      <c r="D13" s="64">
        <v>10698</v>
      </c>
      <c r="E13" s="65">
        <v>10698000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1207979</v>
      </c>
      <c r="O13" s="65">
        <v>0</v>
      </c>
      <c r="P13" s="65">
        <v>0</v>
      </c>
      <c r="Q13" s="65">
        <v>1207979</v>
      </c>
      <c r="R13" s="65">
        <v>0</v>
      </c>
      <c r="S13" s="65">
        <v>0</v>
      </c>
      <c r="T13" s="65">
        <v>1487543</v>
      </c>
      <c r="U13" s="65">
        <v>1487543</v>
      </c>
      <c r="V13" s="65">
        <v>2695522</v>
      </c>
      <c r="W13" s="65">
        <v>10698000</v>
      </c>
      <c r="X13" s="65">
        <v>-8002478</v>
      </c>
      <c r="Y13" s="66">
        <v>-74.8</v>
      </c>
      <c r="Z13" s="67">
        <v>10698000</v>
      </c>
    </row>
    <row r="14" spans="1:26" ht="13.5">
      <c r="A14" s="63" t="s">
        <v>40</v>
      </c>
      <c r="B14" s="19">
        <v>0</v>
      </c>
      <c r="C14" s="19"/>
      <c r="D14" s="64">
        <v>1432</v>
      </c>
      <c r="E14" s="65">
        <v>432000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172563</v>
      </c>
      <c r="L14" s="65">
        <v>0</v>
      </c>
      <c r="M14" s="65">
        <v>172563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-172563</v>
      </c>
      <c r="T14" s="65">
        <v>796</v>
      </c>
      <c r="U14" s="65">
        <v>-171767</v>
      </c>
      <c r="V14" s="65">
        <v>796</v>
      </c>
      <c r="W14" s="65">
        <v>432000</v>
      </c>
      <c r="X14" s="65">
        <v>-431204</v>
      </c>
      <c r="Y14" s="66">
        <v>-99.82</v>
      </c>
      <c r="Z14" s="67">
        <v>432000</v>
      </c>
    </row>
    <row r="15" spans="1:26" ht="13.5">
      <c r="A15" s="63" t="s">
        <v>41</v>
      </c>
      <c r="B15" s="19">
        <v>25012673</v>
      </c>
      <c r="C15" s="19"/>
      <c r="D15" s="64">
        <v>39259</v>
      </c>
      <c r="E15" s="65">
        <v>47990000</v>
      </c>
      <c r="F15" s="65">
        <v>2656986</v>
      </c>
      <c r="G15" s="65">
        <v>0</v>
      </c>
      <c r="H15" s="65">
        <v>2335767</v>
      </c>
      <c r="I15" s="65">
        <v>4992753</v>
      </c>
      <c r="J15" s="65">
        <v>1467860</v>
      </c>
      <c r="K15" s="65">
        <v>1468069</v>
      </c>
      <c r="L15" s="65">
        <v>0</v>
      </c>
      <c r="M15" s="65">
        <v>2935929</v>
      </c>
      <c r="N15" s="65">
        <v>1484276</v>
      </c>
      <c r="O15" s="65">
        <v>1474990</v>
      </c>
      <c r="P15" s="65">
        <v>1402418</v>
      </c>
      <c r="Q15" s="65">
        <v>4361684</v>
      </c>
      <c r="R15" s="65">
        <v>1463668</v>
      </c>
      <c r="S15" s="65">
        <v>1455794</v>
      </c>
      <c r="T15" s="65">
        <v>2182207</v>
      </c>
      <c r="U15" s="65">
        <v>5101669</v>
      </c>
      <c r="V15" s="65">
        <v>17392035</v>
      </c>
      <c r="W15" s="65">
        <v>47990000</v>
      </c>
      <c r="X15" s="65">
        <v>-30597965</v>
      </c>
      <c r="Y15" s="66">
        <v>-63.76</v>
      </c>
      <c r="Z15" s="67">
        <v>47990000</v>
      </c>
    </row>
    <row r="16" spans="1:26" ht="13.5">
      <c r="A16" s="74" t="s">
        <v>42</v>
      </c>
      <c r="B16" s="19">
        <v>35640749</v>
      </c>
      <c r="C16" s="19"/>
      <c r="D16" s="64">
        <v>12283</v>
      </c>
      <c r="E16" s="65">
        <v>21482000</v>
      </c>
      <c r="F16" s="65">
        <v>201887</v>
      </c>
      <c r="G16" s="65">
        <v>0</v>
      </c>
      <c r="H16" s="65">
        <v>547680</v>
      </c>
      <c r="I16" s="65">
        <v>749567</v>
      </c>
      <c r="J16" s="65">
        <v>513457</v>
      </c>
      <c r="K16" s="65">
        <v>486325</v>
      </c>
      <c r="L16" s="65">
        <v>0</v>
      </c>
      <c r="M16" s="65">
        <v>999782</v>
      </c>
      <c r="N16" s="65">
        <v>506646</v>
      </c>
      <c r="O16" s="65">
        <v>346939</v>
      </c>
      <c r="P16" s="65">
        <v>390959</v>
      </c>
      <c r="Q16" s="65">
        <v>1244544</v>
      </c>
      <c r="R16" s="65">
        <v>525868</v>
      </c>
      <c r="S16" s="65">
        <v>1672713</v>
      </c>
      <c r="T16" s="65">
        <v>1168105</v>
      </c>
      <c r="U16" s="65">
        <v>3366686</v>
      </c>
      <c r="V16" s="65">
        <v>6360579</v>
      </c>
      <c r="W16" s="65">
        <v>21482000</v>
      </c>
      <c r="X16" s="65">
        <v>-15121421</v>
      </c>
      <c r="Y16" s="66">
        <v>-70.39</v>
      </c>
      <c r="Z16" s="67">
        <v>21482000</v>
      </c>
    </row>
    <row r="17" spans="1:26" ht="13.5">
      <c r="A17" s="63" t="s">
        <v>43</v>
      </c>
      <c r="B17" s="19">
        <v>22803279</v>
      </c>
      <c r="C17" s="19"/>
      <c r="D17" s="64">
        <v>42171</v>
      </c>
      <c r="E17" s="65">
        <v>45240000</v>
      </c>
      <c r="F17" s="65">
        <v>1360848</v>
      </c>
      <c r="G17" s="65">
        <v>0</v>
      </c>
      <c r="H17" s="65">
        <v>3436387</v>
      </c>
      <c r="I17" s="65">
        <v>4797235</v>
      </c>
      <c r="J17" s="65">
        <v>3995529</v>
      </c>
      <c r="K17" s="65">
        <v>5893226</v>
      </c>
      <c r="L17" s="65">
        <v>0</v>
      </c>
      <c r="M17" s="65">
        <v>9888755</v>
      </c>
      <c r="N17" s="65">
        <v>3109873</v>
      </c>
      <c r="O17" s="65">
        <v>3913426</v>
      </c>
      <c r="P17" s="65">
        <v>3736290</v>
      </c>
      <c r="Q17" s="65">
        <v>10759589</v>
      </c>
      <c r="R17" s="65">
        <v>3582101</v>
      </c>
      <c r="S17" s="65">
        <v>4059227</v>
      </c>
      <c r="T17" s="65">
        <v>-1995519</v>
      </c>
      <c r="U17" s="65">
        <v>5645809</v>
      </c>
      <c r="V17" s="65">
        <v>31091388</v>
      </c>
      <c r="W17" s="65">
        <v>45240000</v>
      </c>
      <c r="X17" s="65">
        <v>-14148612</v>
      </c>
      <c r="Y17" s="66">
        <v>-31.27</v>
      </c>
      <c r="Z17" s="67">
        <v>45240000</v>
      </c>
    </row>
    <row r="18" spans="1:26" ht="13.5">
      <c r="A18" s="75" t="s">
        <v>44</v>
      </c>
      <c r="B18" s="76">
        <f>SUM(B11:B17)</f>
        <v>147357374</v>
      </c>
      <c r="C18" s="76">
        <f>SUM(C11:C17)</f>
        <v>0</v>
      </c>
      <c r="D18" s="77">
        <f aca="true" t="shared" si="1" ref="D18:Z18">SUM(D11:D17)</f>
        <v>170914</v>
      </c>
      <c r="E18" s="78">
        <f t="shared" si="1"/>
        <v>191370000</v>
      </c>
      <c r="F18" s="78">
        <f t="shared" si="1"/>
        <v>8114381</v>
      </c>
      <c r="G18" s="78">
        <f t="shared" si="1"/>
        <v>0</v>
      </c>
      <c r="H18" s="78">
        <f t="shared" si="1"/>
        <v>10647598</v>
      </c>
      <c r="I18" s="78">
        <f t="shared" si="1"/>
        <v>18761979</v>
      </c>
      <c r="J18" s="78">
        <f t="shared" si="1"/>
        <v>11612173</v>
      </c>
      <c r="K18" s="78">
        <f t="shared" si="1"/>
        <v>12154773</v>
      </c>
      <c r="L18" s="78">
        <f t="shared" si="1"/>
        <v>0</v>
      </c>
      <c r="M18" s="78">
        <f t="shared" si="1"/>
        <v>23766946</v>
      </c>
      <c r="N18" s="78">
        <f t="shared" si="1"/>
        <v>11477481</v>
      </c>
      <c r="O18" s="78">
        <f t="shared" si="1"/>
        <v>10547442</v>
      </c>
      <c r="P18" s="78">
        <f t="shared" si="1"/>
        <v>10213944</v>
      </c>
      <c r="Q18" s="78">
        <f t="shared" si="1"/>
        <v>32238867</v>
      </c>
      <c r="R18" s="78">
        <f t="shared" si="1"/>
        <v>10447441</v>
      </c>
      <c r="S18" s="78">
        <f t="shared" si="1"/>
        <v>11772875</v>
      </c>
      <c r="T18" s="78">
        <f t="shared" si="1"/>
        <v>7865243</v>
      </c>
      <c r="U18" s="78">
        <f t="shared" si="1"/>
        <v>30085559</v>
      </c>
      <c r="V18" s="78">
        <f t="shared" si="1"/>
        <v>104853351</v>
      </c>
      <c r="W18" s="78">
        <f t="shared" si="1"/>
        <v>191370000</v>
      </c>
      <c r="X18" s="78">
        <f t="shared" si="1"/>
        <v>-86516649</v>
      </c>
      <c r="Y18" s="72">
        <f>+IF(W18&lt;&gt;0,(X18/W18)*100,0)</f>
        <v>-45.20909703715316</v>
      </c>
      <c r="Z18" s="79">
        <f t="shared" si="1"/>
        <v>191370000</v>
      </c>
    </row>
    <row r="19" spans="1:26" ht="13.5">
      <c r="A19" s="75" t="s">
        <v>45</v>
      </c>
      <c r="B19" s="80">
        <f>+B10-B18</f>
        <v>45070177</v>
      </c>
      <c r="C19" s="80">
        <f>+C10-C18</f>
        <v>0</v>
      </c>
      <c r="D19" s="81">
        <f aca="true" t="shared" si="2" ref="D19:Z19">+D10-D18</f>
        <v>90846</v>
      </c>
      <c r="E19" s="82">
        <f t="shared" si="2"/>
        <v>40281000</v>
      </c>
      <c r="F19" s="82">
        <f t="shared" si="2"/>
        <v>37045194</v>
      </c>
      <c r="G19" s="82">
        <f t="shared" si="2"/>
        <v>0</v>
      </c>
      <c r="H19" s="82">
        <f t="shared" si="2"/>
        <v>-2739496</v>
      </c>
      <c r="I19" s="82">
        <f t="shared" si="2"/>
        <v>34305698</v>
      </c>
      <c r="J19" s="82">
        <f t="shared" si="2"/>
        <v>-5476461</v>
      </c>
      <c r="K19" s="82">
        <f t="shared" si="2"/>
        <v>28418527</v>
      </c>
      <c r="L19" s="82">
        <f t="shared" si="2"/>
        <v>0</v>
      </c>
      <c r="M19" s="82">
        <f t="shared" si="2"/>
        <v>22942066</v>
      </c>
      <c r="N19" s="82">
        <f t="shared" si="2"/>
        <v>-5357586</v>
      </c>
      <c r="O19" s="82">
        <f t="shared" si="2"/>
        <v>-4015577</v>
      </c>
      <c r="P19" s="82">
        <f t="shared" si="2"/>
        <v>19372113</v>
      </c>
      <c r="Q19" s="82">
        <f t="shared" si="2"/>
        <v>9998950</v>
      </c>
      <c r="R19" s="82">
        <f t="shared" si="2"/>
        <v>-4852768</v>
      </c>
      <c r="S19" s="82">
        <f t="shared" si="2"/>
        <v>-12298764</v>
      </c>
      <c r="T19" s="82">
        <f t="shared" si="2"/>
        <v>7042447</v>
      </c>
      <c r="U19" s="82">
        <f t="shared" si="2"/>
        <v>-10109085</v>
      </c>
      <c r="V19" s="82">
        <f t="shared" si="2"/>
        <v>57137629</v>
      </c>
      <c r="W19" s="82">
        <f>IF(E10=E18,0,W10-W18)</f>
        <v>40281000</v>
      </c>
      <c r="X19" s="82">
        <f t="shared" si="2"/>
        <v>16856629</v>
      </c>
      <c r="Y19" s="83">
        <f>+IF(W19&lt;&gt;0,(X19/W19)*100,0)</f>
        <v>41.8475931580646</v>
      </c>
      <c r="Z19" s="84">
        <f t="shared" si="2"/>
        <v>40281000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-92169</v>
      </c>
      <c r="K20" s="65">
        <v>92169</v>
      </c>
      <c r="L20" s="65">
        <v>0</v>
      </c>
      <c r="M20" s="65">
        <v>0</v>
      </c>
      <c r="N20" s="65">
        <v>0</v>
      </c>
      <c r="O20" s="65">
        <v>0</v>
      </c>
      <c r="P20" s="65">
        <v>7435000</v>
      </c>
      <c r="Q20" s="65">
        <v>7435000</v>
      </c>
      <c r="R20" s="65">
        <v>0</v>
      </c>
      <c r="S20" s="65">
        <v>1069510</v>
      </c>
      <c r="T20" s="65">
        <v>896962</v>
      </c>
      <c r="U20" s="65">
        <v>1966472</v>
      </c>
      <c r="V20" s="65">
        <v>9401472</v>
      </c>
      <c r="W20" s="65">
        <v>0</v>
      </c>
      <c r="X20" s="65">
        <v>9401472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45070177</v>
      </c>
      <c r="C22" s="91">
        <f>SUM(C19:C21)</f>
        <v>0</v>
      </c>
      <c r="D22" s="92">
        <f aca="true" t="shared" si="3" ref="D22:Z22">SUM(D19:D21)</f>
        <v>90846</v>
      </c>
      <c r="E22" s="93">
        <f t="shared" si="3"/>
        <v>40281000</v>
      </c>
      <c r="F22" s="93">
        <f t="shared" si="3"/>
        <v>37045194</v>
      </c>
      <c r="G22" s="93">
        <f t="shared" si="3"/>
        <v>0</v>
      </c>
      <c r="H22" s="93">
        <f t="shared" si="3"/>
        <v>-2739496</v>
      </c>
      <c r="I22" s="93">
        <f t="shared" si="3"/>
        <v>34305698</v>
      </c>
      <c r="J22" s="93">
        <f t="shared" si="3"/>
        <v>-5568630</v>
      </c>
      <c r="K22" s="93">
        <f t="shared" si="3"/>
        <v>28510696</v>
      </c>
      <c r="L22" s="93">
        <f t="shared" si="3"/>
        <v>0</v>
      </c>
      <c r="M22" s="93">
        <f t="shared" si="3"/>
        <v>22942066</v>
      </c>
      <c r="N22" s="93">
        <f t="shared" si="3"/>
        <v>-5357586</v>
      </c>
      <c r="O22" s="93">
        <f t="shared" si="3"/>
        <v>-4015577</v>
      </c>
      <c r="P22" s="93">
        <f t="shared" si="3"/>
        <v>26807113</v>
      </c>
      <c r="Q22" s="93">
        <f t="shared" si="3"/>
        <v>17433950</v>
      </c>
      <c r="R22" s="93">
        <f t="shared" si="3"/>
        <v>-4852768</v>
      </c>
      <c r="S22" s="93">
        <f t="shared" si="3"/>
        <v>-11229254</v>
      </c>
      <c r="T22" s="93">
        <f t="shared" si="3"/>
        <v>7939409</v>
      </c>
      <c r="U22" s="93">
        <f t="shared" si="3"/>
        <v>-8142613</v>
      </c>
      <c r="V22" s="93">
        <f t="shared" si="3"/>
        <v>66539101</v>
      </c>
      <c r="W22" s="93">
        <f t="shared" si="3"/>
        <v>40281000</v>
      </c>
      <c r="X22" s="93">
        <f t="shared" si="3"/>
        <v>26258101</v>
      </c>
      <c r="Y22" s="94">
        <f>+IF(W22&lt;&gt;0,(X22/W22)*100,0)</f>
        <v>65.18731163575879</v>
      </c>
      <c r="Z22" s="95">
        <f t="shared" si="3"/>
        <v>40281000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45070177</v>
      </c>
      <c r="C24" s="80">
        <f>SUM(C22:C23)</f>
        <v>0</v>
      </c>
      <c r="D24" s="81">
        <f aca="true" t="shared" si="4" ref="D24:Z24">SUM(D22:D23)</f>
        <v>90846</v>
      </c>
      <c r="E24" s="82">
        <f t="shared" si="4"/>
        <v>40281000</v>
      </c>
      <c r="F24" s="82">
        <f t="shared" si="4"/>
        <v>37045194</v>
      </c>
      <c r="G24" s="82">
        <f t="shared" si="4"/>
        <v>0</v>
      </c>
      <c r="H24" s="82">
        <f t="shared" si="4"/>
        <v>-2739496</v>
      </c>
      <c r="I24" s="82">
        <f t="shared" si="4"/>
        <v>34305698</v>
      </c>
      <c r="J24" s="82">
        <f t="shared" si="4"/>
        <v>-5568630</v>
      </c>
      <c r="K24" s="82">
        <f t="shared" si="4"/>
        <v>28510696</v>
      </c>
      <c r="L24" s="82">
        <f t="shared" si="4"/>
        <v>0</v>
      </c>
      <c r="M24" s="82">
        <f t="shared" si="4"/>
        <v>22942066</v>
      </c>
      <c r="N24" s="82">
        <f t="shared" si="4"/>
        <v>-5357586</v>
      </c>
      <c r="O24" s="82">
        <f t="shared" si="4"/>
        <v>-4015577</v>
      </c>
      <c r="P24" s="82">
        <f t="shared" si="4"/>
        <v>26807113</v>
      </c>
      <c r="Q24" s="82">
        <f t="shared" si="4"/>
        <v>17433950</v>
      </c>
      <c r="R24" s="82">
        <f t="shared" si="4"/>
        <v>-4852768</v>
      </c>
      <c r="S24" s="82">
        <f t="shared" si="4"/>
        <v>-11229254</v>
      </c>
      <c r="T24" s="82">
        <f t="shared" si="4"/>
        <v>7939409</v>
      </c>
      <c r="U24" s="82">
        <f t="shared" si="4"/>
        <v>-8142613</v>
      </c>
      <c r="V24" s="82">
        <f t="shared" si="4"/>
        <v>66539101</v>
      </c>
      <c r="W24" s="82">
        <f t="shared" si="4"/>
        <v>40281000</v>
      </c>
      <c r="X24" s="82">
        <f t="shared" si="4"/>
        <v>26258101</v>
      </c>
      <c r="Y24" s="83">
        <f>+IF(W24&lt;&gt;0,(X24/W24)*100,0)</f>
        <v>65.18731163575879</v>
      </c>
      <c r="Z24" s="84">
        <f t="shared" si="4"/>
        <v>40281000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</v>
      </c>
      <c r="C27" s="22"/>
      <c r="D27" s="104">
        <v>123713129</v>
      </c>
      <c r="E27" s="105">
        <v>120141792</v>
      </c>
      <c r="F27" s="105">
        <v>619323</v>
      </c>
      <c r="G27" s="105">
        <v>1516155</v>
      </c>
      <c r="H27" s="105">
        <v>5610732</v>
      </c>
      <c r="I27" s="105">
        <v>7746210</v>
      </c>
      <c r="J27" s="105">
        <v>1586137</v>
      </c>
      <c r="K27" s="105">
        <v>5826398</v>
      </c>
      <c r="L27" s="105">
        <v>0</v>
      </c>
      <c r="M27" s="105">
        <v>7412535</v>
      </c>
      <c r="N27" s="105">
        <v>278468</v>
      </c>
      <c r="O27" s="105">
        <v>2953129</v>
      </c>
      <c r="P27" s="105">
        <v>2765573</v>
      </c>
      <c r="Q27" s="105">
        <v>5997170</v>
      </c>
      <c r="R27" s="105">
        <v>2631172</v>
      </c>
      <c r="S27" s="105">
        <v>2679770</v>
      </c>
      <c r="T27" s="105">
        <v>4210084</v>
      </c>
      <c r="U27" s="105">
        <v>9521026</v>
      </c>
      <c r="V27" s="105">
        <v>30676941</v>
      </c>
      <c r="W27" s="105">
        <v>120141792</v>
      </c>
      <c r="X27" s="105">
        <v>-89464851</v>
      </c>
      <c r="Y27" s="106">
        <v>-74.47</v>
      </c>
      <c r="Z27" s="107">
        <v>120141792</v>
      </c>
    </row>
    <row r="28" spans="1:26" ht="13.5">
      <c r="A28" s="108" t="s">
        <v>46</v>
      </c>
      <c r="B28" s="19">
        <v>0</v>
      </c>
      <c r="C28" s="19"/>
      <c r="D28" s="64">
        <v>90851129</v>
      </c>
      <c r="E28" s="65">
        <v>76858962</v>
      </c>
      <c r="F28" s="65">
        <v>619323</v>
      </c>
      <c r="G28" s="65">
        <v>1515686</v>
      </c>
      <c r="H28" s="65">
        <v>4486350</v>
      </c>
      <c r="I28" s="65">
        <v>6621359</v>
      </c>
      <c r="J28" s="65">
        <v>1320255</v>
      </c>
      <c r="K28" s="65">
        <v>4539896</v>
      </c>
      <c r="L28" s="65">
        <v>0</v>
      </c>
      <c r="M28" s="65">
        <v>5860151</v>
      </c>
      <c r="N28" s="65">
        <v>105192</v>
      </c>
      <c r="O28" s="65">
        <v>2854931</v>
      </c>
      <c r="P28" s="65">
        <v>2459023</v>
      </c>
      <c r="Q28" s="65">
        <v>5419146</v>
      </c>
      <c r="R28" s="65">
        <v>2423925</v>
      </c>
      <c r="S28" s="65">
        <v>2618148</v>
      </c>
      <c r="T28" s="65">
        <v>2055618</v>
      </c>
      <c r="U28" s="65">
        <v>7097691</v>
      </c>
      <c r="V28" s="65">
        <v>24998347</v>
      </c>
      <c r="W28" s="65">
        <v>76858962</v>
      </c>
      <c r="X28" s="65">
        <v>-51860615</v>
      </c>
      <c r="Y28" s="66">
        <v>-67.48</v>
      </c>
      <c r="Z28" s="67">
        <v>76858962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3419746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3419746</v>
      </c>
      <c r="X29" s="65">
        <v>-3419746</v>
      </c>
      <c r="Y29" s="66">
        <v>-100</v>
      </c>
      <c r="Z29" s="67">
        <v>3419746</v>
      </c>
    </row>
    <row r="30" spans="1:26" ht="13.5">
      <c r="A30" s="63" t="s">
        <v>52</v>
      </c>
      <c r="B30" s="19">
        <v>0</v>
      </c>
      <c r="C30" s="19"/>
      <c r="D30" s="64">
        <v>13000000</v>
      </c>
      <c r="E30" s="65">
        <v>23000000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23000000</v>
      </c>
      <c r="X30" s="65">
        <v>-23000000</v>
      </c>
      <c r="Y30" s="66">
        <v>-100</v>
      </c>
      <c r="Z30" s="67">
        <v>23000000</v>
      </c>
    </row>
    <row r="31" spans="1:26" ht="13.5">
      <c r="A31" s="63" t="s">
        <v>53</v>
      </c>
      <c r="B31" s="19">
        <v>0</v>
      </c>
      <c r="C31" s="19"/>
      <c r="D31" s="64">
        <v>19862000</v>
      </c>
      <c r="E31" s="65">
        <v>16863084</v>
      </c>
      <c r="F31" s="65">
        <v>0</v>
      </c>
      <c r="G31" s="65">
        <v>469</v>
      </c>
      <c r="H31" s="65">
        <v>1124382</v>
      </c>
      <c r="I31" s="65">
        <v>1124851</v>
      </c>
      <c r="J31" s="65">
        <v>265882</v>
      </c>
      <c r="K31" s="65">
        <v>1286502</v>
      </c>
      <c r="L31" s="65">
        <v>0</v>
      </c>
      <c r="M31" s="65">
        <v>1552384</v>
      </c>
      <c r="N31" s="65">
        <v>173276</v>
      </c>
      <c r="O31" s="65">
        <v>98198</v>
      </c>
      <c r="P31" s="65">
        <v>306550</v>
      </c>
      <c r="Q31" s="65">
        <v>578024</v>
      </c>
      <c r="R31" s="65">
        <v>207247</v>
      </c>
      <c r="S31" s="65">
        <v>61622</v>
      </c>
      <c r="T31" s="65">
        <v>2154466</v>
      </c>
      <c r="U31" s="65">
        <v>2423335</v>
      </c>
      <c r="V31" s="65">
        <v>5678594</v>
      </c>
      <c r="W31" s="65">
        <v>16863084</v>
      </c>
      <c r="X31" s="65">
        <v>-11184490</v>
      </c>
      <c r="Y31" s="66">
        <v>-66.33</v>
      </c>
      <c r="Z31" s="67">
        <v>16863084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123713129</v>
      </c>
      <c r="E32" s="105">
        <f t="shared" si="5"/>
        <v>120141792</v>
      </c>
      <c r="F32" s="105">
        <f t="shared" si="5"/>
        <v>619323</v>
      </c>
      <c r="G32" s="105">
        <f t="shared" si="5"/>
        <v>1516155</v>
      </c>
      <c r="H32" s="105">
        <f t="shared" si="5"/>
        <v>5610732</v>
      </c>
      <c r="I32" s="105">
        <f t="shared" si="5"/>
        <v>7746210</v>
      </c>
      <c r="J32" s="105">
        <f t="shared" si="5"/>
        <v>1586137</v>
      </c>
      <c r="K32" s="105">
        <f t="shared" si="5"/>
        <v>5826398</v>
      </c>
      <c r="L32" s="105">
        <f t="shared" si="5"/>
        <v>0</v>
      </c>
      <c r="M32" s="105">
        <f t="shared" si="5"/>
        <v>7412535</v>
      </c>
      <c r="N32" s="105">
        <f t="shared" si="5"/>
        <v>278468</v>
      </c>
      <c r="O32" s="105">
        <f t="shared" si="5"/>
        <v>2953129</v>
      </c>
      <c r="P32" s="105">
        <f t="shared" si="5"/>
        <v>2765573</v>
      </c>
      <c r="Q32" s="105">
        <f t="shared" si="5"/>
        <v>5997170</v>
      </c>
      <c r="R32" s="105">
        <f t="shared" si="5"/>
        <v>2631172</v>
      </c>
      <c r="S32" s="105">
        <f t="shared" si="5"/>
        <v>2679770</v>
      </c>
      <c r="T32" s="105">
        <f t="shared" si="5"/>
        <v>4210084</v>
      </c>
      <c r="U32" s="105">
        <f t="shared" si="5"/>
        <v>9521026</v>
      </c>
      <c r="V32" s="105">
        <f t="shared" si="5"/>
        <v>30676941</v>
      </c>
      <c r="W32" s="105">
        <f t="shared" si="5"/>
        <v>120141792</v>
      </c>
      <c r="X32" s="105">
        <f t="shared" si="5"/>
        <v>-89464851</v>
      </c>
      <c r="Y32" s="106">
        <f>+IF(W32&lt;&gt;0,(X32/W32)*100,0)</f>
        <v>-74.46605341128922</v>
      </c>
      <c r="Z32" s="107">
        <f t="shared" si="5"/>
        <v>120141792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103776956</v>
      </c>
      <c r="C35" s="19"/>
      <c r="D35" s="64">
        <v>77619</v>
      </c>
      <c r="E35" s="65">
        <v>103299000</v>
      </c>
      <c r="F35" s="65">
        <v>103883391</v>
      </c>
      <c r="G35" s="65">
        <v>103883391</v>
      </c>
      <c r="H35" s="65">
        <v>103883391</v>
      </c>
      <c r="I35" s="65">
        <v>311650173</v>
      </c>
      <c r="J35" s="65">
        <v>103883391</v>
      </c>
      <c r="K35" s="65">
        <v>103297879</v>
      </c>
      <c r="L35" s="65">
        <v>103297879</v>
      </c>
      <c r="M35" s="65">
        <v>310479149</v>
      </c>
      <c r="N35" s="65">
        <v>103297879</v>
      </c>
      <c r="O35" s="65">
        <v>103297879</v>
      </c>
      <c r="P35" s="65">
        <v>103297879</v>
      </c>
      <c r="Q35" s="65">
        <v>309893637</v>
      </c>
      <c r="R35" s="65">
        <v>103297879</v>
      </c>
      <c r="S35" s="65">
        <v>103297879</v>
      </c>
      <c r="T35" s="65">
        <v>0</v>
      </c>
      <c r="U35" s="65">
        <v>206595758</v>
      </c>
      <c r="V35" s="65">
        <v>1138618717</v>
      </c>
      <c r="W35" s="65">
        <v>103299000</v>
      </c>
      <c r="X35" s="65">
        <v>1035319717</v>
      </c>
      <c r="Y35" s="66">
        <v>1002.26</v>
      </c>
      <c r="Z35" s="67">
        <v>103299000</v>
      </c>
    </row>
    <row r="36" spans="1:26" ht="13.5">
      <c r="A36" s="63" t="s">
        <v>57</v>
      </c>
      <c r="B36" s="19">
        <v>381378328</v>
      </c>
      <c r="C36" s="19"/>
      <c r="D36" s="64">
        <v>234644</v>
      </c>
      <c r="E36" s="65">
        <v>381378000</v>
      </c>
      <c r="F36" s="65">
        <v>393194592</v>
      </c>
      <c r="G36" s="65">
        <v>393194592</v>
      </c>
      <c r="H36" s="65">
        <v>393194592</v>
      </c>
      <c r="I36" s="65">
        <v>1179583776</v>
      </c>
      <c r="J36" s="65">
        <v>393194592</v>
      </c>
      <c r="K36" s="65">
        <v>381378325</v>
      </c>
      <c r="L36" s="65">
        <v>381378325</v>
      </c>
      <c r="M36" s="65">
        <v>1155951242</v>
      </c>
      <c r="N36" s="65">
        <v>381378325</v>
      </c>
      <c r="O36" s="65">
        <v>381378325</v>
      </c>
      <c r="P36" s="65">
        <v>381378325</v>
      </c>
      <c r="Q36" s="65">
        <v>1144134975</v>
      </c>
      <c r="R36" s="65">
        <v>381378325</v>
      </c>
      <c r="S36" s="65">
        <v>381378325</v>
      </c>
      <c r="T36" s="65">
        <v>0</v>
      </c>
      <c r="U36" s="65">
        <v>762756650</v>
      </c>
      <c r="V36" s="65">
        <v>4242426643</v>
      </c>
      <c r="W36" s="65">
        <v>381378000</v>
      </c>
      <c r="X36" s="65">
        <v>3861048643</v>
      </c>
      <c r="Y36" s="66">
        <v>1012.39</v>
      </c>
      <c r="Z36" s="67">
        <v>381378000</v>
      </c>
    </row>
    <row r="37" spans="1:26" ht="13.5">
      <c r="A37" s="63" t="s">
        <v>58</v>
      </c>
      <c r="B37" s="19">
        <v>37267343</v>
      </c>
      <c r="C37" s="19"/>
      <c r="D37" s="64">
        <v>10995</v>
      </c>
      <c r="E37" s="65">
        <v>37095000</v>
      </c>
      <c r="F37" s="65">
        <v>37281356</v>
      </c>
      <c r="G37" s="65">
        <v>37281356</v>
      </c>
      <c r="H37" s="65">
        <v>37281356</v>
      </c>
      <c r="I37" s="65">
        <v>111844068</v>
      </c>
      <c r="J37" s="65">
        <v>37281356</v>
      </c>
      <c r="K37" s="65">
        <v>37094780</v>
      </c>
      <c r="L37" s="65">
        <v>37094780</v>
      </c>
      <c r="M37" s="65">
        <v>111470916</v>
      </c>
      <c r="N37" s="65">
        <v>37094780</v>
      </c>
      <c r="O37" s="65">
        <v>37094780</v>
      </c>
      <c r="P37" s="65">
        <v>37094780</v>
      </c>
      <c r="Q37" s="65">
        <v>111284340</v>
      </c>
      <c r="R37" s="65">
        <v>37094780</v>
      </c>
      <c r="S37" s="65">
        <v>37094780</v>
      </c>
      <c r="T37" s="65">
        <v>0</v>
      </c>
      <c r="U37" s="65">
        <v>74189560</v>
      </c>
      <c r="V37" s="65">
        <v>408788884</v>
      </c>
      <c r="W37" s="65">
        <v>37095000</v>
      </c>
      <c r="X37" s="65">
        <v>371693884</v>
      </c>
      <c r="Y37" s="66">
        <v>1002.01</v>
      </c>
      <c r="Z37" s="67">
        <v>37095000</v>
      </c>
    </row>
    <row r="38" spans="1:26" ht="13.5">
      <c r="A38" s="63" t="s">
        <v>59</v>
      </c>
      <c r="B38" s="19">
        <v>7538529</v>
      </c>
      <c r="C38" s="19"/>
      <c r="D38" s="64">
        <v>4476</v>
      </c>
      <c r="E38" s="65">
        <v>7539000</v>
      </c>
      <c r="F38" s="65">
        <v>7538528</v>
      </c>
      <c r="G38" s="65">
        <v>7538528</v>
      </c>
      <c r="H38" s="65">
        <v>7538528</v>
      </c>
      <c r="I38" s="65">
        <v>22615584</v>
      </c>
      <c r="J38" s="65">
        <v>7538528</v>
      </c>
      <c r="K38" s="65">
        <v>7538528</v>
      </c>
      <c r="L38" s="65">
        <v>7538528</v>
      </c>
      <c r="M38" s="65">
        <v>22615584</v>
      </c>
      <c r="N38" s="65">
        <v>7538528</v>
      </c>
      <c r="O38" s="65">
        <v>7538528</v>
      </c>
      <c r="P38" s="65">
        <v>7538528</v>
      </c>
      <c r="Q38" s="65">
        <v>22615584</v>
      </c>
      <c r="R38" s="65">
        <v>7538528</v>
      </c>
      <c r="S38" s="65">
        <v>7538528</v>
      </c>
      <c r="T38" s="65">
        <v>0</v>
      </c>
      <c r="U38" s="65">
        <v>15077056</v>
      </c>
      <c r="V38" s="65">
        <v>82923808</v>
      </c>
      <c r="W38" s="65">
        <v>7539000</v>
      </c>
      <c r="X38" s="65">
        <v>75384808</v>
      </c>
      <c r="Y38" s="66">
        <v>999.93</v>
      </c>
      <c r="Z38" s="67">
        <v>7539000</v>
      </c>
    </row>
    <row r="39" spans="1:26" ht="13.5">
      <c r="A39" s="63" t="s">
        <v>60</v>
      </c>
      <c r="B39" s="19">
        <v>440349412</v>
      </c>
      <c r="C39" s="19"/>
      <c r="D39" s="64">
        <v>296792</v>
      </c>
      <c r="E39" s="65">
        <v>440043000</v>
      </c>
      <c r="F39" s="65">
        <v>452258099</v>
      </c>
      <c r="G39" s="65">
        <v>452258099</v>
      </c>
      <c r="H39" s="65">
        <v>452258099</v>
      </c>
      <c r="I39" s="65">
        <v>1356774297</v>
      </c>
      <c r="J39" s="65">
        <v>452258099</v>
      </c>
      <c r="K39" s="65">
        <v>440042896</v>
      </c>
      <c r="L39" s="65">
        <v>440042896</v>
      </c>
      <c r="M39" s="65">
        <v>1332343891</v>
      </c>
      <c r="N39" s="65">
        <v>440042896</v>
      </c>
      <c r="O39" s="65">
        <v>440042896</v>
      </c>
      <c r="P39" s="65">
        <v>440042896</v>
      </c>
      <c r="Q39" s="65">
        <v>1320128688</v>
      </c>
      <c r="R39" s="65">
        <v>440042896</v>
      </c>
      <c r="S39" s="65">
        <v>440042896</v>
      </c>
      <c r="T39" s="65">
        <v>0</v>
      </c>
      <c r="U39" s="65">
        <v>880085792</v>
      </c>
      <c r="V39" s="65">
        <v>4889332668</v>
      </c>
      <c r="W39" s="65">
        <v>440043000</v>
      </c>
      <c r="X39" s="65">
        <v>4449289668</v>
      </c>
      <c r="Y39" s="66">
        <v>1011.1</v>
      </c>
      <c r="Z39" s="67">
        <v>440043000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45070177</v>
      </c>
      <c r="C42" s="19">
        <v>56860111</v>
      </c>
      <c r="D42" s="64">
        <v>109220</v>
      </c>
      <c r="E42" s="65">
        <v>40488000</v>
      </c>
      <c r="F42" s="65">
        <v>37427364</v>
      </c>
      <c r="G42" s="65">
        <v>-3361717</v>
      </c>
      <c r="H42" s="65">
        <v>-2985028</v>
      </c>
      <c r="I42" s="65">
        <v>31080619</v>
      </c>
      <c r="J42" s="65">
        <v>-5268517</v>
      </c>
      <c r="K42" s="65">
        <v>27664333</v>
      </c>
      <c r="L42" s="65">
        <v>-5585243</v>
      </c>
      <c r="M42" s="65">
        <v>16810573</v>
      </c>
      <c r="N42" s="65">
        <v>-5527949</v>
      </c>
      <c r="O42" s="65">
        <v>-4111730</v>
      </c>
      <c r="P42" s="65">
        <v>26747621</v>
      </c>
      <c r="Q42" s="65">
        <v>17107942</v>
      </c>
      <c r="R42" s="65">
        <v>-4910073</v>
      </c>
      <c r="S42" s="65">
        <v>-11257017</v>
      </c>
      <c r="T42" s="65">
        <v>8028067</v>
      </c>
      <c r="U42" s="65">
        <v>-8139023</v>
      </c>
      <c r="V42" s="65">
        <v>56860111</v>
      </c>
      <c r="W42" s="65">
        <v>40488000</v>
      </c>
      <c r="X42" s="65">
        <v>16372111</v>
      </c>
      <c r="Y42" s="66">
        <v>40.44</v>
      </c>
      <c r="Z42" s="67">
        <v>40488000</v>
      </c>
    </row>
    <row r="43" spans="1:26" ht="13.5">
      <c r="A43" s="63" t="s">
        <v>63</v>
      </c>
      <c r="B43" s="19">
        <v>0</v>
      </c>
      <c r="C43" s="19">
        <v>-33190074</v>
      </c>
      <c r="D43" s="64">
        <v>0</v>
      </c>
      <c r="E43" s="65">
        <v>-204000</v>
      </c>
      <c r="F43" s="65">
        <v>-619322</v>
      </c>
      <c r="G43" s="65">
        <v>-1515156</v>
      </c>
      <c r="H43" s="65">
        <v>-5407683</v>
      </c>
      <c r="I43" s="65">
        <v>-7542161</v>
      </c>
      <c r="J43" s="65">
        <v>-1584186</v>
      </c>
      <c r="K43" s="65">
        <v>-5826398</v>
      </c>
      <c r="L43" s="65">
        <v>-2613888</v>
      </c>
      <c r="M43" s="65">
        <v>-10024472</v>
      </c>
      <c r="N43" s="65">
        <v>-278467</v>
      </c>
      <c r="O43" s="65">
        <v>-2952628</v>
      </c>
      <c r="P43" s="65">
        <v>-2765572</v>
      </c>
      <c r="Q43" s="65">
        <v>-5996667</v>
      </c>
      <c r="R43" s="65">
        <v>-2631170</v>
      </c>
      <c r="S43" s="65">
        <v>-2679769</v>
      </c>
      <c r="T43" s="65">
        <v>-4315835</v>
      </c>
      <c r="U43" s="65">
        <v>-9626774</v>
      </c>
      <c r="V43" s="65">
        <v>-33190074</v>
      </c>
      <c r="W43" s="65">
        <v>-204000</v>
      </c>
      <c r="X43" s="65">
        <v>-32986074</v>
      </c>
      <c r="Y43" s="66">
        <v>16169.64</v>
      </c>
      <c r="Z43" s="67">
        <v>-204000</v>
      </c>
    </row>
    <row r="44" spans="1:26" ht="13.5">
      <c r="A44" s="63" t="s">
        <v>64</v>
      </c>
      <c r="B44" s="19">
        <v>0</v>
      </c>
      <c r="C44" s="19"/>
      <c r="D44" s="64">
        <v>-39506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45070177</v>
      </c>
      <c r="C45" s="22">
        <v>23670037</v>
      </c>
      <c r="D45" s="104">
        <v>69714</v>
      </c>
      <c r="E45" s="105">
        <v>40284000</v>
      </c>
      <c r="F45" s="105">
        <v>36808042</v>
      </c>
      <c r="G45" s="105">
        <v>31931169</v>
      </c>
      <c r="H45" s="105">
        <v>23538458</v>
      </c>
      <c r="I45" s="105">
        <v>23538458</v>
      </c>
      <c r="J45" s="105">
        <v>16685755</v>
      </c>
      <c r="K45" s="105">
        <v>38523690</v>
      </c>
      <c r="L45" s="105">
        <v>30324559</v>
      </c>
      <c r="M45" s="105">
        <v>30324559</v>
      </c>
      <c r="N45" s="105">
        <v>24518143</v>
      </c>
      <c r="O45" s="105">
        <v>17453785</v>
      </c>
      <c r="P45" s="105">
        <v>41435834</v>
      </c>
      <c r="Q45" s="105">
        <v>41435834</v>
      </c>
      <c r="R45" s="105">
        <v>33894591</v>
      </c>
      <c r="S45" s="105">
        <v>19957805</v>
      </c>
      <c r="T45" s="105">
        <v>23670037</v>
      </c>
      <c r="U45" s="105">
        <v>23670037</v>
      </c>
      <c r="V45" s="105">
        <v>23670037</v>
      </c>
      <c r="W45" s="105">
        <v>40284000</v>
      </c>
      <c r="X45" s="105">
        <v>-16613963</v>
      </c>
      <c r="Y45" s="106">
        <v>-41.24</v>
      </c>
      <c r="Z45" s="107">
        <v>40284000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779440</v>
      </c>
      <c r="C49" s="57"/>
      <c r="D49" s="134">
        <v>0</v>
      </c>
      <c r="E49" s="59">
        <v>1118017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35613768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155.70825729927006</v>
      </c>
      <c r="E58" s="7">
        <f t="shared" si="6"/>
        <v>100.00309362867175</v>
      </c>
      <c r="F58" s="7">
        <f t="shared" si="6"/>
        <v>99.99998289935019</v>
      </c>
      <c r="G58" s="7">
        <f t="shared" si="6"/>
        <v>0</v>
      </c>
      <c r="H58" s="7">
        <f t="shared" si="6"/>
        <v>100.00001734575892</v>
      </c>
      <c r="I58" s="7">
        <f t="shared" si="6"/>
        <v>148.32376331383165</v>
      </c>
      <c r="J58" s="7">
        <f t="shared" si="6"/>
        <v>106.18718156974319</v>
      </c>
      <c r="K58" s="7">
        <f t="shared" si="6"/>
        <v>100</v>
      </c>
      <c r="L58" s="7">
        <f t="shared" si="6"/>
        <v>0</v>
      </c>
      <c r="M58" s="7">
        <f t="shared" si="6"/>
        <v>143.5319196050535</v>
      </c>
      <c r="N58" s="7">
        <f t="shared" si="6"/>
        <v>100.00004080137157</v>
      </c>
      <c r="O58" s="7">
        <f t="shared" si="6"/>
        <v>100.00009433385581</v>
      </c>
      <c r="P58" s="7">
        <f t="shared" si="6"/>
        <v>100</v>
      </c>
      <c r="Q58" s="7">
        <f t="shared" si="6"/>
        <v>100.00004435966257</v>
      </c>
      <c r="R58" s="7">
        <f t="shared" si="6"/>
        <v>99.99995968657927</v>
      </c>
      <c r="S58" s="7">
        <f t="shared" si="6"/>
        <v>100.00002341612182</v>
      </c>
      <c r="T58" s="7">
        <f t="shared" si="6"/>
        <v>100</v>
      </c>
      <c r="U58" s="7">
        <f t="shared" si="6"/>
        <v>99.99994120044006</v>
      </c>
      <c r="V58" s="7">
        <f t="shared" si="6"/>
        <v>124.10142632043843</v>
      </c>
      <c r="W58" s="7">
        <f t="shared" si="6"/>
        <v>100.00309362867175</v>
      </c>
      <c r="X58" s="7">
        <f t="shared" si="6"/>
        <v>0</v>
      </c>
      <c r="Y58" s="7">
        <f t="shared" si="6"/>
        <v>0</v>
      </c>
      <c r="Z58" s="8">
        <f t="shared" si="6"/>
        <v>100.00309362867175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407.3397232685638</v>
      </c>
      <c r="E59" s="10">
        <f t="shared" si="7"/>
        <v>100.00472299626884</v>
      </c>
      <c r="F59" s="10">
        <f t="shared" si="7"/>
        <v>99.99995213756048</v>
      </c>
      <c r="G59" s="10">
        <f t="shared" si="7"/>
        <v>0</v>
      </c>
      <c r="H59" s="10">
        <f t="shared" si="7"/>
        <v>100</v>
      </c>
      <c r="I59" s="10">
        <f t="shared" si="7"/>
        <v>149.93899694349892</v>
      </c>
      <c r="J59" s="10">
        <f t="shared" si="7"/>
        <v>100</v>
      </c>
      <c r="K59" s="10">
        <f t="shared" si="7"/>
        <v>99.99995275385942</v>
      </c>
      <c r="L59" s="10">
        <f t="shared" si="7"/>
        <v>0</v>
      </c>
      <c r="M59" s="10">
        <f t="shared" si="7"/>
        <v>149.83571645659111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142.01638155178605</v>
      </c>
      <c r="W59" s="10">
        <f t="shared" si="7"/>
        <v>100.00472299626884</v>
      </c>
      <c r="X59" s="10">
        <f t="shared" si="7"/>
        <v>0</v>
      </c>
      <c r="Y59" s="10">
        <f t="shared" si="7"/>
        <v>0</v>
      </c>
      <c r="Z59" s="11">
        <f t="shared" si="7"/>
        <v>100.00472299626884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100.00230781657473</v>
      </c>
      <c r="F60" s="13">
        <f t="shared" si="7"/>
        <v>100</v>
      </c>
      <c r="G60" s="13">
        <f t="shared" si="7"/>
        <v>0</v>
      </c>
      <c r="H60" s="13">
        <f t="shared" si="7"/>
        <v>100.0000283625988</v>
      </c>
      <c r="I60" s="13">
        <f t="shared" si="7"/>
        <v>147.11788696044482</v>
      </c>
      <c r="J60" s="13">
        <f t="shared" si="7"/>
        <v>110.85838782325285</v>
      </c>
      <c r="K60" s="13">
        <f t="shared" si="7"/>
        <v>100</v>
      </c>
      <c r="L60" s="13">
        <f t="shared" si="7"/>
        <v>0</v>
      </c>
      <c r="M60" s="13">
        <f t="shared" si="7"/>
        <v>139.5090808978144</v>
      </c>
      <c r="N60" s="13">
        <f t="shared" si="7"/>
        <v>100.00003645989048</v>
      </c>
      <c r="O60" s="13">
        <f t="shared" si="7"/>
        <v>99.99990162731378</v>
      </c>
      <c r="P60" s="13">
        <f t="shared" si="7"/>
        <v>100</v>
      </c>
      <c r="Q60" s="13">
        <f t="shared" si="7"/>
        <v>99.99997866955395</v>
      </c>
      <c r="R60" s="13">
        <f t="shared" si="7"/>
        <v>99.99996449604983</v>
      </c>
      <c r="S60" s="13">
        <f t="shared" si="7"/>
        <v>100</v>
      </c>
      <c r="T60" s="13">
        <f t="shared" si="7"/>
        <v>100</v>
      </c>
      <c r="U60" s="13">
        <f t="shared" si="7"/>
        <v>99.99998917422973</v>
      </c>
      <c r="V60" s="13">
        <f t="shared" si="7"/>
        <v>118.65568240293103</v>
      </c>
      <c r="W60" s="13">
        <f t="shared" si="7"/>
        <v>100.00230781657473</v>
      </c>
      <c r="X60" s="13">
        <f t="shared" si="7"/>
        <v>0</v>
      </c>
      <c r="Y60" s="13">
        <f t="shared" si="7"/>
        <v>0</v>
      </c>
      <c r="Z60" s="14">
        <f t="shared" si="7"/>
        <v>100.00230781657473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0</v>
      </c>
      <c r="H61" s="13">
        <f t="shared" si="7"/>
        <v>100</v>
      </c>
      <c r="I61" s="13">
        <f t="shared" si="7"/>
        <v>146.61162525823772</v>
      </c>
      <c r="J61" s="13">
        <f t="shared" si="7"/>
        <v>113.23411446998814</v>
      </c>
      <c r="K61" s="13">
        <f t="shared" si="7"/>
        <v>100</v>
      </c>
      <c r="L61" s="13">
        <f t="shared" si="7"/>
        <v>0</v>
      </c>
      <c r="M61" s="13">
        <f t="shared" si="7"/>
        <v>137.66122719643963</v>
      </c>
      <c r="N61" s="13">
        <f t="shared" si="7"/>
        <v>100</v>
      </c>
      <c r="O61" s="13">
        <f t="shared" si="7"/>
        <v>99.9999205934843</v>
      </c>
      <c r="P61" s="13">
        <f t="shared" si="7"/>
        <v>100</v>
      </c>
      <c r="Q61" s="13">
        <f t="shared" si="7"/>
        <v>99.99997432629634</v>
      </c>
      <c r="R61" s="13">
        <f t="shared" si="7"/>
        <v>99.99995624819525</v>
      </c>
      <c r="S61" s="13">
        <f t="shared" si="7"/>
        <v>100</v>
      </c>
      <c r="T61" s="13">
        <f t="shared" si="7"/>
        <v>100</v>
      </c>
      <c r="U61" s="13">
        <f t="shared" si="7"/>
        <v>99.9999877651521</v>
      </c>
      <c r="V61" s="13">
        <f t="shared" si="7"/>
        <v>118.06395902766036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0</v>
      </c>
      <c r="H64" s="13">
        <f t="shared" si="7"/>
        <v>100.00018887596138</v>
      </c>
      <c r="I64" s="13">
        <f t="shared" si="7"/>
        <v>150.06246958968902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149.6287005924692</v>
      </c>
      <c r="N64" s="13">
        <f t="shared" si="7"/>
        <v>100.00019053643628</v>
      </c>
      <c r="O64" s="13">
        <f t="shared" si="7"/>
        <v>99.9998116555104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122.12053623430836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154.35322857820412</v>
      </c>
      <c r="J66" s="16">
        <f t="shared" si="7"/>
        <v>99.99938689801048</v>
      </c>
      <c r="K66" s="16">
        <f t="shared" si="7"/>
        <v>100.00059748934976</v>
      </c>
      <c r="L66" s="16">
        <f t="shared" si="7"/>
        <v>0</v>
      </c>
      <c r="M66" s="16">
        <f t="shared" si="7"/>
        <v>148.11633058171344</v>
      </c>
      <c r="N66" s="16">
        <f t="shared" si="7"/>
        <v>100.00069017399287</v>
      </c>
      <c r="O66" s="16">
        <f t="shared" si="7"/>
        <v>100.00477381087353</v>
      </c>
      <c r="P66" s="16">
        <f t="shared" si="7"/>
        <v>100</v>
      </c>
      <c r="Q66" s="16">
        <f t="shared" si="7"/>
        <v>100.00188078733939</v>
      </c>
      <c r="R66" s="16">
        <f t="shared" si="7"/>
        <v>99.99932595478505</v>
      </c>
      <c r="S66" s="16">
        <f t="shared" si="7"/>
        <v>100.00172977461037</v>
      </c>
      <c r="T66" s="16">
        <f t="shared" si="7"/>
        <v>100</v>
      </c>
      <c r="U66" s="16">
        <f t="shared" si="7"/>
        <v>99.99911503641626</v>
      </c>
      <c r="V66" s="16">
        <f t="shared" si="7"/>
        <v>124.30202960630672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48858183</v>
      </c>
      <c r="C67" s="24"/>
      <c r="D67" s="25">
        <v>70144</v>
      </c>
      <c r="E67" s="26">
        <v>64649000</v>
      </c>
      <c r="F67" s="26">
        <v>5847731</v>
      </c>
      <c r="G67" s="26"/>
      <c r="H67" s="26">
        <v>5765098</v>
      </c>
      <c r="I67" s="26">
        <v>11612829</v>
      </c>
      <c r="J67" s="26">
        <v>5164985</v>
      </c>
      <c r="K67" s="26">
        <v>6260360</v>
      </c>
      <c r="L67" s="26"/>
      <c r="M67" s="26">
        <v>11425345</v>
      </c>
      <c r="N67" s="26">
        <v>4901796</v>
      </c>
      <c r="O67" s="26">
        <v>5300324</v>
      </c>
      <c r="P67" s="26">
        <v>5577982</v>
      </c>
      <c r="Q67" s="26">
        <v>15780102</v>
      </c>
      <c r="R67" s="26">
        <v>4961127</v>
      </c>
      <c r="S67" s="26">
        <v>-4270562</v>
      </c>
      <c r="T67" s="26">
        <v>4411514</v>
      </c>
      <c r="U67" s="26">
        <v>5102079</v>
      </c>
      <c r="V67" s="26">
        <v>43920355</v>
      </c>
      <c r="W67" s="26">
        <v>64649000</v>
      </c>
      <c r="X67" s="26"/>
      <c r="Y67" s="25"/>
      <c r="Z67" s="27">
        <v>64649000</v>
      </c>
    </row>
    <row r="68" spans="1:26" ht="13.5" hidden="1">
      <c r="A68" s="37" t="s">
        <v>31</v>
      </c>
      <c r="B68" s="19">
        <v>12775595</v>
      </c>
      <c r="C68" s="19"/>
      <c r="D68" s="20">
        <v>26813</v>
      </c>
      <c r="E68" s="21">
        <v>21173000</v>
      </c>
      <c r="F68" s="21">
        <v>2089321</v>
      </c>
      <c r="G68" s="21"/>
      <c r="H68" s="21">
        <v>2085060</v>
      </c>
      <c r="I68" s="21">
        <v>4174381</v>
      </c>
      <c r="J68" s="21">
        <v>2058828</v>
      </c>
      <c r="K68" s="21">
        <v>2116575</v>
      </c>
      <c r="L68" s="21"/>
      <c r="M68" s="21">
        <v>4175403</v>
      </c>
      <c r="N68" s="21">
        <v>2014165</v>
      </c>
      <c r="O68" s="21">
        <v>2083116</v>
      </c>
      <c r="P68" s="21">
        <v>1828029</v>
      </c>
      <c r="Q68" s="21">
        <v>5925310</v>
      </c>
      <c r="R68" s="21">
        <v>1996181</v>
      </c>
      <c r="S68" s="21">
        <v>3677</v>
      </c>
      <c r="T68" s="21">
        <v>-6360995</v>
      </c>
      <c r="U68" s="21">
        <v>-4361137</v>
      </c>
      <c r="V68" s="21">
        <v>9913957</v>
      </c>
      <c r="W68" s="21">
        <v>21173000</v>
      </c>
      <c r="X68" s="21"/>
      <c r="Y68" s="20"/>
      <c r="Z68" s="23">
        <v>21173000</v>
      </c>
    </row>
    <row r="69" spans="1:26" ht="13.5" hidden="1">
      <c r="A69" s="38" t="s">
        <v>32</v>
      </c>
      <c r="B69" s="19">
        <v>34293155</v>
      </c>
      <c r="C69" s="19"/>
      <c r="D69" s="20">
        <v>43331</v>
      </c>
      <c r="E69" s="21">
        <v>43331000</v>
      </c>
      <c r="F69" s="21">
        <v>3604849</v>
      </c>
      <c r="G69" s="21"/>
      <c r="H69" s="21">
        <v>3525770</v>
      </c>
      <c r="I69" s="21">
        <v>7130619</v>
      </c>
      <c r="J69" s="21">
        <v>2943052</v>
      </c>
      <c r="K69" s="21">
        <v>3976418</v>
      </c>
      <c r="L69" s="21"/>
      <c r="M69" s="21">
        <v>6919470</v>
      </c>
      <c r="N69" s="21">
        <v>2742740</v>
      </c>
      <c r="O69" s="21">
        <v>3049627</v>
      </c>
      <c r="P69" s="21">
        <v>3583902</v>
      </c>
      <c r="Q69" s="21">
        <v>9376269</v>
      </c>
      <c r="R69" s="21">
        <v>2816588</v>
      </c>
      <c r="S69" s="21">
        <v>-4216428</v>
      </c>
      <c r="T69" s="21">
        <v>10637058</v>
      </c>
      <c r="U69" s="21">
        <v>9237218</v>
      </c>
      <c r="V69" s="21">
        <v>32663576</v>
      </c>
      <c r="W69" s="21">
        <v>43331000</v>
      </c>
      <c r="X69" s="21"/>
      <c r="Y69" s="20"/>
      <c r="Z69" s="23">
        <v>43331000</v>
      </c>
    </row>
    <row r="70" spans="1:26" ht="13.5" hidden="1">
      <c r="A70" s="39" t="s">
        <v>103</v>
      </c>
      <c r="B70" s="19"/>
      <c r="C70" s="19"/>
      <c r="D70" s="20">
        <v>43331</v>
      </c>
      <c r="E70" s="21"/>
      <c r="F70" s="21">
        <v>3088188</v>
      </c>
      <c r="G70" s="21"/>
      <c r="H70" s="21">
        <v>2996322</v>
      </c>
      <c r="I70" s="21">
        <v>6084510</v>
      </c>
      <c r="J70" s="21">
        <v>2414729</v>
      </c>
      <c r="K70" s="21">
        <v>3436331</v>
      </c>
      <c r="L70" s="21"/>
      <c r="M70" s="21">
        <v>5851060</v>
      </c>
      <c r="N70" s="21">
        <v>2217906</v>
      </c>
      <c r="O70" s="21">
        <v>2518685</v>
      </c>
      <c r="P70" s="21">
        <v>3053481</v>
      </c>
      <c r="Q70" s="21">
        <v>7790072</v>
      </c>
      <c r="R70" s="21">
        <v>2285620</v>
      </c>
      <c r="S70" s="21">
        <v>-4738871</v>
      </c>
      <c r="T70" s="21">
        <v>10626626</v>
      </c>
      <c r="U70" s="21">
        <v>8173375</v>
      </c>
      <c r="V70" s="21">
        <v>27899017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516661</v>
      </c>
      <c r="G73" s="21"/>
      <c r="H73" s="21">
        <v>529448</v>
      </c>
      <c r="I73" s="21">
        <v>1046109</v>
      </c>
      <c r="J73" s="21">
        <v>528323</v>
      </c>
      <c r="K73" s="21">
        <v>540087</v>
      </c>
      <c r="L73" s="21"/>
      <c r="M73" s="21">
        <v>1068410</v>
      </c>
      <c r="N73" s="21">
        <v>524834</v>
      </c>
      <c r="O73" s="21">
        <v>530942</v>
      </c>
      <c r="P73" s="21">
        <v>530421</v>
      </c>
      <c r="Q73" s="21">
        <v>1586197</v>
      </c>
      <c r="R73" s="21">
        <v>530968</v>
      </c>
      <c r="S73" s="21">
        <v>522443</v>
      </c>
      <c r="T73" s="21">
        <v>10432</v>
      </c>
      <c r="U73" s="21">
        <v>1063843</v>
      </c>
      <c r="V73" s="21">
        <v>4764559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34293155</v>
      </c>
      <c r="C74" s="19"/>
      <c r="D74" s="20"/>
      <c r="E74" s="21">
        <v>43331000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43331000</v>
      </c>
      <c r="X74" s="21"/>
      <c r="Y74" s="20"/>
      <c r="Z74" s="23">
        <v>43331000</v>
      </c>
    </row>
    <row r="75" spans="1:26" ht="13.5" hidden="1">
      <c r="A75" s="40" t="s">
        <v>110</v>
      </c>
      <c r="B75" s="28">
        <v>1789433</v>
      </c>
      <c r="C75" s="28"/>
      <c r="D75" s="29"/>
      <c r="E75" s="30">
        <v>145000</v>
      </c>
      <c r="F75" s="30">
        <v>153561</v>
      </c>
      <c r="G75" s="30"/>
      <c r="H75" s="30">
        <v>154268</v>
      </c>
      <c r="I75" s="30">
        <v>307829</v>
      </c>
      <c r="J75" s="30">
        <v>163105</v>
      </c>
      <c r="K75" s="30">
        <v>167367</v>
      </c>
      <c r="L75" s="30"/>
      <c r="M75" s="30">
        <v>330472</v>
      </c>
      <c r="N75" s="30">
        <v>144891</v>
      </c>
      <c r="O75" s="30">
        <v>167581</v>
      </c>
      <c r="P75" s="30">
        <v>166051</v>
      </c>
      <c r="Q75" s="30">
        <v>478523</v>
      </c>
      <c r="R75" s="30">
        <v>148358</v>
      </c>
      <c r="S75" s="30">
        <v>-57811</v>
      </c>
      <c r="T75" s="30">
        <v>135451</v>
      </c>
      <c r="U75" s="30">
        <v>225998</v>
      </c>
      <c r="V75" s="30">
        <v>1342822</v>
      </c>
      <c r="W75" s="30">
        <v>145000</v>
      </c>
      <c r="X75" s="30"/>
      <c r="Y75" s="29"/>
      <c r="Z75" s="31">
        <v>145000</v>
      </c>
    </row>
    <row r="76" spans="1:26" ht="13.5" hidden="1">
      <c r="A76" s="42" t="s">
        <v>222</v>
      </c>
      <c r="B76" s="32">
        <v>48858183</v>
      </c>
      <c r="C76" s="32">
        <v>54505787</v>
      </c>
      <c r="D76" s="33">
        <v>109220</v>
      </c>
      <c r="E76" s="34">
        <v>64651000</v>
      </c>
      <c r="F76" s="34">
        <v>5847730</v>
      </c>
      <c r="G76" s="34">
        <v>5611756</v>
      </c>
      <c r="H76" s="34">
        <v>5765099</v>
      </c>
      <c r="I76" s="34">
        <v>17224585</v>
      </c>
      <c r="J76" s="34">
        <v>5484552</v>
      </c>
      <c r="K76" s="34">
        <v>6260360</v>
      </c>
      <c r="L76" s="34">
        <v>4654105</v>
      </c>
      <c r="M76" s="34">
        <v>16399017</v>
      </c>
      <c r="N76" s="34">
        <v>4901798</v>
      </c>
      <c r="O76" s="34">
        <v>5300329</v>
      </c>
      <c r="P76" s="34">
        <v>5577982</v>
      </c>
      <c r="Q76" s="34">
        <v>15780109</v>
      </c>
      <c r="R76" s="34">
        <v>4961125</v>
      </c>
      <c r="S76" s="34">
        <v>-4270563</v>
      </c>
      <c r="T76" s="34">
        <v>4411514</v>
      </c>
      <c r="U76" s="34">
        <v>5102076</v>
      </c>
      <c r="V76" s="34">
        <v>54505787</v>
      </c>
      <c r="W76" s="34">
        <v>64651000</v>
      </c>
      <c r="X76" s="34"/>
      <c r="Y76" s="33"/>
      <c r="Z76" s="35">
        <v>64651000</v>
      </c>
    </row>
    <row r="77" spans="1:26" ht="13.5" hidden="1">
      <c r="A77" s="37" t="s">
        <v>31</v>
      </c>
      <c r="B77" s="19">
        <v>12775595</v>
      </c>
      <c r="C77" s="19">
        <v>14079443</v>
      </c>
      <c r="D77" s="20">
        <v>109220</v>
      </c>
      <c r="E77" s="21">
        <v>21174000</v>
      </c>
      <c r="F77" s="21">
        <v>2089320</v>
      </c>
      <c r="G77" s="21">
        <v>2084645</v>
      </c>
      <c r="H77" s="21">
        <v>2085060</v>
      </c>
      <c r="I77" s="21">
        <v>6259025</v>
      </c>
      <c r="J77" s="21">
        <v>2058828</v>
      </c>
      <c r="K77" s="21">
        <v>2116574</v>
      </c>
      <c r="L77" s="21">
        <v>2080843</v>
      </c>
      <c r="M77" s="21">
        <v>6256245</v>
      </c>
      <c r="N77" s="21">
        <v>2014165</v>
      </c>
      <c r="O77" s="21">
        <v>2083116</v>
      </c>
      <c r="P77" s="21">
        <v>1828029</v>
      </c>
      <c r="Q77" s="21">
        <v>5925310</v>
      </c>
      <c r="R77" s="21">
        <v>1996181</v>
      </c>
      <c r="S77" s="21">
        <v>3677</v>
      </c>
      <c r="T77" s="21">
        <v>-6360995</v>
      </c>
      <c r="U77" s="21">
        <v>-4361137</v>
      </c>
      <c r="V77" s="21">
        <v>14079443</v>
      </c>
      <c r="W77" s="21">
        <v>21174000</v>
      </c>
      <c r="X77" s="21"/>
      <c r="Y77" s="20"/>
      <c r="Z77" s="23">
        <v>21174000</v>
      </c>
    </row>
    <row r="78" spans="1:26" ht="13.5" hidden="1">
      <c r="A78" s="38" t="s">
        <v>32</v>
      </c>
      <c r="B78" s="19">
        <v>34293155</v>
      </c>
      <c r="C78" s="19">
        <v>38757189</v>
      </c>
      <c r="D78" s="20"/>
      <c r="E78" s="21">
        <v>43332000</v>
      </c>
      <c r="F78" s="21">
        <v>3604849</v>
      </c>
      <c r="G78" s="21">
        <v>3359796</v>
      </c>
      <c r="H78" s="21">
        <v>3525771</v>
      </c>
      <c r="I78" s="21">
        <v>10490416</v>
      </c>
      <c r="J78" s="21">
        <v>3262620</v>
      </c>
      <c r="K78" s="21">
        <v>3976418</v>
      </c>
      <c r="L78" s="21">
        <v>2414251</v>
      </c>
      <c r="M78" s="21">
        <v>9653289</v>
      </c>
      <c r="N78" s="21">
        <v>2742741</v>
      </c>
      <c r="O78" s="21">
        <v>3049624</v>
      </c>
      <c r="P78" s="21">
        <v>3583902</v>
      </c>
      <c r="Q78" s="21">
        <v>9376267</v>
      </c>
      <c r="R78" s="21">
        <v>2816587</v>
      </c>
      <c r="S78" s="21">
        <v>-4216428</v>
      </c>
      <c r="T78" s="21">
        <v>10637058</v>
      </c>
      <c r="U78" s="21">
        <v>9237217</v>
      </c>
      <c r="V78" s="21">
        <v>38757189</v>
      </c>
      <c r="W78" s="21">
        <v>43332000</v>
      </c>
      <c r="X78" s="21"/>
      <c r="Y78" s="20"/>
      <c r="Z78" s="23">
        <v>43332000</v>
      </c>
    </row>
    <row r="79" spans="1:26" ht="13.5" hidden="1">
      <c r="A79" s="39" t="s">
        <v>103</v>
      </c>
      <c r="B79" s="19">
        <v>28550570</v>
      </c>
      <c r="C79" s="19">
        <v>32938684</v>
      </c>
      <c r="D79" s="20"/>
      <c r="E79" s="21">
        <v>37266000</v>
      </c>
      <c r="F79" s="21">
        <v>3088188</v>
      </c>
      <c r="G79" s="21">
        <v>2836089</v>
      </c>
      <c r="H79" s="21">
        <v>2996322</v>
      </c>
      <c r="I79" s="21">
        <v>8920599</v>
      </c>
      <c r="J79" s="21">
        <v>2734297</v>
      </c>
      <c r="K79" s="21">
        <v>3436331</v>
      </c>
      <c r="L79" s="21">
        <v>1884013</v>
      </c>
      <c r="M79" s="21">
        <v>8054641</v>
      </c>
      <c r="N79" s="21">
        <v>2217906</v>
      </c>
      <c r="O79" s="21">
        <v>2518683</v>
      </c>
      <c r="P79" s="21">
        <v>3053481</v>
      </c>
      <c r="Q79" s="21">
        <v>7790070</v>
      </c>
      <c r="R79" s="21">
        <v>2285619</v>
      </c>
      <c r="S79" s="21">
        <v>-4738871</v>
      </c>
      <c r="T79" s="21">
        <v>10626626</v>
      </c>
      <c r="U79" s="21">
        <v>8173374</v>
      </c>
      <c r="V79" s="21">
        <v>32938684</v>
      </c>
      <c r="W79" s="21">
        <v>37266000</v>
      </c>
      <c r="X79" s="21"/>
      <c r="Y79" s="20"/>
      <c r="Z79" s="23">
        <v>37266000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5742585</v>
      </c>
      <c r="C82" s="19">
        <v>5818505</v>
      </c>
      <c r="D82" s="20"/>
      <c r="E82" s="21">
        <v>6066000</v>
      </c>
      <c r="F82" s="21">
        <v>516661</v>
      </c>
      <c r="G82" s="21">
        <v>523707</v>
      </c>
      <c r="H82" s="21">
        <v>529449</v>
      </c>
      <c r="I82" s="21">
        <v>1569817</v>
      </c>
      <c r="J82" s="21">
        <v>528323</v>
      </c>
      <c r="K82" s="21">
        <v>540087</v>
      </c>
      <c r="L82" s="21">
        <v>530238</v>
      </c>
      <c r="M82" s="21">
        <v>1598648</v>
      </c>
      <c r="N82" s="21">
        <v>524835</v>
      </c>
      <c r="O82" s="21">
        <v>530941</v>
      </c>
      <c r="P82" s="21">
        <v>530421</v>
      </c>
      <c r="Q82" s="21">
        <v>1586197</v>
      </c>
      <c r="R82" s="21">
        <v>530968</v>
      </c>
      <c r="S82" s="21">
        <v>522443</v>
      </c>
      <c r="T82" s="21">
        <v>10432</v>
      </c>
      <c r="U82" s="21">
        <v>1063843</v>
      </c>
      <c r="V82" s="21">
        <v>5818505</v>
      </c>
      <c r="W82" s="21">
        <v>6066000</v>
      </c>
      <c r="X82" s="21"/>
      <c r="Y82" s="20"/>
      <c r="Z82" s="23">
        <v>6066000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1789433</v>
      </c>
      <c r="C84" s="28">
        <v>1669155</v>
      </c>
      <c r="D84" s="29"/>
      <c r="E84" s="30">
        <v>145000</v>
      </c>
      <c r="F84" s="30">
        <v>153561</v>
      </c>
      <c r="G84" s="30">
        <v>167315</v>
      </c>
      <c r="H84" s="30">
        <v>154268</v>
      </c>
      <c r="I84" s="30">
        <v>475144</v>
      </c>
      <c r="J84" s="30">
        <v>163104</v>
      </c>
      <c r="K84" s="30">
        <v>167368</v>
      </c>
      <c r="L84" s="30">
        <v>159011</v>
      </c>
      <c r="M84" s="30">
        <v>489483</v>
      </c>
      <c r="N84" s="30">
        <v>144892</v>
      </c>
      <c r="O84" s="30">
        <v>167589</v>
      </c>
      <c r="P84" s="30">
        <v>166051</v>
      </c>
      <c r="Q84" s="30">
        <v>478532</v>
      </c>
      <c r="R84" s="30">
        <v>148357</v>
      </c>
      <c r="S84" s="30">
        <v>-57812</v>
      </c>
      <c r="T84" s="30">
        <v>135451</v>
      </c>
      <c r="U84" s="30">
        <v>225996</v>
      </c>
      <c r="V84" s="30">
        <v>1669155</v>
      </c>
      <c r="W84" s="30">
        <v>145000</v>
      </c>
      <c r="X84" s="30"/>
      <c r="Y84" s="29"/>
      <c r="Z84" s="31">
        <v>145000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192427551</v>
      </c>
      <c r="D5" s="158">
        <f>SUM(D6:D8)</f>
        <v>0</v>
      </c>
      <c r="E5" s="159">
        <f t="shared" si="0"/>
        <v>0</v>
      </c>
      <c r="F5" s="105">
        <f t="shared" si="0"/>
        <v>231651000</v>
      </c>
      <c r="G5" s="105">
        <f t="shared" si="0"/>
        <v>41262461</v>
      </c>
      <c r="H5" s="105">
        <f t="shared" si="0"/>
        <v>0</v>
      </c>
      <c r="I5" s="105">
        <f t="shared" si="0"/>
        <v>3919078</v>
      </c>
      <c r="J5" s="105">
        <f t="shared" si="0"/>
        <v>45181539</v>
      </c>
      <c r="K5" s="105">
        <f t="shared" si="0"/>
        <v>2540679</v>
      </c>
      <c r="L5" s="105">
        <f t="shared" si="0"/>
        <v>28872690</v>
      </c>
      <c r="M5" s="105">
        <f t="shared" si="0"/>
        <v>0</v>
      </c>
      <c r="N5" s="105">
        <f t="shared" si="0"/>
        <v>31413369</v>
      </c>
      <c r="O5" s="105">
        <f t="shared" si="0"/>
        <v>2506634</v>
      </c>
      <c r="P5" s="105">
        <f t="shared" si="0"/>
        <v>2920655</v>
      </c>
      <c r="Q5" s="105">
        <f t="shared" si="0"/>
        <v>25576450</v>
      </c>
      <c r="R5" s="105">
        <f t="shared" si="0"/>
        <v>31003739</v>
      </c>
      <c r="S5" s="105">
        <f t="shared" si="0"/>
        <v>2434785</v>
      </c>
      <c r="T5" s="105">
        <f t="shared" si="0"/>
        <v>2057654</v>
      </c>
      <c r="U5" s="105">
        <f t="shared" si="0"/>
        <v>10343683</v>
      </c>
      <c r="V5" s="105">
        <f t="shared" si="0"/>
        <v>14836122</v>
      </c>
      <c r="W5" s="105">
        <f t="shared" si="0"/>
        <v>122434769</v>
      </c>
      <c r="X5" s="105">
        <f t="shared" si="0"/>
        <v>231651000</v>
      </c>
      <c r="Y5" s="105">
        <f t="shared" si="0"/>
        <v>-109216231</v>
      </c>
      <c r="Z5" s="142">
        <f>+IF(X5&lt;&gt;0,+(Y5/X5)*100,0)</f>
        <v>-47.14688518504129</v>
      </c>
      <c r="AA5" s="158">
        <f>SUM(AA6:AA8)</f>
        <v>231651000</v>
      </c>
    </row>
    <row r="6" spans="1:27" ht="13.5">
      <c r="A6" s="143" t="s">
        <v>75</v>
      </c>
      <c r="B6" s="141"/>
      <c r="C6" s="160">
        <v>192427551</v>
      </c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>
        <v>-19737</v>
      </c>
      <c r="T6" s="65">
        <v>262890</v>
      </c>
      <c r="U6" s="65">
        <v>230357</v>
      </c>
      <c r="V6" s="65">
        <v>473510</v>
      </c>
      <c r="W6" s="65">
        <v>473510</v>
      </c>
      <c r="X6" s="65"/>
      <c r="Y6" s="65">
        <v>473510</v>
      </c>
      <c r="Z6" s="145">
        <v>0</v>
      </c>
      <c r="AA6" s="160"/>
    </row>
    <row r="7" spans="1:27" ht="13.5">
      <c r="A7" s="143" t="s">
        <v>76</v>
      </c>
      <c r="B7" s="141"/>
      <c r="C7" s="162"/>
      <c r="D7" s="162"/>
      <c r="E7" s="163"/>
      <c r="F7" s="164">
        <v>231651000</v>
      </c>
      <c r="G7" s="164">
        <v>41262461</v>
      </c>
      <c r="H7" s="164"/>
      <c r="I7" s="164">
        <v>3881082</v>
      </c>
      <c r="J7" s="164">
        <v>45143543</v>
      </c>
      <c r="K7" s="164">
        <v>2540679</v>
      </c>
      <c r="L7" s="164">
        <v>28841018</v>
      </c>
      <c r="M7" s="164"/>
      <c r="N7" s="164">
        <v>31381697</v>
      </c>
      <c r="O7" s="164">
        <v>2506558</v>
      </c>
      <c r="P7" s="164">
        <v>2920655</v>
      </c>
      <c r="Q7" s="164">
        <v>25517331</v>
      </c>
      <c r="R7" s="164">
        <v>30944544</v>
      </c>
      <c r="S7" s="164">
        <v>2454522</v>
      </c>
      <c r="T7" s="164">
        <v>1724408</v>
      </c>
      <c r="U7" s="164">
        <v>10093076</v>
      </c>
      <c r="V7" s="164">
        <v>14272006</v>
      </c>
      <c r="W7" s="164">
        <v>121741790</v>
      </c>
      <c r="X7" s="164">
        <v>231651000</v>
      </c>
      <c r="Y7" s="164">
        <v>-109909210</v>
      </c>
      <c r="Z7" s="146">
        <v>-47.45</v>
      </c>
      <c r="AA7" s="162">
        <v>231651000</v>
      </c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>
        <v>37996</v>
      </c>
      <c r="J8" s="65">
        <v>37996</v>
      </c>
      <c r="K8" s="65"/>
      <c r="L8" s="65">
        <v>31672</v>
      </c>
      <c r="M8" s="65"/>
      <c r="N8" s="65">
        <v>31672</v>
      </c>
      <c r="O8" s="65">
        <v>76</v>
      </c>
      <c r="P8" s="65"/>
      <c r="Q8" s="65">
        <v>59119</v>
      </c>
      <c r="R8" s="65">
        <v>59195</v>
      </c>
      <c r="S8" s="65"/>
      <c r="T8" s="65">
        <v>70356</v>
      </c>
      <c r="U8" s="65">
        <v>20250</v>
      </c>
      <c r="V8" s="65">
        <v>90606</v>
      </c>
      <c r="W8" s="65">
        <v>219469</v>
      </c>
      <c r="X8" s="65"/>
      <c r="Y8" s="65">
        <v>219469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256352</v>
      </c>
      <c r="H9" s="105">
        <f t="shared" si="1"/>
        <v>0</v>
      </c>
      <c r="I9" s="105">
        <f t="shared" si="1"/>
        <v>275943</v>
      </c>
      <c r="J9" s="105">
        <f t="shared" si="1"/>
        <v>532295</v>
      </c>
      <c r="K9" s="105">
        <f t="shared" si="1"/>
        <v>260158</v>
      </c>
      <c r="L9" s="105">
        <f t="shared" si="1"/>
        <v>291326</v>
      </c>
      <c r="M9" s="105">
        <f t="shared" si="1"/>
        <v>0</v>
      </c>
      <c r="N9" s="105">
        <f t="shared" si="1"/>
        <v>551484</v>
      </c>
      <c r="O9" s="105">
        <f t="shared" si="1"/>
        <v>430177</v>
      </c>
      <c r="P9" s="105">
        <f t="shared" si="1"/>
        <v>482466</v>
      </c>
      <c r="Q9" s="105">
        <f t="shared" si="1"/>
        <v>364278</v>
      </c>
      <c r="R9" s="105">
        <f t="shared" si="1"/>
        <v>1276921</v>
      </c>
      <c r="S9" s="105">
        <f t="shared" si="1"/>
        <v>288384</v>
      </c>
      <c r="T9" s="105">
        <f t="shared" si="1"/>
        <v>602265</v>
      </c>
      <c r="U9" s="105">
        <f t="shared" si="1"/>
        <v>310160</v>
      </c>
      <c r="V9" s="105">
        <f t="shared" si="1"/>
        <v>1200809</v>
      </c>
      <c r="W9" s="105">
        <f t="shared" si="1"/>
        <v>3561509</v>
      </c>
      <c r="X9" s="105">
        <f t="shared" si="1"/>
        <v>0</v>
      </c>
      <c r="Y9" s="105">
        <f t="shared" si="1"/>
        <v>3561509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>
        <v>39996</v>
      </c>
      <c r="H10" s="65"/>
      <c r="I10" s="65">
        <v>43798</v>
      </c>
      <c r="J10" s="65">
        <v>83794</v>
      </c>
      <c r="K10" s="65">
        <v>37018</v>
      </c>
      <c r="L10" s="65">
        <v>29156</v>
      </c>
      <c r="M10" s="65"/>
      <c r="N10" s="65">
        <v>66174</v>
      </c>
      <c r="O10" s="65">
        <v>37008</v>
      </c>
      <c r="P10" s="65">
        <v>32166</v>
      </c>
      <c r="Q10" s="65">
        <v>28198</v>
      </c>
      <c r="R10" s="65">
        <v>97372</v>
      </c>
      <c r="S10" s="65">
        <v>43849</v>
      </c>
      <c r="T10" s="65">
        <v>311583</v>
      </c>
      <c r="U10" s="65">
        <v>45397</v>
      </c>
      <c r="V10" s="65">
        <v>400829</v>
      </c>
      <c r="W10" s="65">
        <v>648169</v>
      </c>
      <c r="X10" s="65"/>
      <c r="Y10" s="65">
        <v>648169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>
        <v>215816</v>
      </c>
      <c r="H12" s="65"/>
      <c r="I12" s="65">
        <v>231605</v>
      </c>
      <c r="J12" s="65">
        <v>447421</v>
      </c>
      <c r="K12" s="65">
        <v>224760</v>
      </c>
      <c r="L12" s="65">
        <v>262170</v>
      </c>
      <c r="M12" s="65"/>
      <c r="N12" s="65">
        <v>486930</v>
      </c>
      <c r="O12" s="65">
        <v>393169</v>
      </c>
      <c r="P12" s="65">
        <v>450300</v>
      </c>
      <c r="Q12" s="65">
        <v>336080</v>
      </c>
      <c r="R12" s="65">
        <v>1179549</v>
      </c>
      <c r="S12" s="65">
        <v>244535</v>
      </c>
      <c r="T12" s="65">
        <v>290682</v>
      </c>
      <c r="U12" s="65">
        <v>264763</v>
      </c>
      <c r="V12" s="65">
        <v>799980</v>
      </c>
      <c r="W12" s="65">
        <v>2913880</v>
      </c>
      <c r="X12" s="65"/>
      <c r="Y12" s="65">
        <v>2913880</v>
      </c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>
        <v>540</v>
      </c>
      <c r="H13" s="65"/>
      <c r="I13" s="65">
        <v>540</v>
      </c>
      <c r="J13" s="65">
        <v>1080</v>
      </c>
      <c r="K13" s="65">
        <v>-1620</v>
      </c>
      <c r="L13" s="65"/>
      <c r="M13" s="65"/>
      <c r="N13" s="65">
        <v>-1620</v>
      </c>
      <c r="O13" s="65"/>
      <c r="P13" s="65"/>
      <c r="Q13" s="65"/>
      <c r="R13" s="65"/>
      <c r="S13" s="65"/>
      <c r="T13" s="65"/>
      <c r="U13" s="65"/>
      <c r="V13" s="65"/>
      <c r="W13" s="65">
        <v>-540</v>
      </c>
      <c r="X13" s="65"/>
      <c r="Y13" s="65">
        <v>-540</v>
      </c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13629</v>
      </c>
      <c r="H15" s="105">
        <f t="shared" si="2"/>
        <v>0</v>
      </c>
      <c r="I15" s="105">
        <f t="shared" si="2"/>
        <v>162420</v>
      </c>
      <c r="J15" s="105">
        <f t="shared" si="2"/>
        <v>176049</v>
      </c>
      <c r="K15" s="105">
        <f t="shared" si="2"/>
        <v>179635</v>
      </c>
      <c r="L15" s="105">
        <f t="shared" si="2"/>
        <v>1929495</v>
      </c>
      <c r="M15" s="105">
        <f t="shared" si="2"/>
        <v>0</v>
      </c>
      <c r="N15" s="105">
        <f t="shared" si="2"/>
        <v>2109130</v>
      </c>
      <c r="O15" s="105">
        <f t="shared" si="2"/>
        <v>431246</v>
      </c>
      <c r="P15" s="105">
        <f t="shared" si="2"/>
        <v>60166</v>
      </c>
      <c r="Q15" s="105">
        <f t="shared" si="2"/>
        <v>7486475</v>
      </c>
      <c r="R15" s="105">
        <f t="shared" si="2"/>
        <v>7977887</v>
      </c>
      <c r="S15" s="105">
        <f t="shared" si="2"/>
        <v>23402</v>
      </c>
      <c r="T15" s="105">
        <f t="shared" si="2"/>
        <v>1886371</v>
      </c>
      <c r="U15" s="105">
        <f t="shared" si="2"/>
        <v>-1433561</v>
      </c>
      <c r="V15" s="105">
        <f t="shared" si="2"/>
        <v>476212</v>
      </c>
      <c r="W15" s="105">
        <f t="shared" si="2"/>
        <v>10739278</v>
      </c>
      <c r="X15" s="105">
        <f t="shared" si="2"/>
        <v>0</v>
      </c>
      <c r="Y15" s="105">
        <f t="shared" si="2"/>
        <v>10739278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>
        <v>2288</v>
      </c>
      <c r="H16" s="65"/>
      <c r="I16" s="65">
        <v>17302</v>
      </c>
      <c r="J16" s="65">
        <v>19590</v>
      </c>
      <c r="K16" s="65">
        <v>149308</v>
      </c>
      <c r="L16" s="65">
        <v>93079</v>
      </c>
      <c r="M16" s="65"/>
      <c r="N16" s="65">
        <v>242387</v>
      </c>
      <c r="O16" s="65">
        <v>8060</v>
      </c>
      <c r="P16" s="65">
        <v>17982</v>
      </c>
      <c r="Q16" s="65">
        <v>22336</v>
      </c>
      <c r="R16" s="65">
        <v>48378</v>
      </c>
      <c r="S16" s="65">
        <v>-6443</v>
      </c>
      <c r="T16" s="65">
        <v>1200114</v>
      </c>
      <c r="U16" s="65">
        <v>-99508</v>
      </c>
      <c r="V16" s="65">
        <v>1094163</v>
      </c>
      <c r="W16" s="65">
        <v>1404518</v>
      </c>
      <c r="X16" s="65"/>
      <c r="Y16" s="65">
        <v>1404518</v>
      </c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>
        <v>193</v>
      </c>
      <c r="J17" s="65">
        <v>193</v>
      </c>
      <c r="K17" s="65">
        <v>4285</v>
      </c>
      <c r="L17" s="65">
        <v>1821387</v>
      </c>
      <c r="M17" s="65"/>
      <c r="N17" s="65">
        <v>1825672</v>
      </c>
      <c r="O17" s="65">
        <v>400000</v>
      </c>
      <c r="P17" s="65"/>
      <c r="Q17" s="65">
        <v>7435193</v>
      </c>
      <c r="R17" s="65">
        <v>7835193</v>
      </c>
      <c r="S17" s="65"/>
      <c r="T17" s="65">
        <v>667386</v>
      </c>
      <c r="U17" s="65">
        <v>-1945173</v>
      </c>
      <c r="V17" s="65">
        <v>-1277787</v>
      </c>
      <c r="W17" s="65">
        <v>8383271</v>
      </c>
      <c r="X17" s="65"/>
      <c r="Y17" s="65">
        <v>8383271</v>
      </c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>
        <v>11341</v>
      </c>
      <c r="H18" s="65"/>
      <c r="I18" s="65">
        <v>144925</v>
      </c>
      <c r="J18" s="65">
        <v>156266</v>
      </c>
      <c r="K18" s="65">
        <v>26042</v>
      </c>
      <c r="L18" s="65">
        <v>15029</v>
      </c>
      <c r="M18" s="65"/>
      <c r="N18" s="65">
        <v>41071</v>
      </c>
      <c r="O18" s="65">
        <v>23186</v>
      </c>
      <c r="P18" s="65">
        <v>42184</v>
      </c>
      <c r="Q18" s="65">
        <v>28946</v>
      </c>
      <c r="R18" s="65">
        <v>94316</v>
      </c>
      <c r="S18" s="65">
        <v>29845</v>
      </c>
      <c r="T18" s="65">
        <v>18871</v>
      </c>
      <c r="U18" s="65">
        <v>611120</v>
      </c>
      <c r="V18" s="65">
        <v>659836</v>
      </c>
      <c r="W18" s="65">
        <v>951489</v>
      </c>
      <c r="X18" s="65"/>
      <c r="Y18" s="65">
        <v>951489</v>
      </c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261760</v>
      </c>
      <c r="F19" s="105">
        <f t="shared" si="3"/>
        <v>0</v>
      </c>
      <c r="G19" s="105">
        <f t="shared" si="3"/>
        <v>3627133</v>
      </c>
      <c r="H19" s="105">
        <f t="shared" si="3"/>
        <v>0</v>
      </c>
      <c r="I19" s="105">
        <f t="shared" si="3"/>
        <v>3550661</v>
      </c>
      <c r="J19" s="105">
        <f t="shared" si="3"/>
        <v>7177794</v>
      </c>
      <c r="K19" s="105">
        <f t="shared" si="3"/>
        <v>3063071</v>
      </c>
      <c r="L19" s="105">
        <f t="shared" si="3"/>
        <v>9571958</v>
      </c>
      <c r="M19" s="105">
        <f t="shared" si="3"/>
        <v>0</v>
      </c>
      <c r="N19" s="105">
        <f t="shared" si="3"/>
        <v>12635029</v>
      </c>
      <c r="O19" s="105">
        <f t="shared" si="3"/>
        <v>2751838</v>
      </c>
      <c r="P19" s="105">
        <f t="shared" si="3"/>
        <v>3068578</v>
      </c>
      <c r="Q19" s="105">
        <f t="shared" si="3"/>
        <v>3593854</v>
      </c>
      <c r="R19" s="105">
        <f t="shared" si="3"/>
        <v>9414270</v>
      </c>
      <c r="S19" s="105">
        <f t="shared" si="3"/>
        <v>2848102</v>
      </c>
      <c r="T19" s="105">
        <f t="shared" si="3"/>
        <v>-4002669</v>
      </c>
      <c r="U19" s="105">
        <f t="shared" si="3"/>
        <v>6584370</v>
      </c>
      <c r="V19" s="105">
        <f t="shared" si="3"/>
        <v>5429803</v>
      </c>
      <c r="W19" s="105">
        <f t="shared" si="3"/>
        <v>34656896</v>
      </c>
      <c r="X19" s="105">
        <f t="shared" si="3"/>
        <v>0</v>
      </c>
      <c r="Y19" s="105">
        <f t="shared" si="3"/>
        <v>34656896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>
        <v>261760</v>
      </c>
      <c r="F20" s="65"/>
      <c r="G20" s="65">
        <v>3110472</v>
      </c>
      <c r="H20" s="65"/>
      <c r="I20" s="65">
        <v>3021213</v>
      </c>
      <c r="J20" s="65">
        <v>6131685</v>
      </c>
      <c r="K20" s="65">
        <v>2534748</v>
      </c>
      <c r="L20" s="65">
        <v>4645896</v>
      </c>
      <c r="M20" s="65"/>
      <c r="N20" s="65">
        <v>7180644</v>
      </c>
      <c r="O20" s="65">
        <v>2227004</v>
      </c>
      <c r="P20" s="65">
        <v>2537636</v>
      </c>
      <c r="Q20" s="65">
        <v>3063433</v>
      </c>
      <c r="R20" s="65">
        <v>7828073</v>
      </c>
      <c r="S20" s="65">
        <v>2317134</v>
      </c>
      <c r="T20" s="65">
        <v>-4946012</v>
      </c>
      <c r="U20" s="65">
        <v>10722921</v>
      </c>
      <c r="V20" s="65">
        <v>8094043</v>
      </c>
      <c r="W20" s="65">
        <v>29234445</v>
      </c>
      <c r="X20" s="65"/>
      <c r="Y20" s="65">
        <v>29234445</v>
      </c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>
        <v>516661</v>
      </c>
      <c r="H23" s="65"/>
      <c r="I23" s="65">
        <v>529448</v>
      </c>
      <c r="J23" s="65">
        <v>1046109</v>
      </c>
      <c r="K23" s="65">
        <v>528323</v>
      </c>
      <c r="L23" s="65">
        <v>4926062</v>
      </c>
      <c r="M23" s="65"/>
      <c r="N23" s="65">
        <v>5454385</v>
      </c>
      <c r="O23" s="65">
        <v>524834</v>
      </c>
      <c r="P23" s="65">
        <v>530942</v>
      </c>
      <c r="Q23" s="65">
        <v>530421</v>
      </c>
      <c r="R23" s="65">
        <v>1586197</v>
      </c>
      <c r="S23" s="65">
        <v>530968</v>
      </c>
      <c r="T23" s="65">
        <v>943343</v>
      </c>
      <c r="U23" s="65">
        <v>-4138551</v>
      </c>
      <c r="V23" s="65">
        <v>-2664240</v>
      </c>
      <c r="W23" s="65">
        <v>5422451</v>
      </c>
      <c r="X23" s="65"/>
      <c r="Y23" s="65">
        <v>5422451</v>
      </c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192427551</v>
      </c>
      <c r="D25" s="177">
        <f>+D5+D9+D15+D19+D24</f>
        <v>0</v>
      </c>
      <c r="E25" s="178">
        <f t="shared" si="4"/>
        <v>261760</v>
      </c>
      <c r="F25" s="78">
        <f t="shared" si="4"/>
        <v>231651000</v>
      </c>
      <c r="G25" s="78">
        <f t="shared" si="4"/>
        <v>45159575</v>
      </c>
      <c r="H25" s="78">
        <f t="shared" si="4"/>
        <v>0</v>
      </c>
      <c r="I25" s="78">
        <f t="shared" si="4"/>
        <v>7908102</v>
      </c>
      <c r="J25" s="78">
        <f t="shared" si="4"/>
        <v>53067677</v>
      </c>
      <c r="K25" s="78">
        <f t="shared" si="4"/>
        <v>6043543</v>
      </c>
      <c r="L25" s="78">
        <f t="shared" si="4"/>
        <v>40665469</v>
      </c>
      <c r="M25" s="78">
        <f t="shared" si="4"/>
        <v>0</v>
      </c>
      <c r="N25" s="78">
        <f t="shared" si="4"/>
        <v>46709012</v>
      </c>
      <c r="O25" s="78">
        <f t="shared" si="4"/>
        <v>6119895</v>
      </c>
      <c r="P25" s="78">
        <f t="shared" si="4"/>
        <v>6531865</v>
      </c>
      <c r="Q25" s="78">
        <f t="shared" si="4"/>
        <v>37021057</v>
      </c>
      <c r="R25" s="78">
        <f t="shared" si="4"/>
        <v>49672817</v>
      </c>
      <c r="S25" s="78">
        <f t="shared" si="4"/>
        <v>5594673</v>
      </c>
      <c r="T25" s="78">
        <f t="shared" si="4"/>
        <v>543621</v>
      </c>
      <c r="U25" s="78">
        <f t="shared" si="4"/>
        <v>15804652</v>
      </c>
      <c r="V25" s="78">
        <f t="shared" si="4"/>
        <v>21942946</v>
      </c>
      <c r="W25" s="78">
        <f t="shared" si="4"/>
        <v>171392452</v>
      </c>
      <c r="X25" s="78">
        <f t="shared" si="4"/>
        <v>231651000</v>
      </c>
      <c r="Y25" s="78">
        <f t="shared" si="4"/>
        <v>-60258548</v>
      </c>
      <c r="Z25" s="179">
        <f>+IF(X25&lt;&gt;0,+(Y25/X25)*100,0)</f>
        <v>-26.012643157163147</v>
      </c>
      <c r="AA25" s="177">
        <f>+AA5+AA9+AA15+AA19+AA24</f>
        <v>231651000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147357374</v>
      </c>
      <c r="D28" s="158">
        <f>SUM(D29:D31)</f>
        <v>0</v>
      </c>
      <c r="E28" s="159">
        <f t="shared" si="5"/>
        <v>0</v>
      </c>
      <c r="F28" s="105">
        <f t="shared" si="5"/>
        <v>191370000</v>
      </c>
      <c r="G28" s="105">
        <f t="shared" si="5"/>
        <v>3300183</v>
      </c>
      <c r="H28" s="105">
        <f t="shared" si="5"/>
        <v>0</v>
      </c>
      <c r="I28" s="105">
        <f t="shared" si="5"/>
        <v>4827639</v>
      </c>
      <c r="J28" s="105">
        <f t="shared" si="5"/>
        <v>8127822</v>
      </c>
      <c r="K28" s="105">
        <f t="shared" si="5"/>
        <v>4939654</v>
      </c>
      <c r="L28" s="105">
        <f t="shared" si="5"/>
        <v>5123324</v>
      </c>
      <c r="M28" s="105">
        <f t="shared" si="5"/>
        <v>0</v>
      </c>
      <c r="N28" s="105">
        <f t="shared" si="5"/>
        <v>10062978</v>
      </c>
      <c r="O28" s="105">
        <f t="shared" si="5"/>
        <v>5159532</v>
      </c>
      <c r="P28" s="105">
        <f t="shared" si="5"/>
        <v>5405138</v>
      </c>
      <c r="Q28" s="105">
        <f t="shared" si="5"/>
        <v>4396552</v>
      </c>
      <c r="R28" s="105">
        <f t="shared" si="5"/>
        <v>14961222</v>
      </c>
      <c r="S28" s="105">
        <f t="shared" si="5"/>
        <v>4780216</v>
      </c>
      <c r="T28" s="105">
        <f t="shared" si="5"/>
        <v>6084886</v>
      </c>
      <c r="U28" s="105">
        <f t="shared" si="5"/>
        <v>333818</v>
      </c>
      <c r="V28" s="105">
        <f t="shared" si="5"/>
        <v>11198920</v>
      </c>
      <c r="W28" s="105">
        <f t="shared" si="5"/>
        <v>44350942</v>
      </c>
      <c r="X28" s="105">
        <f t="shared" si="5"/>
        <v>191370000</v>
      </c>
      <c r="Y28" s="105">
        <f t="shared" si="5"/>
        <v>-147019058</v>
      </c>
      <c r="Z28" s="142">
        <f>+IF(X28&lt;&gt;0,+(Y28/X28)*100,0)</f>
        <v>-76.8245064534671</v>
      </c>
      <c r="AA28" s="158">
        <f>SUM(AA29:AA31)</f>
        <v>191370000</v>
      </c>
    </row>
    <row r="29" spans="1:27" ht="13.5">
      <c r="A29" s="143" t="s">
        <v>75</v>
      </c>
      <c r="B29" s="141"/>
      <c r="C29" s="160">
        <v>147357374</v>
      </c>
      <c r="D29" s="160"/>
      <c r="E29" s="161"/>
      <c r="F29" s="65"/>
      <c r="G29" s="65">
        <v>1617738</v>
      </c>
      <c r="H29" s="65"/>
      <c r="I29" s="65">
        <v>2010220</v>
      </c>
      <c r="J29" s="65">
        <v>3627958</v>
      </c>
      <c r="K29" s="65">
        <v>1709120</v>
      </c>
      <c r="L29" s="65">
        <v>2421746</v>
      </c>
      <c r="M29" s="65"/>
      <c r="N29" s="65">
        <v>4130866</v>
      </c>
      <c r="O29" s="65">
        <v>2548087</v>
      </c>
      <c r="P29" s="65">
        <v>2610415</v>
      </c>
      <c r="Q29" s="65">
        <v>1847265</v>
      </c>
      <c r="R29" s="65">
        <v>7005767</v>
      </c>
      <c r="S29" s="65">
        <v>2386271</v>
      </c>
      <c r="T29" s="65">
        <v>2393292</v>
      </c>
      <c r="U29" s="65">
        <v>3128964</v>
      </c>
      <c r="V29" s="65">
        <v>7908527</v>
      </c>
      <c r="W29" s="65">
        <v>22673118</v>
      </c>
      <c r="X29" s="65"/>
      <c r="Y29" s="65">
        <v>22673118</v>
      </c>
      <c r="Z29" s="145">
        <v>0</v>
      </c>
      <c r="AA29" s="160"/>
    </row>
    <row r="30" spans="1:27" ht="13.5">
      <c r="A30" s="143" t="s">
        <v>76</v>
      </c>
      <c r="B30" s="141"/>
      <c r="C30" s="162"/>
      <c r="D30" s="162"/>
      <c r="E30" s="163"/>
      <c r="F30" s="164">
        <v>191370000</v>
      </c>
      <c r="G30" s="164">
        <v>1247581</v>
      </c>
      <c r="H30" s="164"/>
      <c r="I30" s="164">
        <v>2256758</v>
      </c>
      <c r="J30" s="164">
        <v>3504339</v>
      </c>
      <c r="K30" s="164">
        <v>2291276</v>
      </c>
      <c r="L30" s="164">
        <v>1711419</v>
      </c>
      <c r="M30" s="164"/>
      <c r="N30" s="164">
        <v>4002695</v>
      </c>
      <c r="O30" s="164">
        <v>1271489</v>
      </c>
      <c r="P30" s="164">
        <v>1762007</v>
      </c>
      <c r="Q30" s="164">
        <v>1685722</v>
      </c>
      <c r="R30" s="164">
        <v>4719218</v>
      </c>
      <c r="S30" s="164">
        <v>1613735</v>
      </c>
      <c r="T30" s="164">
        <v>2707634</v>
      </c>
      <c r="U30" s="164">
        <v>-4412048</v>
      </c>
      <c r="V30" s="164">
        <v>-90679</v>
      </c>
      <c r="W30" s="164">
        <v>12135573</v>
      </c>
      <c r="X30" s="164">
        <v>191370000</v>
      </c>
      <c r="Y30" s="164">
        <v>-179234427</v>
      </c>
      <c r="Z30" s="146">
        <v>-93.66</v>
      </c>
      <c r="AA30" s="162">
        <v>191370000</v>
      </c>
    </row>
    <row r="31" spans="1:27" ht="13.5">
      <c r="A31" s="143" t="s">
        <v>77</v>
      </c>
      <c r="B31" s="141"/>
      <c r="C31" s="160"/>
      <c r="D31" s="160"/>
      <c r="E31" s="161"/>
      <c r="F31" s="65"/>
      <c r="G31" s="65">
        <v>434864</v>
      </c>
      <c r="H31" s="65"/>
      <c r="I31" s="65">
        <v>560661</v>
      </c>
      <c r="J31" s="65">
        <v>995525</v>
      </c>
      <c r="K31" s="65">
        <v>939258</v>
      </c>
      <c r="L31" s="65">
        <v>990159</v>
      </c>
      <c r="M31" s="65"/>
      <c r="N31" s="65">
        <v>1929417</v>
      </c>
      <c r="O31" s="65">
        <v>1339956</v>
      </c>
      <c r="P31" s="65">
        <v>1032716</v>
      </c>
      <c r="Q31" s="65">
        <v>863565</v>
      </c>
      <c r="R31" s="65">
        <v>3236237</v>
      </c>
      <c r="S31" s="65">
        <v>780210</v>
      </c>
      <c r="T31" s="65">
        <v>983960</v>
      </c>
      <c r="U31" s="65">
        <v>1616902</v>
      </c>
      <c r="V31" s="65">
        <v>3381072</v>
      </c>
      <c r="W31" s="65">
        <v>9542251</v>
      </c>
      <c r="X31" s="65"/>
      <c r="Y31" s="65">
        <v>9542251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0</v>
      </c>
      <c r="F32" s="105">
        <f t="shared" si="6"/>
        <v>0</v>
      </c>
      <c r="G32" s="105">
        <f t="shared" si="6"/>
        <v>536466</v>
      </c>
      <c r="H32" s="105">
        <f t="shared" si="6"/>
        <v>0</v>
      </c>
      <c r="I32" s="105">
        <f t="shared" si="6"/>
        <v>618854</v>
      </c>
      <c r="J32" s="105">
        <f t="shared" si="6"/>
        <v>1155320</v>
      </c>
      <c r="K32" s="105">
        <f t="shared" si="6"/>
        <v>760338</v>
      </c>
      <c r="L32" s="105">
        <f t="shared" si="6"/>
        <v>854850</v>
      </c>
      <c r="M32" s="105">
        <f t="shared" si="6"/>
        <v>0</v>
      </c>
      <c r="N32" s="105">
        <f t="shared" si="6"/>
        <v>1615188</v>
      </c>
      <c r="O32" s="105">
        <f t="shared" si="6"/>
        <v>651245</v>
      </c>
      <c r="P32" s="105">
        <f t="shared" si="6"/>
        <v>743829</v>
      </c>
      <c r="Q32" s="105">
        <f t="shared" si="6"/>
        <v>673508</v>
      </c>
      <c r="R32" s="105">
        <f t="shared" si="6"/>
        <v>2068582</v>
      </c>
      <c r="S32" s="105">
        <f t="shared" si="6"/>
        <v>584856</v>
      </c>
      <c r="T32" s="105">
        <f t="shared" si="6"/>
        <v>667514</v>
      </c>
      <c r="U32" s="105">
        <f t="shared" si="6"/>
        <v>1619884</v>
      </c>
      <c r="V32" s="105">
        <f t="shared" si="6"/>
        <v>2872254</v>
      </c>
      <c r="W32" s="105">
        <f t="shared" si="6"/>
        <v>7711344</v>
      </c>
      <c r="X32" s="105">
        <f t="shared" si="6"/>
        <v>0</v>
      </c>
      <c r="Y32" s="105">
        <f t="shared" si="6"/>
        <v>7711344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/>
      <c r="D33" s="160"/>
      <c r="E33" s="161"/>
      <c r="F33" s="65"/>
      <c r="G33" s="65">
        <v>219332</v>
      </c>
      <c r="H33" s="65"/>
      <c r="I33" s="65">
        <v>275855</v>
      </c>
      <c r="J33" s="65">
        <v>495187</v>
      </c>
      <c r="K33" s="65">
        <v>398483</v>
      </c>
      <c r="L33" s="65">
        <v>423892</v>
      </c>
      <c r="M33" s="65"/>
      <c r="N33" s="65">
        <v>822375</v>
      </c>
      <c r="O33" s="65">
        <v>280804</v>
      </c>
      <c r="P33" s="65">
        <v>355421</v>
      </c>
      <c r="Q33" s="65">
        <v>301035</v>
      </c>
      <c r="R33" s="65">
        <v>937260</v>
      </c>
      <c r="S33" s="65">
        <v>281898</v>
      </c>
      <c r="T33" s="65">
        <v>251960</v>
      </c>
      <c r="U33" s="65">
        <v>640065</v>
      </c>
      <c r="V33" s="65">
        <v>1173923</v>
      </c>
      <c r="W33" s="65">
        <v>3428745</v>
      </c>
      <c r="X33" s="65"/>
      <c r="Y33" s="65">
        <v>3428745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>
        <v>17436</v>
      </c>
      <c r="P34" s="65">
        <v>36232</v>
      </c>
      <c r="Q34" s="65">
        <v>17436</v>
      </c>
      <c r="R34" s="65">
        <v>71104</v>
      </c>
      <c r="S34" s="65">
        <v>-53668</v>
      </c>
      <c r="T34" s="65"/>
      <c r="U34" s="65">
        <v>-17436</v>
      </c>
      <c r="V34" s="65">
        <v>-71104</v>
      </c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>
        <v>317134</v>
      </c>
      <c r="H35" s="65"/>
      <c r="I35" s="65">
        <v>342999</v>
      </c>
      <c r="J35" s="65">
        <v>660133</v>
      </c>
      <c r="K35" s="65">
        <v>361855</v>
      </c>
      <c r="L35" s="65">
        <v>430958</v>
      </c>
      <c r="M35" s="65"/>
      <c r="N35" s="65">
        <v>792813</v>
      </c>
      <c r="O35" s="65">
        <v>353005</v>
      </c>
      <c r="P35" s="65">
        <v>352176</v>
      </c>
      <c r="Q35" s="65">
        <v>355037</v>
      </c>
      <c r="R35" s="65">
        <v>1060218</v>
      </c>
      <c r="S35" s="65">
        <v>356626</v>
      </c>
      <c r="T35" s="65">
        <v>415554</v>
      </c>
      <c r="U35" s="65">
        <v>997255</v>
      </c>
      <c r="V35" s="65">
        <v>1769435</v>
      </c>
      <c r="W35" s="65">
        <v>4282599</v>
      </c>
      <c r="X35" s="65"/>
      <c r="Y35" s="65">
        <v>4282599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0</v>
      </c>
      <c r="F38" s="105">
        <f t="shared" si="7"/>
        <v>0</v>
      </c>
      <c r="G38" s="105">
        <f t="shared" si="7"/>
        <v>1176332</v>
      </c>
      <c r="H38" s="105">
        <f t="shared" si="7"/>
        <v>0</v>
      </c>
      <c r="I38" s="105">
        <f t="shared" si="7"/>
        <v>2039860</v>
      </c>
      <c r="J38" s="105">
        <f t="shared" si="7"/>
        <v>3216192</v>
      </c>
      <c r="K38" s="105">
        <f t="shared" si="7"/>
        <v>3117571</v>
      </c>
      <c r="L38" s="105">
        <f t="shared" si="7"/>
        <v>3586609</v>
      </c>
      <c r="M38" s="105">
        <f t="shared" si="7"/>
        <v>0</v>
      </c>
      <c r="N38" s="105">
        <f t="shared" si="7"/>
        <v>6704180</v>
      </c>
      <c r="O38" s="105">
        <f t="shared" si="7"/>
        <v>3357459</v>
      </c>
      <c r="P38" s="105">
        <f t="shared" si="7"/>
        <v>2126347</v>
      </c>
      <c r="Q38" s="105">
        <f t="shared" si="7"/>
        <v>2360607</v>
      </c>
      <c r="R38" s="105">
        <f t="shared" si="7"/>
        <v>7844413</v>
      </c>
      <c r="S38" s="105">
        <f t="shared" si="7"/>
        <v>2538756</v>
      </c>
      <c r="T38" s="105">
        <f t="shared" si="7"/>
        <v>2738329</v>
      </c>
      <c r="U38" s="105">
        <f t="shared" si="7"/>
        <v>2737739</v>
      </c>
      <c r="V38" s="105">
        <f t="shared" si="7"/>
        <v>8014824</v>
      </c>
      <c r="W38" s="105">
        <f t="shared" si="7"/>
        <v>25779609</v>
      </c>
      <c r="X38" s="105">
        <f t="shared" si="7"/>
        <v>0</v>
      </c>
      <c r="Y38" s="105">
        <f t="shared" si="7"/>
        <v>25779609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>
        <v>138291</v>
      </c>
      <c r="H39" s="65"/>
      <c r="I39" s="65">
        <v>212719</v>
      </c>
      <c r="J39" s="65">
        <v>351010</v>
      </c>
      <c r="K39" s="65">
        <v>968378</v>
      </c>
      <c r="L39" s="65">
        <v>365837</v>
      </c>
      <c r="M39" s="65"/>
      <c r="N39" s="65">
        <v>1334215</v>
      </c>
      <c r="O39" s="65">
        <v>154195</v>
      </c>
      <c r="P39" s="65">
        <v>316538</v>
      </c>
      <c r="Q39" s="65">
        <v>295091</v>
      </c>
      <c r="R39" s="65">
        <v>765824</v>
      </c>
      <c r="S39" s="65">
        <v>392545</v>
      </c>
      <c r="T39" s="65">
        <v>446925</v>
      </c>
      <c r="U39" s="65">
        <v>480610</v>
      </c>
      <c r="V39" s="65">
        <v>1320080</v>
      </c>
      <c r="W39" s="65">
        <v>3771129</v>
      </c>
      <c r="X39" s="65"/>
      <c r="Y39" s="65">
        <v>3771129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>
        <v>847447</v>
      </c>
      <c r="H40" s="65"/>
      <c r="I40" s="65">
        <v>1633435</v>
      </c>
      <c r="J40" s="65">
        <v>2480882</v>
      </c>
      <c r="K40" s="65">
        <v>1938605</v>
      </c>
      <c r="L40" s="65">
        <v>2939290</v>
      </c>
      <c r="M40" s="65"/>
      <c r="N40" s="65">
        <v>4877895</v>
      </c>
      <c r="O40" s="65">
        <v>3026828</v>
      </c>
      <c r="P40" s="65">
        <v>1623566</v>
      </c>
      <c r="Q40" s="65">
        <v>1912698</v>
      </c>
      <c r="R40" s="65">
        <v>6563092</v>
      </c>
      <c r="S40" s="65">
        <v>1866593</v>
      </c>
      <c r="T40" s="65">
        <v>1941015</v>
      </c>
      <c r="U40" s="65">
        <v>1890505</v>
      </c>
      <c r="V40" s="65">
        <v>5698113</v>
      </c>
      <c r="W40" s="65">
        <v>19619982</v>
      </c>
      <c r="X40" s="65"/>
      <c r="Y40" s="65">
        <v>19619982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>
        <v>190594</v>
      </c>
      <c r="H41" s="65"/>
      <c r="I41" s="65">
        <v>193706</v>
      </c>
      <c r="J41" s="65">
        <v>384300</v>
      </c>
      <c r="K41" s="65">
        <v>210588</v>
      </c>
      <c r="L41" s="65">
        <v>281482</v>
      </c>
      <c r="M41" s="65"/>
      <c r="N41" s="65">
        <v>492070</v>
      </c>
      <c r="O41" s="65">
        <v>176436</v>
      </c>
      <c r="P41" s="65">
        <v>186243</v>
      </c>
      <c r="Q41" s="65">
        <v>152818</v>
      </c>
      <c r="R41" s="65">
        <v>515497</v>
      </c>
      <c r="S41" s="65">
        <v>279618</v>
      </c>
      <c r="T41" s="65">
        <v>350389</v>
      </c>
      <c r="U41" s="65">
        <v>366624</v>
      </c>
      <c r="V41" s="65">
        <v>996631</v>
      </c>
      <c r="W41" s="65">
        <v>2388498</v>
      </c>
      <c r="X41" s="65"/>
      <c r="Y41" s="65">
        <v>2388498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170914</v>
      </c>
      <c r="F42" s="105">
        <f t="shared" si="8"/>
        <v>0</v>
      </c>
      <c r="G42" s="105">
        <f t="shared" si="8"/>
        <v>3101400</v>
      </c>
      <c r="H42" s="105">
        <f t="shared" si="8"/>
        <v>0</v>
      </c>
      <c r="I42" s="105">
        <f t="shared" si="8"/>
        <v>3161245</v>
      </c>
      <c r="J42" s="105">
        <f t="shared" si="8"/>
        <v>6262645</v>
      </c>
      <c r="K42" s="105">
        <f t="shared" si="8"/>
        <v>2794610</v>
      </c>
      <c r="L42" s="105">
        <f t="shared" si="8"/>
        <v>2589990</v>
      </c>
      <c r="M42" s="105">
        <f t="shared" si="8"/>
        <v>0</v>
      </c>
      <c r="N42" s="105">
        <f t="shared" si="8"/>
        <v>5384600</v>
      </c>
      <c r="O42" s="105">
        <f t="shared" si="8"/>
        <v>2715015</v>
      </c>
      <c r="P42" s="105">
        <f t="shared" si="8"/>
        <v>2272128</v>
      </c>
      <c r="Q42" s="105">
        <f t="shared" si="8"/>
        <v>2783277</v>
      </c>
      <c r="R42" s="105">
        <f t="shared" si="8"/>
        <v>7770420</v>
      </c>
      <c r="S42" s="105">
        <f t="shared" si="8"/>
        <v>2543613</v>
      </c>
      <c r="T42" s="105">
        <f t="shared" si="8"/>
        <v>2282146</v>
      </c>
      <c r="U42" s="105">
        <f t="shared" si="8"/>
        <v>3173802</v>
      </c>
      <c r="V42" s="105">
        <f t="shared" si="8"/>
        <v>7999561</v>
      </c>
      <c r="W42" s="105">
        <f t="shared" si="8"/>
        <v>27417226</v>
      </c>
      <c r="X42" s="105">
        <f t="shared" si="8"/>
        <v>0</v>
      </c>
      <c r="Y42" s="105">
        <f t="shared" si="8"/>
        <v>27417226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>
        <v>170914</v>
      </c>
      <c r="F43" s="65"/>
      <c r="G43" s="65">
        <v>2959473</v>
      </c>
      <c r="H43" s="65"/>
      <c r="I43" s="65">
        <v>2685128</v>
      </c>
      <c r="J43" s="65">
        <v>5644601</v>
      </c>
      <c r="K43" s="65">
        <v>1804641</v>
      </c>
      <c r="L43" s="65">
        <v>2057360</v>
      </c>
      <c r="M43" s="65"/>
      <c r="N43" s="65">
        <v>3862001</v>
      </c>
      <c r="O43" s="65">
        <v>1943317</v>
      </c>
      <c r="P43" s="65">
        <v>1799361</v>
      </c>
      <c r="Q43" s="65">
        <v>1419894</v>
      </c>
      <c r="R43" s="65">
        <v>5162572</v>
      </c>
      <c r="S43" s="65">
        <v>1788271</v>
      </c>
      <c r="T43" s="65">
        <v>1696987</v>
      </c>
      <c r="U43" s="65">
        <v>2999678</v>
      </c>
      <c r="V43" s="65">
        <v>6484936</v>
      </c>
      <c r="W43" s="65">
        <v>21154110</v>
      </c>
      <c r="X43" s="65"/>
      <c r="Y43" s="65">
        <v>21154110</v>
      </c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>
        <v>141927</v>
      </c>
      <c r="H46" s="65"/>
      <c r="I46" s="65">
        <v>476117</v>
      </c>
      <c r="J46" s="65">
        <v>618044</v>
      </c>
      <c r="K46" s="65">
        <v>989969</v>
      </c>
      <c r="L46" s="65">
        <v>532630</v>
      </c>
      <c r="M46" s="65"/>
      <c r="N46" s="65">
        <v>1522599</v>
      </c>
      <c r="O46" s="65">
        <v>771698</v>
      </c>
      <c r="P46" s="65">
        <v>472767</v>
      </c>
      <c r="Q46" s="65">
        <v>1363383</v>
      </c>
      <c r="R46" s="65">
        <v>2607848</v>
      </c>
      <c r="S46" s="65">
        <v>755342</v>
      </c>
      <c r="T46" s="65">
        <v>585159</v>
      </c>
      <c r="U46" s="65">
        <v>174124</v>
      </c>
      <c r="V46" s="65">
        <v>1514625</v>
      </c>
      <c r="W46" s="65">
        <v>6263116</v>
      </c>
      <c r="X46" s="65"/>
      <c r="Y46" s="65">
        <v>6263116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>
        <v>-405770</v>
      </c>
      <c r="P47" s="105"/>
      <c r="Q47" s="105"/>
      <c r="R47" s="105">
        <v>-405770</v>
      </c>
      <c r="S47" s="105"/>
      <c r="T47" s="105"/>
      <c r="U47" s="105"/>
      <c r="V47" s="105"/>
      <c r="W47" s="105">
        <v>-405770</v>
      </c>
      <c r="X47" s="105"/>
      <c r="Y47" s="105">
        <v>-405770</v>
      </c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147357374</v>
      </c>
      <c r="D48" s="177">
        <f>+D28+D32+D38+D42+D47</f>
        <v>0</v>
      </c>
      <c r="E48" s="178">
        <f t="shared" si="9"/>
        <v>170914</v>
      </c>
      <c r="F48" s="78">
        <f t="shared" si="9"/>
        <v>191370000</v>
      </c>
      <c r="G48" s="78">
        <f t="shared" si="9"/>
        <v>8114381</v>
      </c>
      <c r="H48" s="78">
        <f t="shared" si="9"/>
        <v>0</v>
      </c>
      <c r="I48" s="78">
        <f t="shared" si="9"/>
        <v>10647598</v>
      </c>
      <c r="J48" s="78">
        <f t="shared" si="9"/>
        <v>18761979</v>
      </c>
      <c r="K48" s="78">
        <f t="shared" si="9"/>
        <v>11612173</v>
      </c>
      <c r="L48" s="78">
        <f t="shared" si="9"/>
        <v>12154773</v>
      </c>
      <c r="M48" s="78">
        <f t="shared" si="9"/>
        <v>0</v>
      </c>
      <c r="N48" s="78">
        <f t="shared" si="9"/>
        <v>23766946</v>
      </c>
      <c r="O48" s="78">
        <f t="shared" si="9"/>
        <v>11477481</v>
      </c>
      <c r="P48" s="78">
        <f t="shared" si="9"/>
        <v>10547442</v>
      </c>
      <c r="Q48" s="78">
        <f t="shared" si="9"/>
        <v>10213944</v>
      </c>
      <c r="R48" s="78">
        <f t="shared" si="9"/>
        <v>32238867</v>
      </c>
      <c r="S48" s="78">
        <f t="shared" si="9"/>
        <v>10447441</v>
      </c>
      <c r="T48" s="78">
        <f t="shared" si="9"/>
        <v>11772875</v>
      </c>
      <c r="U48" s="78">
        <f t="shared" si="9"/>
        <v>7865243</v>
      </c>
      <c r="V48" s="78">
        <f t="shared" si="9"/>
        <v>30085559</v>
      </c>
      <c r="W48" s="78">
        <f t="shared" si="9"/>
        <v>104853351</v>
      </c>
      <c r="X48" s="78">
        <f t="shared" si="9"/>
        <v>191370000</v>
      </c>
      <c r="Y48" s="78">
        <f t="shared" si="9"/>
        <v>-86516649</v>
      </c>
      <c r="Z48" s="179">
        <f>+IF(X48&lt;&gt;0,+(Y48/X48)*100,0)</f>
        <v>-45.20909703715316</v>
      </c>
      <c r="AA48" s="177">
        <f>+AA28+AA32+AA38+AA42+AA47</f>
        <v>191370000</v>
      </c>
    </row>
    <row r="49" spans="1:27" ht="13.5">
      <c r="A49" s="153" t="s">
        <v>49</v>
      </c>
      <c r="B49" s="154"/>
      <c r="C49" s="180">
        <f aca="true" t="shared" si="10" ref="C49:Y49">+C25-C48</f>
        <v>45070177</v>
      </c>
      <c r="D49" s="180">
        <f>+D25-D48</f>
        <v>0</v>
      </c>
      <c r="E49" s="181">
        <f t="shared" si="10"/>
        <v>90846</v>
      </c>
      <c r="F49" s="182">
        <f t="shared" si="10"/>
        <v>40281000</v>
      </c>
      <c r="G49" s="182">
        <f t="shared" si="10"/>
        <v>37045194</v>
      </c>
      <c r="H49" s="182">
        <f t="shared" si="10"/>
        <v>0</v>
      </c>
      <c r="I49" s="182">
        <f t="shared" si="10"/>
        <v>-2739496</v>
      </c>
      <c r="J49" s="182">
        <f t="shared" si="10"/>
        <v>34305698</v>
      </c>
      <c r="K49" s="182">
        <f t="shared" si="10"/>
        <v>-5568630</v>
      </c>
      <c r="L49" s="182">
        <f t="shared" si="10"/>
        <v>28510696</v>
      </c>
      <c r="M49" s="182">
        <f t="shared" si="10"/>
        <v>0</v>
      </c>
      <c r="N49" s="182">
        <f t="shared" si="10"/>
        <v>22942066</v>
      </c>
      <c r="O49" s="182">
        <f t="shared" si="10"/>
        <v>-5357586</v>
      </c>
      <c r="P49" s="182">
        <f t="shared" si="10"/>
        <v>-4015577</v>
      </c>
      <c r="Q49" s="182">
        <f t="shared" si="10"/>
        <v>26807113</v>
      </c>
      <c r="R49" s="182">
        <f t="shared" si="10"/>
        <v>17433950</v>
      </c>
      <c r="S49" s="182">
        <f t="shared" si="10"/>
        <v>-4852768</v>
      </c>
      <c r="T49" s="182">
        <f t="shared" si="10"/>
        <v>-11229254</v>
      </c>
      <c r="U49" s="182">
        <f t="shared" si="10"/>
        <v>7939409</v>
      </c>
      <c r="V49" s="182">
        <f t="shared" si="10"/>
        <v>-8142613</v>
      </c>
      <c r="W49" s="182">
        <f t="shared" si="10"/>
        <v>66539101</v>
      </c>
      <c r="X49" s="182">
        <f>IF(F25=F48,0,X25-X48)</f>
        <v>40281000</v>
      </c>
      <c r="Y49" s="182">
        <f t="shared" si="10"/>
        <v>26258101</v>
      </c>
      <c r="Z49" s="183">
        <f>+IF(X49&lt;&gt;0,+(Y49/X49)*100,0)</f>
        <v>65.18731163575879</v>
      </c>
      <c r="AA49" s="180">
        <f>+AA25-AA48</f>
        <v>40281000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12775595</v>
      </c>
      <c r="D5" s="160"/>
      <c r="E5" s="161">
        <v>26813</v>
      </c>
      <c r="F5" s="65">
        <v>21173000</v>
      </c>
      <c r="G5" s="65">
        <v>2089321</v>
      </c>
      <c r="H5" s="65">
        <v>0</v>
      </c>
      <c r="I5" s="65">
        <v>2085060</v>
      </c>
      <c r="J5" s="65">
        <v>4174381</v>
      </c>
      <c r="K5" s="65">
        <v>2058828</v>
      </c>
      <c r="L5" s="65">
        <v>2116575</v>
      </c>
      <c r="M5" s="65">
        <v>0</v>
      </c>
      <c r="N5" s="65">
        <v>4175403</v>
      </c>
      <c r="O5" s="65">
        <v>2014165</v>
      </c>
      <c r="P5" s="65">
        <v>2083116</v>
      </c>
      <c r="Q5" s="65">
        <v>1828029</v>
      </c>
      <c r="R5" s="65">
        <v>5925310</v>
      </c>
      <c r="S5" s="65">
        <v>1996181</v>
      </c>
      <c r="T5" s="65">
        <v>3677</v>
      </c>
      <c r="U5" s="65">
        <v>-6360995</v>
      </c>
      <c r="V5" s="65">
        <v>-4361137</v>
      </c>
      <c r="W5" s="65">
        <v>9913957</v>
      </c>
      <c r="X5" s="65">
        <v>21173000</v>
      </c>
      <c r="Y5" s="65">
        <v>-11259043</v>
      </c>
      <c r="Z5" s="145">
        <v>-53.18</v>
      </c>
      <c r="AA5" s="160">
        <v>21173000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1640000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1640000</v>
      </c>
      <c r="Y6" s="65">
        <v>-1640000</v>
      </c>
      <c r="Z6" s="145">
        <v>-100</v>
      </c>
      <c r="AA6" s="160">
        <v>1640000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43331</v>
      </c>
      <c r="F7" s="65">
        <v>0</v>
      </c>
      <c r="G7" s="65">
        <v>3088188</v>
      </c>
      <c r="H7" s="65">
        <v>0</v>
      </c>
      <c r="I7" s="65">
        <v>2996322</v>
      </c>
      <c r="J7" s="65">
        <v>6084510</v>
      </c>
      <c r="K7" s="65">
        <v>2414729</v>
      </c>
      <c r="L7" s="65">
        <v>3436331</v>
      </c>
      <c r="M7" s="65">
        <v>0</v>
      </c>
      <c r="N7" s="65">
        <v>5851060</v>
      </c>
      <c r="O7" s="65">
        <v>2217906</v>
      </c>
      <c r="P7" s="65">
        <v>2518685</v>
      </c>
      <c r="Q7" s="65">
        <v>3053481</v>
      </c>
      <c r="R7" s="65">
        <v>7790072</v>
      </c>
      <c r="S7" s="65">
        <v>2285620</v>
      </c>
      <c r="T7" s="65">
        <v>-4738871</v>
      </c>
      <c r="U7" s="65">
        <v>10626626</v>
      </c>
      <c r="V7" s="65">
        <v>8173375</v>
      </c>
      <c r="W7" s="65">
        <v>27899017</v>
      </c>
      <c r="X7" s="65">
        <v>0</v>
      </c>
      <c r="Y7" s="65">
        <v>27899017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516661</v>
      </c>
      <c r="H10" s="59">
        <v>0</v>
      </c>
      <c r="I10" s="59">
        <v>529448</v>
      </c>
      <c r="J10" s="59">
        <v>1046109</v>
      </c>
      <c r="K10" s="59">
        <v>528323</v>
      </c>
      <c r="L10" s="59">
        <v>540087</v>
      </c>
      <c r="M10" s="59">
        <v>0</v>
      </c>
      <c r="N10" s="59">
        <v>1068410</v>
      </c>
      <c r="O10" s="59">
        <v>524834</v>
      </c>
      <c r="P10" s="59">
        <v>530942</v>
      </c>
      <c r="Q10" s="59">
        <v>530421</v>
      </c>
      <c r="R10" s="59">
        <v>1586197</v>
      </c>
      <c r="S10" s="59">
        <v>530968</v>
      </c>
      <c r="T10" s="59">
        <v>522443</v>
      </c>
      <c r="U10" s="59">
        <v>10432</v>
      </c>
      <c r="V10" s="59">
        <v>1063843</v>
      </c>
      <c r="W10" s="59">
        <v>4764559</v>
      </c>
      <c r="X10" s="59">
        <v>0</v>
      </c>
      <c r="Y10" s="59">
        <v>4764559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34293155</v>
      </c>
      <c r="D11" s="160"/>
      <c r="E11" s="161">
        <v>0</v>
      </c>
      <c r="F11" s="65">
        <v>43331000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43331000</v>
      </c>
      <c r="Y11" s="65">
        <v>-43331000</v>
      </c>
      <c r="Z11" s="145">
        <v>-100</v>
      </c>
      <c r="AA11" s="160">
        <v>43331000</v>
      </c>
    </row>
    <row r="12" spans="1:27" ht="13.5">
      <c r="A12" s="198" t="s">
        <v>108</v>
      </c>
      <c r="B12" s="200"/>
      <c r="C12" s="160">
        <v>499200</v>
      </c>
      <c r="D12" s="160"/>
      <c r="E12" s="161">
        <v>0</v>
      </c>
      <c r="F12" s="65">
        <v>636000</v>
      </c>
      <c r="G12" s="65">
        <v>42624</v>
      </c>
      <c r="H12" s="65">
        <v>0</v>
      </c>
      <c r="I12" s="65">
        <v>44704</v>
      </c>
      <c r="J12" s="65">
        <v>87328</v>
      </c>
      <c r="K12" s="65">
        <v>35819</v>
      </c>
      <c r="L12" s="65">
        <v>25048</v>
      </c>
      <c r="M12" s="65">
        <v>0</v>
      </c>
      <c r="N12" s="65">
        <v>60867</v>
      </c>
      <c r="O12" s="65">
        <v>39508</v>
      </c>
      <c r="P12" s="65">
        <v>32640</v>
      </c>
      <c r="Q12" s="65">
        <v>28631</v>
      </c>
      <c r="R12" s="65">
        <v>100779</v>
      </c>
      <c r="S12" s="65">
        <v>44313</v>
      </c>
      <c r="T12" s="65">
        <v>37839</v>
      </c>
      <c r="U12" s="65">
        <v>58213</v>
      </c>
      <c r="V12" s="65">
        <v>140365</v>
      </c>
      <c r="W12" s="65">
        <v>389339</v>
      </c>
      <c r="X12" s="65">
        <v>636000</v>
      </c>
      <c r="Y12" s="65">
        <v>-246661</v>
      </c>
      <c r="Z12" s="145">
        <v>-38.78</v>
      </c>
      <c r="AA12" s="160">
        <v>636000</v>
      </c>
    </row>
    <row r="13" spans="1:27" ht="13.5">
      <c r="A13" s="196" t="s">
        <v>109</v>
      </c>
      <c r="B13" s="200"/>
      <c r="C13" s="160">
        <v>4254880</v>
      </c>
      <c r="D13" s="160"/>
      <c r="E13" s="161">
        <v>3000</v>
      </c>
      <c r="F13" s="65">
        <v>4500000</v>
      </c>
      <c r="G13" s="65">
        <v>43791</v>
      </c>
      <c r="H13" s="65">
        <v>0</v>
      </c>
      <c r="I13" s="65">
        <v>645893</v>
      </c>
      <c r="J13" s="65">
        <v>689684</v>
      </c>
      <c r="K13" s="65">
        <v>333737</v>
      </c>
      <c r="L13" s="65">
        <v>414143</v>
      </c>
      <c r="M13" s="65">
        <v>0</v>
      </c>
      <c r="N13" s="65">
        <v>747880</v>
      </c>
      <c r="O13" s="65">
        <v>344127</v>
      </c>
      <c r="P13" s="65">
        <v>663308</v>
      </c>
      <c r="Q13" s="65">
        <v>392248</v>
      </c>
      <c r="R13" s="65">
        <v>1399683</v>
      </c>
      <c r="S13" s="65">
        <v>323475</v>
      </c>
      <c r="T13" s="65">
        <v>340225</v>
      </c>
      <c r="U13" s="65">
        <v>768080</v>
      </c>
      <c r="V13" s="65">
        <v>1431780</v>
      </c>
      <c r="W13" s="65">
        <v>4269027</v>
      </c>
      <c r="X13" s="65">
        <v>4500000</v>
      </c>
      <c r="Y13" s="65">
        <v>-230973</v>
      </c>
      <c r="Z13" s="145">
        <v>-5.13</v>
      </c>
      <c r="AA13" s="160">
        <v>4500000</v>
      </c>
    </row>
    <row r="14" spans="1:27" ht="13.5">
      <c r="A14" s="196" t="s">
        <v>110</v>
      </c>
      <c r="B14" s="200"/>
      <c r="C14" s="160">
        <v>1789433</v>
      </c>
      <c r="D14" s="160"/>
      <c r="E14" s="161">
        <v>0</v>
      </c>
      <c r="F14" s="65">
        <v>145000</v>
      </c>
      <c r="G14" s="65">
        <v>153561</v>
      </c>
      <c r="H14" s="65">
        <v>0</v>
      </c>
      <c r="I14" s="65">
        <v>154268</v>
      </c>
      <c r="J14" s="65">
        <v>307829</v>
      </c>
      <c r="K14" s="65">
        <v>163105</v>
      </c>
      <c r="L14" s="65">
        <v>167367</v>
      </c>
      <c r="M14" s="65">
        <v>0</v>
      </c>
      <c r="N14" s="65">
        <v>330472</v>
      </c>
      <c r="O14" s="65">
        <v>144891</v>
      </c>
      <c r="P14" s="65">
        <v>167581</v>
      </c>
      <c r="Q14" s="65">
        <v>166051</v>
      </c>
      <c r="R14" s="65">
        <v>478523</v>
      </c>
      <c r="S14" s="65">
        <v>148358</v>
      </c>
      <c r="T14" s="65">
        <v>-57811</v>
      </c>
      <c r="U14" s="65">
        <v>135451</v>
      </c>
      <c r="V14" s="65">
        <v>225998</v>
      </c>
      <c r="W14" s="65">
        <v>1342822</v>
      </c>
      <c r="X14" s="65">
        <v>145000</v>
      </c>
      <c r="Y14" s="65">
        <v>1197822</v>
      </c>
      <c r="Z14" s="145">
        <v>826.08</v>
      </c>
      <c r="AA14" s="160">
        <v>145000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966187</v>
      </c>
      <c r="D16" s="160"/>
      <c r="E16" s="161">
        <v>0</v>
      </c>
      <c r="F16" s="65">
        <v>403000</v>
      </c>
      <c r="G16" s="65">
        <v>2950</v>
      </c>
      <c r="H16" s="65">
        <v>0</v>
      </c>
      <c r="I16" s="65">
        <v>416</v>
      </c>
      <c r="J16" s="65">
        <v>3366</v>
      </c>
      <c r="K16" s="65">
        <v>729</v>
      </c>
      <c r="L16" s="65">
        <v>537</v>
      </c>
      <c r="M16" s="65">
        <v>0</v>
      </c>
      <c r="N16" s="65">
        <v>1266</v>
      </c>
      <c r="O16" s="65">
        <v>87007</v>
      </c>
      <c r="P16" s="65">
        <v>227426</v>
      </c>
      <c r="Q16" s="65">
        <v>30897</v>
      </c>
      <c r="R16" s="65">
        <v>345330</v>
      </c>
      <c r="S16" s="65">
        <v>24836</v>
      </c>
      <c r="T16" s="65">
        <v>25217</v>
      </c>
      <c r="U16" s="65">
        <v>41474</v>
      </c>
      <c r="V16" s="65">
        <v>91527</v>
      </c>
      <c r="W16" s="65">
        <v>441489</v>
      </c>
      <c r="X16" s="65">
        <v>403000</v>
      </c>
      <c r="Y16" s="65">
        <v>38489</v>
      </c>
      <c r="Z16" s="145">
        <v>9.55</v>
      </c>
      <c r="AA16" s="160">
        <v>403000</v>
      </c>
    </row>
    <row r="17" spans="1:27" ht="13.5">
      <c r="A17" s="196" t="s">
        <v>113</v>
      </c>
      <c r="B17" s="200"/>
      <c r="C17" s="160">
        <v>1059482</v>
      </c>
      <c r="D17" s="160"/>
      <c r="E17" s="161">
        <v>0</v>
      </c>
      <c r="F17" s="65">
        <v>2619000</v>
      </c>
      <c r="G17" s="65">
        <v>212866</v>
      </c>
      <c r="H17" s="65">
        <v>0</v>
      </c>
      <c r="I17" s="65">
        <v>231305</v>
      </c>
      <c r="J17" s="65">
        <v>444171</v>
      </c>
      <c r="K17" s="65">
        <v>224110</v>
      </c>
      <c r="L17" s="65">
        <v>261820</v>
      </c>
      <c r="M17" s="65">
        <v>0</v>
      </c>
      <c r="N17" s="65">
        <v>485930</v>
      </c>
      <c r="O17" s="65">
        <v>306238</v>
      </c>
      <c r="P17" s="65">
        <v>222900</v>
      </c>
      <c r="Q17" s="65">
        <v>305230</v>
      </c>
      <c r="R17" s="65">
        <v>834368</v>
      </c>
      <c r="S17" s="65">
        <v>219735</v>
      </c>
      <c r="T17" s="65">
        <v>265582</v>
      </c>
      <c r="U17" s="65">
        <v>223313</v>
      </c>
      <c r="V17" s="65">
        <v>708630</v>
      </c>
      <c r="W17" s="65">
        <v>2473099</v>
      </c>
      <c r="X17" s="65">
        <v>2619000</v>
      </c>
      <c r="Y17" s="65">
        <v>-145901</v>
      </c>
      <c r="Z17" s="145">
        <v>-5.57</v>
      </c>
      <c r="AA17" s="160">
        <v>2619000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135377298</v>
      </c>
      <c r="D19" s="160"/>
      <c r="E19" s="161">
        <v>182615</v>
      </c>
      <c r="F19" s="65">
        <v>155498000</v>
      </c>
      <c r="G19" s="65">
        <v>38975000</v>
      </c>
      <c r="H19" s="65">
        <v>0</v>
      </c>
      <c r="I19" s="65">
        <v>827996</v>
      </c>
      <c r="J19" s="65">
        <v>39802996</v>
      </c>
      <c r="K19" s="65">
        <v>233354</v>
      </c>
      <c r="L19" s="65">
        <v>33659672</v>
      </c>
      <c r="M19" s="65">
        <v>0</v>
      </c>
      <c r="N19" s="65">
        <v>33893026</v>
      </c>
      <c r="O19" s="65">
        <v>400000</v>
      </c>
      <c r="P19" s="65">
        <v>0</v>
      </c>
      <c r="Q19" s="65">
        <v>23172119</v>
      </c>
      <c r="R19" s="65">
        <v>23572119</v>
      </c>
      <c r="S19" s="65">
        <v>-19737</v>
      </c>
      <c r="T19" s="65">
        <v>3015061</v>
      </c>
      <c r="U19" s="65">
        <v>9484122</v>
      </c>
      <c r="V19" s="65">
        <v>12479446</v>
      </c>
      <c r="W19" s="65">
        <v>109747587</v>
      </c>
      <c r="X19" s="65">
        <v>155498000</v>
      </c>
      <c r="Y19" s="65">
        <v>-45750413</v>
      </c>
      <c r="Z19" s="145">
        <v>-29.42</v>
      </c>
      <c r="AA19" s="160">
        <v>155498000</v>
      </c>
    </row>
    <row r="20" spans="1:27" ht="13.5">
      <c r="A20" s="196" t="s">
        <v>35</v>
      </c>
      <c r="B20" s="200" t="s">
        <v>96</v>
      </c>
      <c r="C20" s="160">
        <v>1412321</v>
      </c>
      <c r="D20" s="160"/>
      <c r="E20" s="161">
        <v>6001</v>
      </c>
      <c r="F20" s="59">
        <v>1701000</v>
      </c>
      <c r="G20" s="59">
        <v>34613</v>
      </c>
      <c r="H20" s="59">
        <v>0</v>
      </c>
      <c r="I20" s="59">
        <v>187690</v>
      </c>
      <c r="J20" s="59">
        <v>222303</v>
      </c>
      <c r="K20" s="59">
        <v>142978</v>
      </c>
      <c r="L20" s="59">
        <v>-48280</v>
      </c>
      <c r="M20" s="59">
        <v>0</v>
      </c>
      <c r="N20" s="59">
        <v>94698</v>
      </c>
      <c r="O20" s="59">
        <v>41219</v>
      </c>
      <c r="P20" s="59">
        <v>84767</v>
      </c>
      <c r="Q20" s="59">
        <v>78950</v>
      </c>
      <c r="R20" s="59">
        <v>204936</v>
      </c>
      <c r="S20" s="59">
        <v>40924</v>
      </c>
      <c r="T20" s="59">
        <v>60749</v>
      </c>
      <c r="U20" s="59">
        <v>27474</v>
      </c>
      <c r="V20" s="59">
        <v>129147</v>
      </c>
      <c r="W20" s="59">
        <v>651084</v>
      </c>
      <c r="X20" s="59">
        <v>1701000</v>
      </c>
      <c r="Y20" s="59">
        <v>-1049916</v>
      </c>
      <c r="Z20" s="199">
        <v>-61.72</v>
      </c>
      <c r="AA20" s="135">
        <v>1701000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5000</v>
      </c>
      <c r="G21" s="65">
        <v>0</v>
      </c>
      <c r="H21" s="65">
        <v>0</v>
      </c>
      <c r="I21" s="87">
        <v>205000</v>
      </c>
      <c r="J21" s="65">
        <v>205000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500</v>
      </c>
      <c r="Q21" s="65">
        <v>0</v>
      </c>
      <c r="R21" s="65">
        <v>500</v>
      </c>
      <c r="S21" s="65">
        <v>0</v>
      </c>
      <c r="T21" s="65">
        <v>0</v>
      </c>
      <c r="U21" s="65">
        <v>-106500</v>
      </c>
      <c r="V21" s="65">
        <v>-106500</v>
      </c>
      <c r="W21" s="87">
        <v>99000</v>
      </c>
      <c r="X21" s="65">
        <v>5000</v>
      </c>
      <c r="Y21" s="65">
        <v>94000</v>
      </c>
      <c r="Z21" s="145">
        <v>1880</v>
      </c>
      <c r="AA21" s="160">
        <v>5000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192427551</v>
      </c>
      <c r="D22" s="203">
        <f>SUM(D5:D21)</f>
        <v>0</v>
      </c>
      <c r="E22" s="204">
        <f t="shared" si="0"/>
        <v>261760</v>
      </c>
      <c r="F22" s="205">
        <f t="shared" si="0"/>
        <v>231651000</v>
      </c>
      <c r="G22" s="205">
        <f t="shared" si="0"/>
        <v>45159575</v>
      </c>
      <c r="H22" s="205">
        <f t="shared" si="0"/>
        <v>0</v>
      </c>
      <c r="I22" s="205">
        <f t="shared" si="0"/>
        <v>7908102</v>
      </c>
      <c r="J22" s="205">
        <f t="shared" si="0"/>
        <v>53067677</v>
      </c>
      <c r="K22" s="205">
        <f t="shared" si="0"/>
        <v>6135712</v>
      </c>
      <c r="L22" s="205">
        <f t="shared" si="0"/>
        <v>40573300</v>
      </c>
      <c r="M22" s="205">
        <f t="shared" si="0"/>
        <v>0</v>
      </c>
      <c r="N22" s="205">
        <f t="shared" si="0"/>
        <v>46709012</v>
      </c>
      <c r="O22" s="205">
        <f t="shared" si="0"/>
        <v>6119895</v>
      </c>
      <c r="P22" s="205">
        <f t="shared" si="0"/>
        <v>6531865</v>
      </c>
      <c r="Q22" s="205">
        <f t="shared" si="0"/>
        <v>29586057</v>
      </c>
      <c r="R22" s="205">
        <f t="shared" si="0"/>
        <v>42237817</v>
      </c>
      <c r="S22" s="205">
        <f t="shared" si="0"/>
        <v>5594673</v>
      </c>
      <c r="T22" s="205">
        <f t="shared" si="0"/>
        <v>-525889</v>
      </c>
      <c r="U22" s="205">
        <f t="shared" si="0"/>
        <v>14907690</v>
      </c>
      <c r="V22" s="205">
        <f t="shared" si="0"/>
        <v>19976474</v>
      </c>
      <c r="W22" s="205">
        <f t="shared" si="0"/>
        <v>161990980</v>
      </c>
      <c r="X22" s="205">
        <f t="shared" si="0"/>
        <v>231651000</v>
      </c>
      <c r="Y22" s="205">
        <f t="shared" si="0"/>
        <v>-69660020</v>
      </c>
      <c r="Z22" s="206">
        <f>+IF(X22&lt;&gt;0,+(Y22/X22)*100,0)</f>
        <v>-30.071106966945965</v>
      </c>
      <c r="AA22" s="203">
        <f>SUM(AA5:AA21)</f>
        <v>231651000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37770574</v>
      </c>
      <c r="D25" s="160"/>
      <c r="E25" s="161">
        <v>65071</v>
      </c>
      <c r="F25" s="65">
        <v>52956000</v>
      </c>
      <c r="G25" s="65">
        <v>2870074</v>
      </c>
      <c r="H25" s="65">
        <v>0</v>
      </c>
      <c r="I25" s="65">
        <v>3075821</v>
      </c>
      <c r="J25" s="65">
        <v>5945895</v>
      </c>
      <c r="K25" s="65">
        <v>4540451</v>
      </c>
      <c r="L25" s="65">
        <v>3109943</v>
      </c>
      <c r="M25" s="65">
        <v>0</v>
      </c>
      <c r="N25" s="65">
        <v>7650394</v>
      </c>
      <c r="O25" s="65">
        <v>3484306</v>
      </c>
      <c r="P25" s="65">
        <v>3669913</v>
      </c>
      <c r="Q25" s="65">
        <v>3565799</v>
      </c>
      <c r="R25" s="65">
        <v>10720018</v>
      </c>
      <c r="S25" s="65">
        <v>3774188</v>
      </c>
      <c r="T25" s="65">
        <v>3781978</v>
      </c>
      <c r="U25" s="65">
        <v>4087240</v>
      </c>
      <c r="V25" s="65">
        <v>11643406</v>
      </c>
      <c r="W25" s="65">
        <v>35959713</v>
      </c>
      <c r="X25" s="65">
        <v>52956000</v>
      </c>
      <c r="Y25" s="65">
        <v>-16996287</v>
      </c>
      <c r="Z25" s="145">
        <v>-32.1</v>
      </c>
      <c r="AA25" s="160">
        <v>52956000</v>
      </c>
    </row>
    <row r="26" spans="1:27" ht="13.5">
      <c r="A26" s="198" t="s">
        <v>38</v>
      </c>
      <c r="B26" s="197"/>
      <c r="C26" s="160">
        <v>11345842</v>
      </c>
      <c r="D26" s="160"/>
      <c r="E26" s="161">
        <v>0</v>
      </c>
      <c r="F26" s="65">
        <v>12572000</v>
      </c>
      <c r="G26" s="65">
        <v>1024586</v>
      </c>
      <c r="H26" s="65">
        <v>0</v>
      </c>
      <c r="I26" s="65">
        <v>1251943</v>
      </c>
      <c r="J26" s="65">
        <v>2276529</v>
      </c>
      <c r="K26" s="65">
        <v>1094876</v>
      </c>
      <c r="L26" s="65">
        <v>1024647</v>
      </c>
      <c r="M26" s="65">
        <v>0</v>
      </c>
      <c r="N26" s="65">
        <v>2119523</v>
      </c>
      <c r="O26" s="65">
        <v>1684401</v>
      </c>
      <c r="P26" s="65">
        <v>1142174</v>
      </c>
      <c r="Q26" s="65">
        <v>1118478</v>
      </c>
      <c r="R26" s="65">
        <v>3945053</v>
      </c>
      <c r="S26" s="65">
        <v>1101616</v>
      </c>
      <c r="T26" s="65">
        <v>975726</v>
      </c>
      <c r="U26" s="65">
        <v>934871</v>
      </c>
      <c r="V26" s="65">
        <v>3012213</v>
      </c>
      <c r="W26" s="65">
        <v>11353318</v>
      </c>
      <c r="X26" s="65">
        <v>12572000</v>
      </c>
      <c r="Y26" s="65">
        <v>-1218682</v>
      </c>
      <c r="Z26" s="145">
        <v>-9.69</v>
      </c>
      <c r="AA26" s="160">
        <v>12572000</v>
      </c>
    </row>
    <row r="27" spans="1:27" ht="13.5">
      <c r="A27" s="198" t="s">
        <v>118</v>
      </c>
      <c r="B27" s="197" t="s">
        <v>99</v>
      </c>
      <c r="C27" s="160">
        <v>928991</v>
      </c>
      <c r="D27" s="160"/>
      <c r="E27" s="161">
        <v>0</v>
      </c>
      <c r="F27" s="65">
        <v>2000000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-465831</v>
      </c>
      <c r="M27" s="65">
        <v>0</v>
      </c>
      <c r="N27" s="65">
        <v>-465831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465831</v>
      </c>
      <c r="U27" s="65">
        <v>0</v>
      </c>
      <c r="V27" s="65">
        <v>465831</v>
      </c>
      <c r="W27" s="65">
        <v>0</v>
      </c>
      <c r="X27" s="65">
        <v>2000000</v>
      </c>
      <c r="Y27" s="65">
        <v>-2000000</v>
      </c>
      <c r="Z27" s="145">
        <v>-100</v>
      </c>
      <c r="AA27" s="160">
        <v>2000000</v>
      </c>
    </row>
    <row r="28" spans="1:27" ht="13.5">
      <c r="A28" s="198" t="s">
        <v>39</v>
      </c>
      <c r="B28" s="197" t="s">
        <v>96</v>
      </c>
      <c r="C28" s="160">
        <v>14784257</v>
      </c>
      <c r="D28" s="160"/>
      <c r="E28" s="161">
        <v>10698</v>
      </c>
      <c r="F28" s="65">
        <v>10698000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1207979</v>
      </c>
      <c r="P28" s="65">
        <v>0</v>
      </c>
      <c r="Q28" s="65">
        <v>0</v>
      </c>
      <c r="R28" s="65">
        <v>1207979</v>
      </c>
      <c r="S28" s="65">
        <v>0</v>
      </c>
      <c r="T28" s="65">
        <v>0</v>
      </c>
      <c r="U28" s="65">
        <v>1487543</v>
      </c>
      <c r="V28" s="65">
        <v>1487543</v>
      </c>
      <c r="W28" s="65">
        <v>2695522</v>
      </c>
      <c r="X28" s="65">
        <v>10698000</v>
      </c>
      <c r="Y28" s="65">
        <v>-8002478</v>
      </c>
      <c r="Z28" s="145">
        <v>-74.8</v>
      </c>
      <c r="AA28" s="160">
        <v>10698000</v>
      </c>
    </row>
    <row r="29" spans="1:27" ht="13.5">
      <c r="A29" s="198" t="s">
        <v>40</v>
      </c>
      <c r="B29" s="197"/>
      <c r="C29" s="160">
        <v>0</v>
      </c>
      <c r="D29" s="160"/>
      <c r="E29" s="161">
        <v>1432</v>
      </c>
      <c r="F29" s="65">
        <v>432000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172563</v>
      </c>
      <c r="M29" s="65">
        <v>0</v>
      </c>
      <c r="N29" s="65">
        <v>172563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-172563</v>
      </c>
      <c r="U29" s="65">
        <v>796</v>
      </c>
      <c r="V29" s="65">
        <v>-171767</v>
      </c>
      <c r="W29" s="65">
        <v>796</v>
      </c>
      <c r="X29" s="65">
        <v>432000</v>
      </c>
      <c r="Y29" s="65">
        <v>-431204</v>
      </c>
      <c r="Z29" s="145">
        <v>-99.82</v>
      </c>
      <c r="AA29" s="160">
        <v>432000</v>
      </c>
    </row>
    <row r="30" spans="1:27" ht="13.5">
      <c r="A30" s="198" t="s">
        <v>119</v>
      </c>
      <c r="B30" s="197" t="s">
        <v>96</v>
      </c>
      <c r="C30" s="160">
        <v>16395061</v>
      </c>
      <c r="D30" s="160"/>
      <c r="E30" s="161">
        <v>39259</v>
      </c>
      <c r="F30" s="65">
        <v>32300000</v>
      </c>
      <c r="G30" s="65">
        <v>2656986</v>
      </c>
      <c r="H30" s="65">
        <v>0</v>
      </c>
      <c r="I30" s="65">
        <v>2335767</v>
      </c>
      <c r="J30" s="65">
        <v>4992753</v>
      </c>
      <c r="K30" s="65">
        <v>1467860</v>
      </c>
      <c r="L30" s="65">
        <v>1468069</v>
      </c>
      <c r="M30" s="65">
        <v>0</v>
      </c>
      <c r="N30" s="65">
        <v>2935929</v>
      </c>
      <c r="O30" s="65">
        <v>1484276</v>
      </c>
      <c r="P30" s="65">
        <v>1474990</v>
      </c>
      <c r="Q30" s="65">
        <v>1402418</v>
      </c>
      <c r="R30" s="65">
        <v>4361684</v>
      </c>
      <c r="S30" s="65">
        <v>1463668</v>
      </c>
      <c r="T30" s="65">
        <v>1455794</v>
      </c>
      <c r="U30" s="65">
        <v>2182207</v>
      </c>
      <c r="V30" s="65">
        <v>5101669</v>
      </c>
      <c r="W30" s="65">
        <v>17392035</v>
      </c>
      <c r="X30" s="65">
        <v>32300000</v>
      </c>
      <c r="Y30" s="65">
        <v>-14907965</v>
      </c>
      <c r="Z30" s="145">
        <v>-46.15</v>
      </c>
      <c r="AA30" s="160">
        <v>32300000</v>
      </c>
    </row>
    <row r="31" spans="1:27" ht="13.5">
      <c r="A31" s="198" t="s">
        <v>120</v>
      </c>
      <c r="B31" s="197" t="s">
        <v>121</v>
      </c>
      <c r="C31" s="160">
        <v>8617612</v>
      </c>
      <c r="D31" s="160"/>
      <c r="E31" s="161">
        <v>0</v>
      </c>
      <c r="F31" s="65">
        <v>15690000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15690000</v>
      </c>
      <c r="Y31" s="65">
        <v>-15690000</v>
      </c>
      <c r="Z31" s="145">
        <v>-100</v>
      </c>
      <c r="AA31" s="160">
        <v>15690000</v>
      </c>
    </row>
    <row r="32" spans="1:27" ht="13.5">
      <c r="A32" s="198" t="s">
        <v>122</v>
      </c>
      <c r="B32" s="197"/>
      <c r="C32" s="160">
        <v>5823180</v>
      </c>
      <c r="D32" s="160"/>
      <c r="E32" s="161">
        <v>0</v>
      </c>
      <c r="F32" s="65">
        <v>9533000</v>
      </c>
      <c r="G32" s="65">
        <v>191491</v>
      </c>
      <c r="H32" s="65">
        <v>0</v>
      </c>
      <c r="I32" s="65">
        <v>456326</v>
      </c>
      <c r="J32" s="65">
        <v>647817</v>
      </c>
      <c r="K32" s="65">
        <v>810476</v>
      </c>
      <c r="L32" s="65">
        <v>825403</v>
      </c>
      <c r="M32" s="65">
        <v>0</v>
      </c>
      <c r="N32" s="65">
        <v>1635879</v>
      </c>
      <c r="O32" s="65">
        <v>778049</v>
      </c>
      <c r="P32" s="65">
        <v>607231</v>
      </c>
      <c r="Q32" s="65">
        <v>1255709</v>
      </c>
      <c r="R32" s="65">
        <v>2640989</v>
      </c>
      <c r="S32" s="65">
        <v>635500</v>
      </c>
      <c r="T32" s="65">
        <v>984078</v>
      </c>
      <c r="U32" s="65">
        <v>1291536</v>
      </c>
      <c r="V32" s="65">
        <v>2911114</v>
      </c>
      <c r="W32" s="65">
        <v>7835799</v>
      </c>
      <c r="X32" s="65">
        <v>9533000</v>
      </c>
      <c r="Y32" s="65">
        <v>-1697201</v>
      </c>
      <c r="Z32" s="145">
        <v>-17.8</v>
      </c>
      <c r="AA32" s="160">
        <v>9533000</v>
      </c>
    </row>
    <row r="33" spans="1:27" ht="13.5">
      <c r="A33" s="198" t="s">
        <v>42</v>
      </c>
      <c r="B33" s="197"/>
      <c r="C33" s="160">
        <v>35640749</v>
      </c>
      <c r="D33" s="160"/>
      <c r="E33" s="161">
        <v>12283</v>
      </c>
      <c r="F33" s="65">
        <v>21482000</v>
      </c>
      <c r="G33" s="65">
        <v>201887</v>
      </c>
      <c r="H33" s="65">
        <v>0</v>
      </c>
      <c r="I33" s="65">
        <v>547680</v>
      </c>
      <c r="J33" s="65">
        <v>749567</v>
      </c>
      <c r="K33" s="65">
        <v>513457</v>
      </c>
      <c r="L33" s="65">
        <v>486325</v>
      </c>
      <c r="M33" s="65">
        <v>0</v>
      </c>
      <c r="N33" s="65">
        <v>999782</v>
      </c>
      <c r="O33" s="65">
        <v>506646</v>
      </c>
      <c r="P33" s="65">
        <v>346939</v>
      </c>
      <c r="Q33" s="65">
        <v>390959</v>
      </c>
      <c r="R33" s="65">
        <v>1244544</v>
      </c>
      <c r="S33" s="65">
        <v>525868</v>
      </c>
      <c r="T33" s="65">
        <v>1672713</v>
      </c>
      <c r="U33" s="65">
        <v>1168105</v>
      </c>
      <c r="V33" s="65">
        <v>3366686</v>
      </c>
      <c r="W33" s="65">
        <v>6360579</v>
      </c>
      <c r="X33" s="65">
        <v>21482000</v>
      </c>
      <c r="Y33" s="65">
        <v>-15121421</v>
      </c>
      <c r="Z33" s="145">
        <v>-70.39</v>
      </c>
      <c r="AA33" s="160">
        <v>21482000</v>
      </c>
    </row>
    <row r="34" spans="1:27" ht="13.5">
      <c r="A34" s="198" t="s">
        <v>43</v>
      </c>
      <c r="B34" s="197" t="s">
        <v>123</v>
      </c>
      <c r="C34" s="160">
        <v>15936170</v>
      </c>
      <c r="D34" s="160"/>
      <c r="E34" s="161">
        <v>42171</v>
      </c>
      <c r="F34" s="65">
        <v>33707000</v>
      </c>
      <c r="G34" s="65">
        <v>1169357</v>
      </c>
      <c r="H34" s="65">
        <v>0</v>
      </c>
      <c r="I34" s="65">
        <v>2980061</v>
      </c>
      <c r="J34" s="65">
        <v>4149418</v>
      </c>
      <c r="K34" s="65">
        <v>3185053</v>
      </c>
      <c r="L34" s="65">
        <v>5533654</v>
      </c>
      <c r="M34" s="65">
        <v>0</v>
      </c>
      <c r="N34" s="65">
        <v>8718707</v>
      </c>
      <c r="O34" s="65">
        <v>2331824</v>
      </c>
      <c r="P34" s="65">
        <v>3306195</v>
      </c>
      <c r="Q34" s="65">
        <v>2480581</v>
      </c>
      <c r="R34" s="65">
        <v>8118600</v>
      </c>
      <c r="S34" s="65">
        <v>2946601</v>
      </c>
      <c r="T34" s="65">
        <v>2609318</v>
      </c>
      <c r="U34" s="65">
        <v>-3287055</v>
      </c>
      <c r="V34" s="65">
        <v>2268864</v>
      </c>
      <c r="W34" s="65">
        <v>23255589</v>
      </c>
      <c r="X34" s="65">
        <v>33707000</v>
      </c>
      <c r="Y34" s="65">
        <v>-10451411</v>
      </c>
      <c r="Z34" s="145">
        <v>-31.01</v>
      </c>
      <c r="AA34" s="160">
        <v>33707000</v>
      </c>
    </row>
    <row r="35" spans="1:27" ht="13.5">
      <c r="A35" s="196" t="s">
        <v>124</v>
      </c>
      <c r="B35" s="200"/>
      <c r="C35" s="160">
        <v>114938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147357374</v>
      </c>
      <c r="D36" s="203">
        <f>SUM(D25:D35)</f>
        <v>0</v>
      </c>
      <c r="E36" s="204">
        <f t="shared" si="1"/>
        <v>170914</v>
      </c>
      <c r="F36" s="205">
        <f t="shared" si="1"/>
        <v>191370000</v>
      </c>
      <c r="G36" s="205">
        <f t="shared" si="1"/>
        <v>8114381</v>
      </c>
      <c r="H36" s="205">
        <f t="shared" si="1"/>
        <v>0</v>
      </c>
      <c r="I36" s="205">
        <f t="shared" si="1"/>
        <v>10647598</v>
      </c>
      <c r="J36" s="205">
        <f t="shared" si="1"/>
        <v>18761979</v>
      </c>
      <c r="K36" s="205">
        <f t="shared" si="1"/>
        <v>11612173</v>
      </c>
      <c r="L36" s="205">
        <f t="shared" si="1"/>
        <v>12154773</v>
      </c>
      <c r="M36" s="205">
        <f t="shared" si="1"/>
        <v>0</v>
      </c>
      <c r="N36" s="205">
        <f t="shared" si="1"/>
        <v>23766946</v>
      </c>
      <c r="O36" s="205">
        <f t="shared" si="1"/>
        <v>11477481</v>
      </c>
      <c r="P36" s="205">
        <f t="shared" si="1"/>
        <v>10547442</v>
      </c>
      <c r="Q36" s="205">
        <f t="shared" si="1"/>
        <v>10213944</v>
      </c>
      <c r="R36" s="205">
        <f t="shared" si="1"/>
        <v>32238867</v>
      </c>
      <c r="S36" s="205">
        <f t="shared" si="1"/>
        <v>10447441</v>
      </c>
      <c r="T36" s="205">
        <f t="shared" si="1"/>
        <v>11772875</v>
      </c>
      <c r="U36" s="205">
        <f t="shared" si="1"/>
        <v>7865243</v>
      </c>
      <c r="V36" s="205">
        <f t="shared" si="1"/>
        <v>30085559</v>
      </c>
      <c r="W36" s="205">
        <f t="shared" si="1"/>
        <v>104853351</v>
      </c>
      <c r="X36" s="205">
        <f t="shared" si="1"/>
        <v>191370000</v>
      </c>
      <c r="Y36" s="205">
        <f t="shared" si="1"/>
        <v>-86516649</v>
      </c>
      <c r="Z36" s="206">
        <f>+IF(X36&lt;&gt;0,+(Y36/X36)*100,0)</f>
        <v>-45.20909703715316</v>
      </c>
      <c r="AA36" s="203">
        <f>SUM(AA25:AA35)</f>
        <v>191370000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45070177</v>
      </c>
      <c r="D38" s="214">
        <f>+D22-D36</f>
        <v>0</v>
      </c>
      <c r="E38" s="215">
        <f t="shared" si="2"/>
        <v>90846</v>
      </c>
      <c r="F38" s="111">
        <f t="shared" si="2"/>
        <v>40281000</v>
      </c>
      <c r="G38" s="111">
        <f t="shared" si="2"/>
        <v>37045194</v>
      </c>
      <c r="H38" s="111">
        <f t="shared" si="2"/>
        <v>0</v>
      </c>
      <c r="I38" s="111">
        <f t="shared" si="2"/>
        <v>-2739496</v>
      </c>
      <c r="J38" s="111">
        <f t="shared" si="2"/>
        <v>34305698</v>
      </c>
      <c r="K38" s="111">
        <f t="shared" si="2"/>
        <v>-5476461</v>
      </c>
      <c r="L38" s="111">
        <f t="shared" si="2"/>
        <v>28418527</v>
      </c>
      <c r="M38" s="111">
        <f t="shared" si="2"/>
        <v>0</v>
      </c>
      <c r="N38" s="111">
        <f t="shared" si="2"/>
        <v>22942066</v>
      </c>
      <c r="O38" s="111">
        <f t="shared" si="2"/>
        <v>-5357586</v>
      </c>
      <c r="P38" s="111">
        <f t="shared" si="2"/>
        <v>-4015577</v>
      </c>
      <c r="Q38" s="111">
        <f t="shared" si="2"/>
        <v>19372113</v>
      </c>
      <c r="R38" s="111">
        <f t="shared" si="2"/>
        <v>9998950</v>
      </c>
      <c r="S38" s="111">
        <f t="shared" si="2"/>
        <v>-4852768</v>
      </c>
      <c r="T38" s="111">
        <f t="shared" si="2"/>
        <v>-12298764</v>
      </c>
      <c r="U38" s="111">
        <f t="shared" si="2"/>
        <v>7042447</v>
      </c>
      <c r="V38" s="111">
        <f t="shared" si="2"/>
        <v>-10109085</v>
      </c>
      <c r="W38" s="111">
        <f t="shared" si="2"/>
        <v>57137629</v>
      </c>
      <c r="X38" s="111">
        <f>IF(F22=F36,0,X22-X36)</f>
        <v>40281000</v>
      </c>
      <c r="Y38" s="111">
        <f t="shared" si="2"/>
        <v>16856629</v>
      </c>
      <c r="Z38" s="216">
        <f>+IF(X38&lt;&gt;0,+(Y38/X38)*100,0)</f>
        <v>41.8475931580646</v>
      </c>
      <c r="AA38" s="214">
        <f>+AA22-AA36</f>
        <v>40281000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-92169</v>
      </c>
      <c r="L39" s="65">
        <v>92169</v>
      </c>
      <c r="M39" s="65">
        <v>0</v>
      </c>
      <c r="N39" s="65">
        <v>0</v>
      </c>
      <c r="O39" s="65">
        <v>0</v>
      </c>
      <c r="P39" s="65">
        <v>0</v>
      </c>
      <c r="Q39" s="65">
        <v>7435000</v>
      </c>
      <c r="R39" s="65">
        <v>7435000</v>
      </c>
      <c r="S39" s="65">
        <v>0</v>
      </c>
      <c r="T39" s="65">
        <v>1069510</v>
      </c>
      <c r="U39" s="65">
        <v>896962</v>
      </c>
      <c r="V39" s="65">
        <v>1966472</v>
      </c>
      <c r="W39" s="65">
        <v>9401472</v>
      </c>
      <c r="X39" s="65">
        <v>0</v>
      </c>
      <c r="Y39" s="65">
        <v>9401472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45070177</v>
      </c>
      <c r="D42" s="221">
        <f>SUM(D38:D41)</f>
        <v>0</v>
      </c>
      <c r="E42" s="222">
        <f t="shared" si="3"/>
        <v>90846</v>
      </c>
      <c r="F42" s="93">
        <f t="shared" si="3"/>
        <v>40281000</v>
      </c>
      <c r="G42" s="93">
        <f t="shared" si="3"/>
        <v>37045194</v>
      </c>
      <c r="H42" s="93">
        <f t="shared" si="3"/>
        <v>0</v>
      </c>
      <c r="I42" s="93">
        <f t="shared" si="3"/>
        <v>-2739496</v>
      </c>
      <c r="J42" s="93">
        <f t="shared" si="3"/>
        <v>34305698</v>
      </c>
      <c r="K42" s="93">
        <f t="shared" si="3"/>
        <v>-5568630</v>
      </c>
      <c r="L42" s="93">
        <f t="shared" si="3"/>
        <v>28510696</v>
      </c>
      <c r="M42" s="93">
        <f t="shared" si="3"/>
        <v>0</v>
      </c>
      <c r="N42" s="93">
        <f t="shared" si="3"/>
        <v>22942066</v>
      </c>
      <c r="O42" s="93">
        <f t="shared" si="3"/>
        <v>-5357586</v>
      </c>
      <c r="P42" s="93">
        <f t="shared" si="3"/>
        <v>-4015577</v>
      </c>
      <c r="Q42" s="93">
        <f t="shared" si="3"/>
        <v>26807113</v>
      </c>
      <c r="R42" s="93">
        <f t="shared" si="3"/>
        <v>17433950</v>
      </c>
      <c r="S42" s="93">
        <f t="shared" si="3"/>
        <v>-4852768</v>
      </c>
      <c r="T42" s="93">
        <f t="shared" si="3"/>
        <v>-11229254</v>
      </c>
      <c r="U42" s="93">
        <f t="shared" si="3"/>
        <v>7939409</v>
      </c>
      <c r="V42" s="93">
        <f t="shared" si="3"/>
        <v>-8142613</v>
      </c>
      <c r="W42" s="93">
        <f t="shared" si="3"/>
        <v>66539101</v>
      </c>
      <c r="X42" s="93">
        <f t="shared" si="3"/>
        <v>40281000</v>
      </c>
      <c r="Y42" s="93">
        <f t="shared" si="3"/>
        <v>26258101</v>
      </c>
      <c r="Z42" s="223">
        <f>+IF(X42&lt;&gt;0,+(Y42/X42)*100,0)</f>
        <v>65.18731163575879</v>
      </c>
      <c r="AA42" s="221">
        <f>SUM(AA38:AA41)</f>
        <v>40281000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45070177</v>
      </c>
      <c r="D44" s="225">
        <f>+D42-D43</f>
        <v>0</v>
      </c>
      <c r="E44" s="226">
        <f t="shared" si="4"/>
        <v>90846</v>
      </c>
      <c r="F44" s="82">
        <f t="shared" si="4"/>
        <v>40281000</v>
      </c>
      <c r="G44" s="82">
        <f t="shared" si="4"/>
        <v>37045194</v>
      </c>
      <c r="H44" s="82">
        <f t="shared" si="4"/>
        <v>0</v>
      </c>
      <c r="I44" s="82">
        <f t="shared" si="4"/>
        <v>-2739496</v>
      </c>
      <c r="J44" s="82">
        <f t="shared" si="4"/>
        <v>34305698</v>
      </c>
      <c r="K44" s="82">
        <f t="shared" si="4"/>
        <v>-5568630</v>
      </c>
      <c r="L44" s="82">
        <f t="shared" si="4"/>
        <v>28510696</v>
      </c>
      <c r="M44" s="82">
        <f t="shared" si="4"/>
        <v>0</v>
      </c>
      <c r="N44" s="82">
        <f t="shared" si="4"/>
        <v>22942066</v>
      </c>
      <c r="O44" s="82">
        <f t="shared" si="4"/>
        <v>-5357586</v>
      </c>
      <c r="P44" s="82">
        <f t="shared" si="4"/>
        <v>-4015577</v>
      </c>
      <c r="Q44" s="82">
        <f t="shared" si="4"/>
        <v>26807113</v>
      </c>
      <c r="R44" s="82">
        <f t="shared" si="4"/>
        <v>17433950</v>
      </c>
      <c r="S44" s="82">
        <f t="shared" si="4"/>
        <v>-4852768</v>
      </c>
      <c r="T44" s="82">
        <f t="shared" si="4"/>
        <v>-11229254</v>
      </c>
      <c r="U44" s="82">
        <f t="shared" si="4"/>
        <v>7939409</v>
      </c>
      <c r="V44" s="82">
        <f t="shared" si="4"/>
        <v>-8142613</v>
      </c>
      <c r="W44" s="82">
        <f t="shared" si="4"/>
        <v>66539101</v>
      </c>
      <c r="X44" s="82">
        <f t="shared" si="4"/>
        <v>40281000</v>
      </c>
      <c r="Y44" s="82">
        <f t="shared" si="4"/>
        <v>26258101</v>
      </c>
      <c r="Z44" s="227">
        <f>+IF(X44&lt;&gt;0,+(Y44/X44)*100,0)</f>
        <v>65.18731163575879</v>
      </c>
      <c r="AA44" s="225">
        <f>+AA42-AA43</f>
        <v>40281000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45070177</v>
      </c>
      <c r="D46" s="221">
        <f>SUM(D44:D45)</f>
        <v>0</v>
      </c>
      <c r="E46" s="222">
        <f t="shared" si="5"/>
        <v>90846</v>
      </c>
      <c r="F46" s="93">
        <f t="shared" si="5"/>
        <v>40281000</v>
      </c>
      <c r="G46" s="93">
        <f t="shared" si="5"/>
        <v>37045194</v>
      </c>
      <c r="H46" s="93">
        <f t="shared" si="5"/>
        <v>0</v>
      </c>
      <c r="I46" s="93">
        <f t="shared" si="5"/>
        <v>-2739496</v>
      </c>
      <c r="J46" s="93">
        <f t="shared" si="5"/>
        <v>34305698</v>
      </c>
      <c r="K46" s="93">
        <f t="shared" si="5"/>
        <v>-5568630</v>
      </c>
      <c r="L46" s="93">
        <f t="shared" si="5"/>
        <v>28510696</v>
      </c>
      <c r="M46" s="93">
        <f t="shared" si="5"/>
        <v>0</v>
      </c>
      <c r="N46" s="93">
        <f t="shared" si="5"/>
        <v>22942066</v>
      </c>
      <c r="O46" s="93">
        <f t="shared" si="5"/>
        <v>-5357586</v>
      </c>
      <c r="P46" s="93">
        <f t="shared" si="5"/>
        <v>-4015577</v>
      </c>
      <c r="Q46" s="93">
        <f t="shared" si="5"/>
        <v>26807113</v>
      </c>
      <c r="R46" s="93">
        <f t="shared" si="5"/>
        <v>17433950</v>
      </c>
      <c r="S46" s="93">
        <f t="shared" si="5"/>
        <v>-4852768</v>
      </c>
      <c r="T46" s="93">
        <f t="shared" si="5"/>
        <v>-11229254</v>
      </c>
      <c r="U46" s="93">
        <f t="shared" si="5"/>
        <v>7939409</v>
      </c>
      <c r="V46" s="93">
        <f t="shared" si="5"/>
        <v>-8142613</v>
      </c>
      <c r="W46" s="93">
        <f t="shared" si="5"/>
        <v>66539101</v>
      </c>
      <c r="X46" s="93">
        <f t="shared" si="5"/>
        <v>40281000</v>
      </c>
      <c r="Y46" s="93">
        <f t="shared" si="5"/>
        <v>26258101</v>
      </c>
      <c r="Z46" s="223">
        <f>+IF(X46&lt;&gt;0,+(Y46/X46)*100,0)</f>
        <v>65.18731163575879</v>
      </c>
      <c r="AA46" s="221">
        <f>SUM(AA44:AA45)</f>
        <v>40281000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45070177</v>
      </c>
      <c r="D48" s="232">
        <f>SUM(D46:D47)</f>
        <v>0</v>
      </c>
      <c r="E48" s="233">
        <f t="shared" si="6"/>
        <v>90846</v>
      </c>
      <c r="F48" s="234">
        <f t="shared" si="6"/>
        <v>40281000</v>
      </c>
      <c r="G48" s="234">
        <f t="shared" si="6"/>
        <v>37045194</v>
      </c>
      <c r="H48" s="235">
        <f t="shared" si="6"/>
        <v>0</v>
      </c>
      <c r="I48" s="235">
        <f t="shared" si="6"/>
        <v>-2739496</v>
      </c>
      <c r="J48" s="235">
        <f t="shared" si="6"/>
        <v>34305698</v>
      </c>
      <c r="K48" s="235">
        <f t="shared" si="6"/>
        <v>-5568630</v>
      </c>
      <c r="L48" s="235">
        <f t="shared" si="6"/>
        <v>28510696</v>
      </c>
      <c r="M48" s="234">
        <f t="shared" si="6"/>
        <v>0</v>
      </c>
      <c r="N48" s="234">
        <f t="shared" si="6"/>
        <v>22942066</v>
      </c>
      <c r="O48" s="235">
        <f t="shared" si="6"/>
        <v>-5357586</v>
      </c>
      <c r="P48" s="235">
        <f t="shared" si="6"/>
        <v>-4015577</v>
      </c>
      <c r="Q48" s="235">
        <f t="shared" si="6"/>
        <v>26807113</v>
      </c>
      <c r="R48" s="235">
        <f t="shared" si="6"/>
        <v>17433950</v>
      </c>
      <c r="S48" s="235">
        <f t="shared" si="6"/>
        <v>-4852768</v>
      </c>
      <c r="T48" s="234">
        <f t="shared" si="6"/>
        <v>-11229254</v>
      </c>
      <c r="U48" s="234">
        <f t="shared" si="6"/>
        <v>7939409</v>
      </c>
      <c r="V48" s="235">
        <f t="shared" si="6"/>
        <v>-8142613</v>
      </c>
      <c r="W48" s="235">
        <f t="shared" si="6"/>
        <v>66539101</v>
      </c>
      <c r="X48" s="235">
        <f t="shared" si="6"/>
        <v>40281000</v>
      </c>
      <c r="Y48" s="235">
        <f t="shared" si="6"/>
        <v>26258101</v>
      </c>
      <c r="Z48" s="236">
        <f>+IF(X48&lt;&gt;0,+(Y48/X48)*100,0)</f>
        <v>65.18731163575879</v>
      </c>
      <c r="AA48" s="237">
        <f>SUM(AA46:AA47)</f>
        <v>40281000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1</v>
      </c>
      <c r="D5" s="158">
        <f>SUM(D6:D8)</f>
        <v>0</v>
      </c>
      <c r="E5" s="159">
        <f t="shared" si="0"/>
        <v>1422366</v>
      </c>
      <c r="F5" s="105">
        <f t="shared" si="0"/>
        <v>6916430</v>
      </c>
      <c r="G5" s="105">
        <f t="shared" si="0"/>
        <v>0</v>
      </c>
      <c r="H5" s="105">
        <f t="shared" si="0"/>
        <v>0</v>
      </c>
      <c r="I5" s="105">
        <f t="shared" si="0"/>
        <v>4820</v>
      </c>
      <c r="J5" s="105">
        <f t="shared" si="0"/>
        <v>4820</v>
      </c>
      <c r="K5" s="105">
        <f t="shared" si="0"/>
        <v>0</v>
      </c>
      <c r="L5" s="105">
        <f t="shared" si="0"/>
        <v>5775</v>
      </c>
      <c r="M5" s="105">
        <f t="shared" si="0"/>
        <v>0</v>
      </c>
      <c r="N5" s="105">
        <f t="shared" si="0"/>
        <v>5775</v>
      </c>
      <c r="O5" s="105">
        <f t="shared" si="0"/>
        <v>8186</v>
      </c>
      <c r="P5" s="105">
        <f t="shared" si="0"/>
        <v>360271</v>
      </c>
      <c r="Q5" s="105">
        <f t="shared" si="0"/>
        <v>13595</v>
      </c>
      <c r="R5" s="105">
        <f t="shared" si="0"/>
        <v>382052</v>
      </c>
      <c r="S5" s="105">
        <f t="shared" si="0"/>
        <v>12889</v>
      </c>
      <c r="T5" s="105">
        <f t="shared" si="0"/>
        <v>42534</v>
      </c>
      <c r="U5" s="105">
        <f t="shared" si="0"/>
        <v>69418</v>
      </c>
      <c r="V5" s="105">
        <f t="shared" si="0"/>
        <v>124841</v>
      </c>
      <c r="W5" s="105">
        <f t="shared" si="0"/>
        <v>517488</v>
      </c>
      <c r="X5" s="105">
        <f t="shared" si="0"/>
        <v>6916430</v>
      </c>
      <c r="Y5" s="105">
        <f t="shared" si="0"/>
        <v>-6398942</v>
      </c>
      <c r="Z5" s="142">
        <f>+IF(X5&lt;&gt;0,+(Y5/X5)*100,0)</f>
        <v>-92.51798977218016</v>
      </c>
      <c r="AA5" s="158">
        <f>SUM(AA6:AA8)</f>
        <v>6916430</v>
      </c>
    </row>
    <row r="6" spans="1:27" ht="13.5">
      <c r="A6" s="143" t="s">
        <v>75</v>
      </c>
      <c r="B6" s="141"/>
      <c r="C6" s="160">
        <v>1</v>
      </c>
      <c r="D6" s="160"/>
      <c r="E6" s="161">
        <v>9500</v>
      </c>
      <c r="F6" s="65">
        <v>50000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>
        <v>974</v>
      </c>
      <c r="R6" s="65">
        <v>974</v>
      </c>
      <c r="S6" s="65"/>
      <c r="T6" s="65">
        <v>2553</v>
      </c>
      <c r="U6" s="65">
        <v>876</v>
      </c>
      <c r="V6" s="65">
        <v>3429</v>
      </c>
      <c r="W6" s="65">
        <v>4403</v>
      </c>
      <c r="X6" s="65">
        <v>50000</v>
      </c>
      <c r="Y6" s="65">
        <v>-45597</v>
      </c>
      <c r="Z6" s="145">
        <v>-91.19</v>
      </c>
      <c r="AA6" s="67">
        <v>50000</v>
      </c>
    </row>
    <row r="7" spans="1:27" ht="13.5">
      <c r="A7" s="143" t="s">
        <v>76</v>
      </c>
      <c r="B7" s="141"/>
      <c r="C7" s="162"/>
      <c r="D7" s="162"/>
      <c r="E7" s="163">
        <v>1377866</v>
      </c>
      <c r="F7" s="164">
        <v>4303821</v>
      </c>
      <c r="G7" s="164"/>
      <c r="H7" s="164"/>
      <c r="I7" s="164">
        <v>1535</v>
      </c>
      <c r="J7" s="164">
        <v>1535</v>
      </c>
      <c r="K7" s="164"/>
      <c r="L7" s="164">
        <v>5775</v>
      </c>
      <c r="M7" s="164"/>
      <c r="N7" s="164">
        <v>5775</v>
      </c>
      <c r="O7" s="164">
        <v>8186</v>
      </c>
      <c r="P7" s="164">
        <v>360271</v>
      </c>
      <c r="Q7" s="164">
        <v>1753</v>
      </c>
      <c r="R7" s="164">
        <v>370210</v>
      </c>
      <c r="S7" s="164">
        <v>12889</v>
      </c>
      <c r="T7" s="164">
        <v>31124</v>
      </c>
      <c r="U7" s="164">
        <v>47643</v>
      </c>
      <c r="V7" s="164">
        <v>91656</v>
      </c>
      <c r="W7" s="164">
        <v>469176</v>
      </c>
      <c r="X7" s="164">
        <v>4303821</v>
      </c>
      <c r="Y7" s="164">
        <v>-3834645</v>
      </c>
      <c r="Z7" s="146">
        <v>-89.1</v>
      </c>
      <c r="AA7" s="239">
        <v>4303821</v>
      </c>
    </row>
    <row r="8" spans="1:27" ht="13.5">
      <c r="A8" s="143" t="s">
        <v>77</v>
      </c>
      <c r="B8" s="141"/>
      <c r="C8" s="160"/>
      <c r="D8" s="160"/>
      <c r="E8" s="161">
        <v>35000</v>
      </c>
      <c r="F8" s="65">
        <v>2562609</v>
      </c>
      <c r="G8" s="65"/>
      <c r="H8" s="65"/>
      <c r="I8" s="65">
        <v>3285</v>
      </c>
      <c r="J8" s="65">
        <v>3285</v>
      </c>
      <c r="K8" s="65"/>
      <c r="L8" s="65"/>
      <c r="M8" s="65"/>
      <c r="N8" s="65"/>
      <c r="O8" s="65"/>
      <c r="P8" s="65"/>
      <c r="Q8" s="65">
        <v>10868</v>
      </c>
      <c r="R8" s="65">
        <v>10868</v>
      </c>
      <c r="S8" s="65"/>
      <c r="T8" s="65">
        <v>8857</v>
      </c>
      <c r="U8" s="65">
        <v>20899</v>
      </c>
      <c r="V8" s="65">
        <v>29756</v>
      </c>
      <c r="W8" s="65">
        <v>43909</v>
      </c>
      <c r="X8" s="65">
        <v>2562609</v>
      </c>
      <c r="Y8" s="65">
        <v>-2518700</v>
      </c>
      <c r="Z8" s="145">
        <v>-98.29</v>
      </c>
      <c r="AA8" s="67">
        <v>2562609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3730000</v>
      </c>
      <c r="F9" s="105">
        <f t="shared" si="1"/>
        <v>6024173</v>
      </c>
      <c r="G9" s="105">
        <f t="shared" si="1"/>
        <v>0</v>
      </c>
      <c r="H9" s="105">
        <f t="shared" si="1"/>
        <v>0</v>
      </c>
      <c r="I9" s="105">
        <f t="shared" si="1"/>
        <v>4363</v>
      </c>
      <c r="J9" s="105">
        <f t="shared" si="1"/>
        <v>4363</v>
      </c>
      <c r="K9" s="105">
        <f t="shared" si="1"/>
        <v>188324</v>
      </c>
      <c r="L9" s="105">
        <f t="shared" si="1"/>
        <v>1278141</v>
      </c>
      <c r="M9" s="105">
        <f t="shared" si="1"/>
        <v>0</v>
      </c>
      <c r="N9" s="105">
        <f t="shared" si="1"/>
        <v>1466465</v>
      </c>
      <c r="O9" s="105">
        <f t="shared" si="1"/>
        <v>172526</v>
      </c>
      <c r="P9" s="105">
        <f t="shared" si="1"/>
        <v>218525</v>
      </c>
      <c r="Q9" s="105">
        <f t="shared" si="1"/>
        <v>5415</v>
      </c>
      <c r="R9" s="105">
        <f t="shared" si="1"/>
        <v>396466</v>
      </c>
      <c r="S9" s="105">
        <f t="shared" si="1"/>
        <v>196661</v>
      </c>
      <c r="T9" s="105">
        <f t="shared" si="1"/>
        <v>408617</v>
      </c>
      <c r="U9" s="105">
        <f t="shared" si="1"/>
        <v>279454</v>
      </c>
      <c r="V9" s="105">
        <f t="shared" si="1"/>
        <v>884732</v>
      </c>
      <c r="W9" s="105">
        <f t="shared" si="1"/>
        <v>2752026</v>
      </c>
      <c r="X9" s="105">
        <f t="shared" si="1"/>
        <v>6024173</v>
      </c>
      <c r="Y9" s="105">
        <f t="shared" si="1"/>
        <v>-3272147</v>
      </c>
      <c r="Z9" s="142">
        <f>+IF(X9&lt;&gt;0,+(Y9/X9)*100,0)</f>
        <v>-54.316949397037575</v>
      </c>
      <c r="AA9" s="107">
        <f>SUM(AA10:AA14)</f>
        <v>6024173</v>
      </c>
    </row>
    <row r="10" spans="1:27" ht="13.5">
      <c r="A10" s="143" t="s">
        <v>79</v>
      </c>
      <c r="B10" s="141"/>
      <c r="C10" s="160"/>
      <c r="D10" s="160"/>
      <c r="E10" s="161">
        <v>3730000</v>
      </c>
      <c r="F10" s="65">
        <v>4964553</v>
      </c>
      <c r="G10" s="65"/>
      <c r="H10" s="65"/>
      <c r="I10" s="65">
        <v>4363</v>
      </c>
      <c r="J10" s="65">
        <v>4363</v>
      </c>
      <c r="K10" s="65">
        <v>113324</v>
      </c>
      <c r="L10" s="65">
        <v>322427</v>
      </c>
      <c r="M10" s="65"/>
      <c r="N10" s="65">
        <v>435751</v>
      </c>
      <c r="O10" s="65">
        <v>172526</v>
      </c>
      <c r="P10" s="65">
        <v>143964</v>
      </c>
      <c r="Q10" s="65">
        <v>1910</v>
      </c>
      <c r="R10" s="65">
        <v>318400</v>
      </c>
      <c r="S10" s="65">
        <v>17741</v>
      </c>
      <c r="T10" s="65">
        <v>371157</v>
      </c>
      <c r="U10" s="65">
        <v>247794</v>
      </c>
      <c r="V10" s="65">
        <v>636692</v>
      </c>
      <c r="W10" s="65">
        <v>1395206</v>
      </c>
      <c r="X10" s="65">
        <v>4964553</v>
      </c>
      <c r="Y10" s="65">
        <v>-3569347</v>
      </c>
      <c r="Z10" s="145">
        <v>-71.9</v>
      </c>
      <c r="AA10" s="67">
        <v>4964553</v>
      </c>
    </row>
    <row r="11" spans="1:27" ht="13.5">
      <c r="A11" s="143" t="s">
        <v>80</v>
      </c>
      <c r="B11" s="141"/>
      <c r="C11" s="160"/>
      <c r="D11" s="160"/>
      <c r="E11" s="161"/>
      <c r="F11" s="65">
        <v>301620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301620</v>
      </c>
      <c r="Y11" s="65">
        <v>-301620</v>
      </c>
      <c r="Z11" s="145">
        <v>-100</v>
      </c>
      <c r="AA11" s="67">
        <v>301620</v>
      </c>
    </row>
    <row r="12" spans="1:27" ht="13.5">
      <c r="A12" s="143" t="s">
        <v>81</v>
      </c>
      <c r="B12" s="141"/>
      <c r="C12" s="160"/>
      <c r="D12" s="160"/>
      <c r="E12" s="161"/>
      <c r="F12" s="65">
        <v>758000</v>
      </c>
      <c r="G12" s="65"/>
      <c r="H12" s="65"/>
      <c r="I12" s="65"/>
      <c r="J12" s="65"/>
      <c r="K12" s="65">
        <v>75000</v>
      </c>
      <c r="L12" s="65">
        <v>955714</v>
      </c>
      <c r="M12" s="65"/>
      <c r="N12" s="65">
        <v>1030714</v>
      </c>
      <c r="O12" s="65"/>
      <c r="P12" s="65">
        <v>74561</v>
      </c>
      <c r="Q12" s="65">
        <v>3505</v>
      </c>
      <c r="R12" s="65">
        <v>78066</v>
      </c>
      <c r="S12" s="65">
        <v>178920</v>
      </c>
      <c r="T12" s="65">
        <v>37460</v>
      </c>
      <c r="U12" s="65">
        <v>31660</v>
      </c>
      <c r="V12" s="65">
        <v>248040</v>
      </c>
      <c r="W12" s="65">
        <v>1356820</v>
      </c>
      <c r="X12" s="65">
        <v>758000</v>
      </c>
      <c r="Y12" s="65">
        <v>598820</v>
      </c>
      <c r="Z12" s="145">
        <v>79</v>
      </c>
      <c r="AA12" s="67">
        <v>758000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118560763</v>
      </c>
      <c r="F15" s="105">
        <f t="shared" si="2"/>
        <v>56105589</v>
      </c>
      <c r="G15" s="105">
        <f t="shared" si="2"/>
        <v>619323</v>
      </c>
      <c r="H15" s="105">
        <f t="shared" si="2"/>
        <v>1516155</v>
      </c>
      <c r="I15" s="105">
        <f t="shared" si="2"/>
        <v>4486350</v>
      </c>
      <c r="J15" s="105">
        <f t="shared" si="2"/>
        <v>6621828</v>
      </c>
      <c r="K15" s="105">
        <f t="shared" si="2"/>
        <v>1320255</v>
      </c>
      <c r="L15" s="105">
        <f t="shared" si="2"/>
        <v>4535656</v>
      </c>
      <c r="M15" s="105">
        <f t="shared" si="2"/>
        <v>0</v>
      </c>
      <c r="N15" s="105">
        <f t="shared" si="2"/>
        <v>5855911</v>
      </c>
      <c r="O15" s="105">
        <f t="shared" si="2"/>
        <v>97006</v>
      </c>
      <c r="P15" s="105">
        <f t="shared" si="2"/>
        <v>2374333</v>
      </c>
      <c r="Q15" s="105">
        <f t="shared" si="2"/>
        <v>2457113</v>
      </c>
      <c r="R15" s="105">
        <f t="shared" si="2"/>
        <v>4928452</v>
      </c>
      <c r="S15" s="105">
        <f t="shared" si="2"/>
        <v>2419061</v>
      </c>
      <c r="T15" s="105">
        <f t="shared" si="2"/>
        <v>2221163</v>
      </c>
      <c r="U15" s="105">
        <f t="shared" si="2"/>
        <v>3810931</v>
      </c>
      <c r="V15" s="105">
        <f t="shared" si="2"/>
        <v>8451155</v>
      </c>
      <c r="W15" s="105">
        <f t="shared" si="2"/>
        <v>25857346</v>
      </c>
      <c r="X15" s="105">
        <f t="shared" si="2"/>
        <v>56105589</v>
      </c>
      <c r="Y15" s="105">
        <f t="shared" si="2"/>
        <v>-30248243</v>
      </c>
      <c r="Z15" s="142">
        <f>+IF(X15&lt;&gt;0,+(Y15/X15)*100,0)</f>
        <v>-53.91306559494456</v>
      </c>
      <c r="AA15" s="107">
        <f>SUM(AA16:AA18)</f>
        <v>56105589</v>
      </c>
    </row>
    <row r="16" spans="1:27" ht="13.5">
      <c r="A16" s="143" t="s">
        <v>85</v>
      </c>
      <c r="B16" s="141"/>
      <c r="C16" s="160"/>
      <c r="D16" s="160"/>
      <c r="E16" s="161">
        <v>10882581</v>
      </c>
      <c r="F16" s="65">
        <v>39769619</v>
      </c>
      <c r="G16" s="65"/>
      <c r="H16" s="65">
        <v>407791</v>
      </c>
      <c r="I16" s="65">
        <v>97250</v>
      </c>
      <c r="J16" s="65">
        <v>505041</v>
      </c>
      <c r="K16" s="65"/>
      <c r="L16" s="65">
        <v>402018</v>
      </c>
      <c r="M16" s="65"/>
      <c r="N16" s="65">
        <v>402018</v>
      </c>
      <c r="O16" s="65"/>
      <c r="P16" s="65"/>
      <c r="Q16" s="65">
        <v>91721</v>
      </c>
      <c r="R16" s="65">
        <v>91721</v>
      </c>
      <c r="S16" s="65">
        <v>12640</v>
      </c>
      <c r="T16" s="65">
        <v>-468863</v>
      </c>
      <c r="U16" s="65"/>
      <c r="V16" s="65">
        <v>-456223</v>
      </c>
      <c r="W16" s="65">
        <v>542557</v>
      </c>
      <c r="X16" s="65">
        <v>39769619</v>
      </c>
      <c r="Y16" s="65">
        <v>-39227062</v>
      </c>
      <c r="Z16" s="145">
        <v>-98.64</v>
      </c>
      <c r="AA16" s="67">
        <v>39769619</v>
      </c>
    </row>
    <row r="17" spans="1:27" ht="13.5">
      <c r="A17" s="143" t="s">
        <v>86</v>
      </c>
      <c r="B17" s="141"/>
      <c r="C17" s="160"/>
      <c r="D17" s="160"/>
      <c r="E17" s="161">
        <v>107678182</v>
      </c>
      <c r="F17" s="65">
        <v>14950000</v>
      </c>
      <c r="G17" s="65">
        <v>619323</v>
      </c>
      <c r="H17" s="65">
        <v>1108364</v>
      </c>
      <c r="I17" s="65">
        <v>4375116</v>
      </c>
      <c r="J17" s="65">
        <v>6102803</v>
      </c>
      <c r="K17" s="65">
        <v>1320255</v>
      </c>
      <c r="L17" s="65">
        <v>4121288</v>
      </c>
      <c r="M17" s="65"/>
      <c r="N17" s="65">
        <v>5441543</v>
      </c>
      <c r="O17" s="65">
        <v>97006</v>
      </c>
      <c r="P17" s="65">
        <v>2328526</v>
      </c>
      <c r="Q17" s="65">
        <v>2312524</v>
      </c>
      <c r="R17" s="65">
        <v>4738056</v>
      </c>
      <c r="S17" s="65">
        <v>2478723</v>
      </c>
      <c r="T17" s="65">
        <v>2735051</v>
      </c>
      <c r="U17" s="65">
        <v>3810931</v>
      </c>
      <c r="V17" s="65">
        <v>9024705</v>
      </c>
      <c r="W17" s="65">
        <v>25307107</v>
      </c>
      <c r="X17" s="65">
        <v>14950000</v>
      </c>
      <c r="Y17" s="65">
        <v>10357107</v>
      </c>
      <c r="Z17" s="145">
        <v>69.28</v>
      </c>
      <c r="AA17" s="67">
        <v>14950000</v>
      </c>
    </row>
    <row r="18" spans="1:27" ht="13.5">
      <c r="A18" s="143" t="s">
        <v>87</v>
      </c>
      <c r="B18" s="141"/>
      <c r="C18" s="160"/>
      <c r="D18" s="160"/>
      <c r="E18" s="161"/>
      <c r="F18" s="65">
        <v>1385970</v>
      </c>
      <c r="G18" s="65"/>
      <c r="H18" s="65"/>
      <c r="I18" s="65">
        <v>13984</v>
      </c>
      <c r="J18" s="65">
        <v>13984</v>
      </c>
      <c r="K18" s="65"/>
      <c r="L18" s="65">
        <v>12350</v>
      </c>
      <c r="M18" s="65"/>
      <c r="N18" s="65">
        <v>12350</v>
      </c>
      <c r="O18" s="65"/>
      <c r="P18" s="65">
        <v>45807</v>
      </c>
      <c r="Q18" s="65">
        <v>52868</v>
      </c>
      <c r="R18" s="65">
        <v>98675</v>
      </c>
      <c r="S18" s="65">
        <v>-72302</v>
      </c>
      <c r="T18" s="65">
        <v>-45025</v>
      </c>
      <c r="U18" s="65"/>
      <c r="V18" s="65">
        <v>-117327</v>
      </c>
      <c r="W18" s="65">
        <v>7682</v>
      </c>
      <c r="X18" s="65">
        <v>1385970</v>
      </c>
      <c r="Y18" s="65">
        <v>-1378288</v>
      </c>
      <c r="Z18" s="145">
        <v>-99.45</v>
      </c>
      <c r="AA18" s="67">
        <v>1385970</v>
      </c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51095600</v>
      </c>
      <c r="G19" s="105">
        <f t="shared" si="3"/>
        <v>0</v>
      </c>
      <c r="H19" s="105">
        <f t="shared" si="3"/>
        <v>0</v>
      </c>
      <c r="I19" s="105">
        <f t="shared" si="3"/>
        <v>1115199</v>
      </c>
      <c r="J19" s="105">
        <f t="shared" si="3"/>
        <v>1115199</v>
      </c>
      <c r="K19" s="105">
        <f t="shared" si="3"/>
        <v>77558</v>
      </c>
      <c r="L19" s="105">
        <f t="shared" si="3"/>
        <v>6826</v>
      </c>
      <c r="M19" s="105">
        <f t="shared" si="3"/>
        <v>0</v>
      </c>
      <c r="N19" s="105">
        <f t="shared" si="3"/>
        <v>84384</v>
      </c>
      <c r="O19" s="105">
        <f t="shared" si="3"/>
        <v>750</v>
      </c>
      <c r="P19" s="105">
        <f t="shared" si="3"/>
        <v>0</v>
      </c>
      <c r="Q19" s="105">
        <f t="shared" si="3"/>
        <v>289450</v>
      </c>
      <c r="R19" s="105">
        <f t="shared" si="3"/>
        <v>290200</v>
      </c>
      <c r="S19" s="105">
        <f t="shared" si="3"/>
        <v>2561</v>
      </c>
      <c r="T19" s="105">
        <f t="shared" si="3"/>
        <v>7456</v>
      </c>
      <c r="U19" s="105">
        <f t="shared" si="3"/>
        <v>50281</v>
      </c>
      <c r="V19" s="105">
        <f t="shared" si="3"/>
        <v>60298</v>
      </c>
      <c r="W19" s="105">
        <f t="shared" si="3"/>
        <v>1550081</v>
      </c>
      <c r="X19" s="105">
        <f t="shared" si="3"/>
        <v>51095600</v>
      </c>
      <c r="Y19" s="105">
        <f t="shared" si="3"/>
        <v>-49545519</v>
      </c>
      <c r="Z19" s="142">
        <f>+IF(X19&lt;&gt;0,+(Y19/X19)*100,0)</f>
        <v>-96.9663121677796</v>
      </c>
      <c r="AA19" s="107">
        <f>SUM(AA20:AA23)</f>
        <v>51095600</v>
      </c>
    </row>
    <row r="20" spans="1:27" ht="13.5">
      <c r="A20" s="143" t="s">
        <v>89</v>
      </c>
      <c r="B20" s="141"/>
      <c r="C20" s="160"/>
      <c r="D20" s="160"/>
      <c r="E20" s="161"/>
      <c r="F20" s="65">
        <v>48400000</v>
      </c>
      <c r="G20" s="65"/>
      <c r="H20" s="65"/>
      <c r="I20" s="65">
        <v>1115199</v>
      </c>
      <c r="J20" s="65">
        <v>1115199</v>
      </c>
      <c r="K20" s="65">
        <v>77558</v>
      </c>
      <c r="L20" s="65">
        <v>1076</v>
      </c>
      <c r="M20" s="65"/>
      <c r="N20" s="65">
        <v>78634</v>
      </c>
      <c r="O20" s="65">
        <v>750</v>
      </c>
      <c r="P20" s="65"/>
      <c r="Q20" s="65"/>
      <c r="R20" s="65">
        <v>750</v>
      </c>
      <c r="S20" s="65"/>
      <c r="T20" s="65"/>
      <c r="U20" s="65"/>
      <c r="V20" s="65"/>
      <c r="W20" s="65">
        <v>1194583</v>
      </c>
      <c r="X20" s="65">
        <v>48400000</v>
      </c>
      <c r="Y20" s="65">
        <v>-47205417</v>
      </c>
      <c r="Z20" s="145">
        <v>-97.53</v>
      </c>
      <c r="AA20" s="67">
        <v>48400000</v>
      </c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>
        <v>2695600</v>
      </c>
      <c r="G23" s="65"/>
      <c r="H23" s="65"/>
      <c r="I23" s="65"/>
      <c r="J23" s="65"/>
      <c r="K23" s="65"/>
      <c r="L23" s="65">
        <v>5750</v>
      </c>
      <c r="M23" s="65"/>
      <c r="N23" s="65">
        <v>5750</v>
      </c>
      <c r="O23" s="65"/>
      <c r="P23" s="65"/>
      <c r="Q23" s="65">
        <v>289450</v>
      </c>
      <c r="R23" s="65">
        <v>289450</v>
      </c>
      <c r="S23" s="65">
        <v>2561</v>
      </c>
      <c r="T23" s="65">
        <v>7456</v>
      </c>
      <c r="U23" s="65">
        <v>50281</v>
      </c>
      <c r="V23" s="65">
        <v>60298</v>
      </c>
      <c r="W23" s="65">
        <v>355498</v>
      </c>
      <c r="X23" s="65">
        <v>2695600</v>
      </c>
      <c r="Y23" s="65">
        <v>-2340102</v>
      </c>
      <c r="Z23" s="145">
        <v>-86.81</v>
      </c>
      <c r="AA23" s="67">
        <v>2695600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</v>
      </c>
      <c r="D25" s="232">
        <f>+D5+D9+D15+D19+D24</f>
        <v>0</v>
      </c>
      <c r="E25" s="245">
        <f t="shared" si="4"/>
        <v>123713129</v>
      </c>
      <c r="F25" s="234">
        <f t="shared" si="4"/>
        <v>120141792</v>
      </c>
      <c r="G25" s="234">
        <f t="shared" si="4"/>
        <v>619323</v>
      </c>
      <c r="H25" s="234">
        <f t="shared" si="4"/>
        <v>1516155</v>
      </c>
      <c r="I25" s="234">
        <f t="shared" si="4"/>
        <v>5610732</v>
      </c>
      <c r="J25" s="234">
        <f t="shared" si="4"/>
        <v>7746210</v>
      </c>
      <c r="K25" s="234">
        <f t="shared" si="4"/>
        <v>1586137</v>
      </c>
      <c r="L25" s="234">
        <f t="shared" si="4"/>
        <v>5826398</v>
      </c>
      <c r="M25" s="234">
        <f t="shared" si="4"/>
        <v>0</v>
      </c>
      <c r="N25" s="234">
        <f t="shared" si="4"/>
        <v>7412535</v>
      </c>
      <c r="O25" s="234">
        <f t="shared" si="4"/>
        <v>278468</v>
      </c>
      <c r="P25" s="234">
        <f t="shared" si="4"/>
        <v>2953129</v>
      </c>
      <c r="Q25" s="234">
        <f t="shared" si="4"/>
        <v>2765573</v>
      </c>
      <c r="R25" s="234">
        <f t="shared" si="4"/>
        <v>5997170</v>
      </c>
      <c r="S25" s="234">
        <f t="shared" si="4"/>
        <v>2631172</v>
      </c>
      <c r="T25" s="234">
        <f t="shared" si="4"/>
        <v>2679770</v>
      </c>
      <c r="U25" s="234">
        <f t="shared" si="4"/>
        <v>4210084</v>
      </c>
      <c r="V25" s="234">
        <f t="shared" si="4"/>
        <v>9521026</v>
      </c>
      <c r="W25" s="234">
        <f t="shared" si="4"/>
        <v>30676941</v>
      </c>
      <c r="X25" s="234">
        <f t="shared" si="4"/>
        <v>120141792</v>
      </c>
      <c r="Y25" s="234">
        <f t="shared" si="4"/>
        <v>-89464851</v>
      </c>
      <c r="Z25" s="246">
        <f>+IF(X25&lt;&gt;0,+(Y25/X25)*100,0)</f>
        <v>-74.46605341128922</v>
      </c>
      <c r="AA25" s="247">
        <f>+AA5+AA9+AA15+AA19+AA24</f>
        <v>120141792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90851129</v>
      </c>
      <c r="F28" s="65">
        <v>74658962</v>
      </c>
      <c r="G28" s="65">
        <v>619323</v>
      </c>
      <c r="H28" s="65">
        <v>1515686</v>
      </c>
      <c r="I28" s="65">
        <v>4486350</v>
      </c>
      <c r="J28" s="65">
        <v>6621359</v>
      </c>
      <c r="K28" s="65">
        <v>1320255</v>
      </c>
      <c r="L28" s="65">
        <v>4535656</v>
      </c>
      <c r="M28" s="65"/>
      <c r="N28" s="65">
        <v>5855911</v>
      </c>
      <c r="O28" s="65">
        <v>97006</v>
      </c>
      <c r="P28" s="65">
        <v>2844931</v>
      </c>
      <c r="Q28" s="65">
        <v>2459023</v>
      </c>
      <c r="R28" s="65">
        <v>5400960</v>
      </c>
      <c r="S28" s="65">
        <v>2413160</v>
      </c>
      <c r="T28" s="65">
        <v>2587912</v>
      </c>
      <c r="U28" s="65">
        <v>2010061</v>
      </c>
      <c r="V28" s="65">
        <v>7011133</v>
      </c>
      <c r="W28" s="65">
        <v>24889363</v>
      </c>
      <c r="X28" s="65">
        <v>74658962</v>
      </c>
      <c r="Y28" s="65">
        <v>-49769599</v>
      </c>
      <c r="Z28" s="145">
        <v>-66.66</v>
      </c>
      <c r="AA28" s="160">
        <v>74658962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>
        <v>4240</v>
      </c>
      <c r="M29" s="65"/>
      <c r="N29" s="65">
        <v>4240</v>
      </c>
      <c r="O29" s="65">
        <v>8186</v>
      </c>
      <c r="P29" s="65">
        <v>10000</v>
      </c>
      <c r="Q29" s="65"/>
      <c r="R29" s="65">
        <v>18186</v>
      </c>
      <c r="S29" s="65">
        <v>10765</v>
      </c>
      <c r="T29" s="65">
        <v>30236</v>
      </c>
      <c r="U29" s="65">
        <v>45557</v>
      </c>
      <c r="V29" s="65">
        <v>86558</v>
      </c>
      <c r="W29" s="65">
        <v>108984</v>
      </c>
      <c r="X29" s="65"/>
      <c r="Y29" s="65">
        <v>108984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>
        <v>2200000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v>2200000</v>
      </c>
      <c r="Y31" s="65">
        <v>-2200000</v>
      </c>
      <c r="Z31" s="145">
        <v>-100</v>
      </c>
      <c r="AA31" s="67">
        <v>2200000</v>
      </c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90851129</v>
      </c>
      <c r="F32" s="82">
        <f t="shared" si="5"/>
        <v>76858962</v>
      </c>
      <c r="G32" s="82">
        <f t="shared" si="5"/>
        <v>619323</v>
      </c>
      <c r="H32" s="82">
        <f t="shared" si="5"/>
        <v>1515686</v>
      </c>
      <c r="I32" s="82">
        <f t="shared" si="5"/>
        <v>4486350</v>
      </c>
      <c r="J32" s="82">
        <f t="shared" si="5"/>
        <v>6621359</v>
      </c>
      <c r="K32" s="82">
        <f t="shared" si="5"/>
        <v>1320255</v>
      </c>
      <c r="L32" s="82">
        <f t="shared" si="5"/>
        <v>4539896</v>
      </c>
      <c r="M32" s="82">
        <f t="shared" si="5"/>
        <v>0</v>
      </c>
      <c r="N32" s="82">
        <f t="shared" si="5"/>
        <v>5860151</v>
      </c>
      <c r="O32" s="82">
        <f t="shared" si="5"/>
        <v>105192</v>
      </c>
      <c r="P32" s="82">
        <f t="shared" si="5"/>
        <v>2854931</v>
      </c>
      <c r="Q32" s="82">
        <f t="shared" si="5"/>
        <v>2459023</v>
      </c>
      <c r="R32" s="82">
        <f t="shared" si="5"/>
        <v>5419146</v>
      </c>
      <c r="S32" s="82">
        <f t="shared" si="5"/>
        <v>2423925</v>
      </c>
      <c r="T32" s="82">
        <f t="shared" si="5"/>
        <v>2618148</v>
      </c>
      <c r="U32" s="82">
        <f t="shared" si="5"/>
        <v>2055618</v>
      </c>
      <c r="V32" s="82">
        <f t="shared" si="5"/>
        <v>7097691</v>
      </c>
      <c r="W32" s="82">
        <f t="shared" si="5"/>
        <v>24998347</v>
      </c>
      <c r="X32" s="82">
        <f t="shared" si="5"/>
        <v>76858962</v>
      </c>
      <c r="Y32" s="82">
        <f t="shared" si="5"/>
        <v>-51860615</v>
      </c>
      <c r="Z32" s="227">
        <f>+IF(X32&lt;&gt;0,+(Y32/X32)*100,0)</f>
        <v>-67.47503954060686</v>
      </c>
      <c r="AA32" s="84">
        <f>SUM(AA28:AA31)</f>
        <v>76858962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>
        <v>3419746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3419746</v>
      </c>
      <c r="Y33" s="65">
        <v>-3419746</v>
      </c>
      <c r="Z33" s="145">
        <v>-100</v>
      </c>
      <c r="AA33" s="67">
        <v>3419746</v>
      </c>
    </row>
    <row r="34" spans="1:27" ht="13.5">
      <c r="A34" s="252" t="s">
        <v>52</v>
      </c>
      <c r="B34" s="141" t="s">
        <v>126</v>
      </c>
      <c r="C34" s="160"/>
      <c r="D34" s="160"/>
      <c r="E34" s="161">
        <v>13000000</v>
      </c>
      <c r="F34" s="65">
        <v>23000000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>
        <v>23000000</v>
      </c>
      <c r="Y34" s="65">
        <v>-23000000</v>
      </c>
      <c r="Z34" s="145">
        <v>-100</v>
      </c>
      <c r="AA34" s="67">
        <v>23000000</v>
      </c>
    </row>
    <row r="35" spans="1:27" ht="13.5">
      <c r="A35" s="252" t="s">
        <v>53</v>
      </c>
      <c r="B35" s="141"/>
      <c r="C35" s="160"/>
      <c r="D35" s="160"/>
      <c r="E35" s="161">
        <v>19862000</v>
      </c>
      <c r="F35" s="65">
        <v>16863084</v>
      </c>
      <c r="G35" s="65"/>
      <c r="H35" s="65">
        <v>469</v>
      </c>
      <c r="I35" s="65">
        <v>1124382</v>
      </c>
      <c r="J35" s="65">
        <v>1124851</v>
      </c>
      <c r="K35" s="65">
        <v>265882</v>
      </c>
      <c r="L35" s="65">
        <v>1286502</v>
      </c>
      <c r="M35" s="65"/>
      <c r="N35" s="65">
        <v>1552384</v>
      </c>
      <c r="O35" s="65">
        <v>173276</v>
      </c>
      <c r="P35" s="65">
        <v>98198</v>
      </c>
      <c r="Q35" s="65">
        <v>306550</v>
      </c>
      <c r="R35" s="65">
        <v>578024</v>
      </c>
      <c r="S35" s="65">
        <v>207247</v>
      </c>
      <c r="T35" s="65">
        <v>61622</v>
      </c>
      <c r="U35" s="65">
        <v>2154466</v>
      </c>
      <c r="V35" s="65">
        <v>2423335</v>
      </c>
      <c r="W35" s="65">
        <v>5678594</v>
      </c>
      <c r="X35" s="65">
        <v>16863084</v>
      </c>
      <c r="Y35" s="65">
        <v>-11184490</v>
      </c>
      <c r="Z35" s="145">
        <v>-66.33</v>
      </c>
      <c r="AA35" s="67">
        <v>16863084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123713129</v>
      </c>
      <c r="F36" s="235">
        <f t="shared" si="6"/>
        <v>120141792</v>
      </c>
      <c r="G36" s="235">
        <f t="shared" si="6"/>
        <v>619323</v>
      </c>
      <c r="H36" s="235">
        <f t="shared" si="6"/>
        <v>1516155</v>
      </c>
      <c r="I36" s="235">
        <f t="shared" si="6"/>
        <v>5610732</v>
      </c>
      <c r="J36" s="235">
        <f t="shared" si="6"/>
        <v>7746210</v>
      </c>
      <c r="K36" s="235">
        <f t="shared" si="6"/>
        <v>1586137</v>
      </c>
      <c r="L36" s="235">
        <f t="shared" si="6"/>
        <v>5826398</v>
      </c>
      <c r="M36" s="235">
        <f t="shared" si="6"/>
        <v>0</v>
      </c>
      <c r="N36" s="235">
        <f t="shared" si="6"/>
        <v>7412535</v>
      </c>
      <c r="O36" s="235">
        <f t="shared" si="6"/>
        <v>278468</v>
      </c>
      <c r="P36" s="235">
        <f t="shared" si="6"/>
        <v>2953129</v>
      </c>
      <c r="Q36" s="235">
        <f t="shared" si="6"/>
        <v>2765573</v>
      </c>
      <c r="R36" s="235">
        <f t="shared" si="6"/>
        <v>5997170</v>
      </c>
      <c r="S36" s="235">
        <f t="shared" si="6"/>
        <v>2631172</v>
      </c>
      <c r="T36" s="235">
        <f t="shared" si="6"/>
        <v>2679770</v>
      </c>
      <c r="U36" s="235">
        <f t="shared" si="6"/>
        <v>4210084</v>
      </c>
      <c r="V36" s="235">
        <f t="shared" si="6"/>
        <v>9521026</v>
      </c>
      <c r="W36" s="235">
        <f t="shared" si="6"/>
        <v>30676941</v>
      </c>
      <c r="X36" s="235">
        <f t="shared" si="6"/>
        <v>120141792</v>
      </c>
      <c r="Y36" s="235">
        <f t="shared" si="6"/>
        <v>-89464851</v>
      </c>
      <c r="Z36" s="236">
        <f>+IF(X36&lt;&gt;0,+(Y36/X36)*100,0)</f>
        <v>-74.46605341128922</v>
      </c>
      <c r="AA36" s="254">
        <f>SUM(AA32:AA35)</f>
        <v>120141792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79060846</v>
      </c>
      <c r="D6" s="160"/>
      <c r="E6" s="64"/>
      <c r="F6" s="65"/>
      <c r="G6" s="65">
        <v>79060846</v>
      </c>
      <c r="H6" s="65">
        <v>79060846</v>
      </c>
      <c r="I6" s="65">
        <v>79060846</v>
      </c>
      <c r="J6" s="65">
        <v>237182538</v>
      </c>
      <c r="K6" s="65">
        <v>79060846</v>
      </c>
      <c r="L6" s="65">
        <v>79060846</v>
      </c>
      <c r="M6" s="65">
        <v>79060846</v>
      </c>
      <c r="N6" s="65">
        <v>237182538</v>
      </c>
      <c r="O6" s="65">
        <v>79060846</v>
      </c>
      <c r="P6" s="65">
        <v>79060846</v>
      </c>
      <c r="Q6" s="65">
        <v>79060846</v>
      </c>
      <c r="R6" s="65">
        <v>237182538</v>
      </c>
      <c r="S6" s="65">
        <v>79060846</v>
      </c>
      <c r="T6" s="65">
        <v>79060846</v>
      </c>
      <c r="U6" s="65"/>
      <c r="V6" s="65">
        <v>158121692</v>
      </c>
      <c r="W6" s="65">
        <v>869669306</v>
      </c>
      <c r="X6" s="65"/>
      <c r="Y6" s="65">
        <v>869669306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>
        <v>67868</v>
      </c>
      <c r="F7" s="65">
        <v>79061000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79061000</v>
      </c>
      <c r="Y7" s="65">
        <v>-79061000</v>
      </c>
      <c r="Z7" s="145">
        <v>-100</v>
      </c>
      <c r="AA7" s="67">
        <v>79061000</v>
      </c>
    </row>
    <row r="8" spans="1:27" ht="13.5">
      <c r="A8" s="264" t="s">
        <v>148</v>
      </c>
      <c r="B8" s="197" t="s">
        <v>72</v>
      </c>
      <c r="C8" s="160">
        <v>10098489</v>
      </c>
      <c r="D8" s="160"/>
      <c r="E8" s="64">
        <v>4716</v>
      </c>
      <c r="F8" s="65">
        <v>13518000</v>
      </c>
      <c r="G8" s="65"/>
      <c r="H8" s="65"/>
      <c r="I8" s="65"/>
      <c r="J8" s="65"/>
      <c r="K8" s="65"/>
      <c r="L8" s="65">
        <v>13517973</v>
      </c>
      <c r="M8" s="65">
        <v>13517973</v>
      </c>
      <c r="N8" s="65">
        <v>27035946</v>
      </c>
      <c r="O8" s="65">
        <v>13517973</v>
      </c>
      <c r="P8" s="65">
        <v>13517973</v>
      </c>
      <c r="Q8" s="65">
        <v>13517973</v>
      </c>
      <c r="R8" s="65">
        <v>40553919</v>
      </c>
      <c r="S8" s="65">
        <v>13517973</v>
      </c>
      <c r="T8" s="65">
        <v>13517973</v>
      </c>
      <c r="U8" s="65"/>
      <c r="V8" s="65">
        <v>27035946</v>
      </c>
      <c r="W8" s="65">
        <v>94625811</v>
      </c>
      <c r="X8" s="65">
        <v>13518000</v>
      </c>
      <c r="Y8" s="65">
        <v>81107811</v>
      </c>
      <c r="Z8" s="145">
        <v>600</v>
      </c>
      <c r="AA8" s="67">
        <v>13518000</v>
      </c>
    </row>
    <row r="9" spans="1:27" ht="13.5">
      <c r="A9" s="264" t="s">
        <v>149</v>
      </c>
      <c r="B9" s="197"/>
      <c r="C9" s="160">
        <v>13997046</v>
      </c>
      <c r="D9" s="160"/>
      <c r="E9" s="64">
        <v>4383</v>
      </c>
      <c r="F9" s="65">
        <v>10099000</v>
      </c>
      <c r="G9" s="65">
        <v>24269274</v>
      </c>
      <c r="H9" s="65">
        <v>24269274</v>
      </c>
      <c r="I9" s="65">
        <v>24269274</v>
      </c>
      <c r="J9" s="65">
        <v>72807822</v>
      </c>
      <c r="K9" s="65">
        <v>24269274</v>
      </c>
      <c r="L9" s="65">
        <v>10098489</v>
      </c>
      <c r="M9" s="65">
        <v>10098489</v>
      </c>
      <c r="N9" s="65">
        <v>44466252</v>
      </c>
      <c r="O9" s="65">
        <v>10098489</v>
      </c>
      <c r="P9" s="65">
        <v>10098489</v>
      </c>
      <c r="Q9" s="65">
        <v>10098489</v>
      </c>
      <c r="R9" s="65">
        <v>30295467</v>
      </c>
      <c r="S9" s="65">
        <v>10098489</v>
      </c>
      <c r="T9" s="65">
        <v>10098489</v>
      </c>
      <c r="U9" s="65"/>
      <c r="V9" s="65">
        <v>20196978</v>
      </c>
      <c r="W9" s="65">
        <v>167766519</v>
      </c>
      <c r="X9" s="65">
        <v>10099000</v>
      </c>
      <c r="Y9" s="65">
        <v>157667519</v>
      </c>
      <c r="Z9" s="145">
        <v>1561.22</v>
      </c>
      <c r="AA9" s="67">
        <v>10099000</v>
      </c>
    </row>
    <row r="10" spans="1:27" ht="13.5">
      <c r="A10" s="264" t="s">
        <v>150</v>
      </c>
      <c r="B10" s="197"/>
      <c r="C10" s="160">
        <v>67304</v>
      </c>
      <c r="D10" s="160"/>
      <c r="E10" s="64"/>
      <c r="F10" s="65"/>
      <c r="G10" s="164"/>
      <c r="H10" s="164"/>
      <c r="I10" s="164"/>
      <c r="J10" s="65"/>
      <c r="K10" s="164"/>
      <c r="L10" s="164">
        <v>67300</v>
      </c>
      <c r="M10" s="65">
        <v>67300</v>
      </c>
      <c r="N10" s="164">
        <v>134600</v>
      </c>
      <c r="O10" s="164">
        <v>67300</v>
      </c>
      <c r="P10" s="164">
        <v>67300</v>
      </c>
      <c r="Q10" s="65">
        <v>67300</v>
      </c>
      <c r="R10" s="164">
        <v>201900</v>
      </c>
      <c r="S10" s="164">
        <v>67300</v>
      </c>
      <c r="T10" s="65">
        <v>67300</v>
      </c>
      <c r="U10" s="164"/>
      <c r="V10" s="164">
        <v>134600</v>
      </c>
      <c r="W10" s="164">
        <v>471100</v>
      </c>
      <c r="X10" s="65"/>
      <c r="Y10" s="164">
        <v>471100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553271</v>
      </c>
      <c r="D11" s="160"/>
      <c r="E11" s="64">
        <v>652</v>
      </c>
      <c r="F11" s="65">
        <v>621000</v>
      </c>
      <c r="G11" s="65">
        <v>553271</v>
      </c>
      <c r="H11" s="65">
        <v>553271</v>
      </c>
      <c r="I11" s="65">
        <v>553271</v>
      </c>
      <c r="J11" s="65">
        <v>1659813</v>
      </c>
      <c r="K11" s="65">
        <v>553271</v>
      </c>
      <c r="L11" s="65">
        <v>553271</v>
      </c>
      <c r="M11" s="65">
        <v>553271</v>
      </c>
      <c r="N11" s="65">
        <v>1659813</v>
      </c>
      <c r="O11" s="65">
        <v>553271</v>
      </c>
      <c r="P11" s="65">
        <v>553271</v>
      </c>
      <c r="Q11" s="65">
        <v>553271</v>
      </c>
      <c r="R11" s="65">
        <v>1659813</v>
      </c>
      <c r="S11" s="65">
        <v>553271</v>
      </c>
      <c r="T11" s="65">
        <v>553271</v>
      </c>
      <c r="U11" s="65"/>
      <c r="V11" s="65">
        <v>1106542</v>
      </c>
      <c r="W11" s="65">
        <v>6085981</v>
      </c>
      <c r="X11" s="65">
        <v>621000</v>
      </c>
      <c r="Y11" s="65">
        <v>5464981</v>
      </c>
      <c r="Z11" s="145">
        <v>880.03</v>
      </c>
      <c r="AA11" s="67">
        <v>621000</v>
      </c>
    </row>
    <row r="12" spans="1:27" ht="13.5">
      <c r="A12" s="265" t="s">
        <v>56</v>
      </c>
      <c r="B12" s="266"/>
      <c r="C12" s="177">
        <f aca="true" t="shared" si="0" ref="C12:Y12">SUM(C6:C11)</f>
        <v>103776956</v>
      </c>
      <c r="D12" s="177">
        <f>SUM(D6:D11)</f>
        <v>0</v>
      </c>
      <c r="E12" s="77">
        <f t="shared" si="0"/>
        <v>77619</v>
      </c>
      <c r="F12" s="78">
        <f t="shared" si="0"/>
        <v>103299000</v>
      </c>
      <c r="G12" s="78">
        <f t="shared" si="0"/>
        <v>103883391</v>
      </c>
      <c r="H12" s="78">
        <f t="shared" si="0"/>
        <v>103883391</v>
      </c>
      <c r="I12" s="78">
        <f t="shared" si="0"/>
        <v>103883391</v>
      </c>
      <c r="J12" s="78">
        <f t="shared" si="0"/>
        <v>311650173</v>
      </c>
      <c r="K12" s="78">
        <f t="shared" si="0"/>
        <v>103883391</v>
      </c>
      <c r="L12" s="78">
        <f t="shared" si="0"/>
        <v>103297879</v>
      </c>
      <c r="M12" s="78">
        <f t="shared" si="0"/>
        <v>103297879</v>
      </c>
      <c r="N12" s="78">
        <f t="shared" si="0"/>
        <v>310479149</v>
      </c>
      <c r="O12" s="78">
        <f t="shared" si="0"/>
        <v>103297879</v>
      </c>
      <c r="P12" s="78">
        <f t="shared" si="0"/>
        <v>103297879</v>
      </c>
      <c r="Q12" s="78">
        <f t="shared" si="0"/>
        <v>103297879</v>
      </c>
      <c r="R12" s="78">
        <f t="shared" si="0"/>
        <v>309893637</v>
      </c>
      <c r="S12" s="78">
        <f t="shared" si="0"/>
        <v>103297879</v>
      </c>
      <c r="T12" s="78">
        <f t="shared" si="0"/>
        <v>103297879</v>
      </c>
      <c r="U12" s="78">
        <f t="shared" si="0"/>
        <v>0</v>
      </c>
      <c r="V12" s="78">
        <f t="shared" si="0"/>
        <v>206595758</v>
      </c>
      <c r="W12" s="78">
        <f t="shared" si="0"/>
        <v>1138618717</v>
      </c>
      <c r="X12" s="78">
        <f t="shared" si="0"/>
        <v>103299000</v>
      </c>
      <c r="Y12" s="78">
        <f t="shared" si="0"/>
        <v>1035319717</v>
      </c>
      <c r="Z12" s="179">
        <f>+IF(X12&lt;&gt;0,+(Y12/X12)*100,0)</f>
        <v>1002.2553141850358</v>
      </c>
      <c r="AA12" s="79">
        <f>SUM(AA6:AA11)</f>
        <v>103299000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>
        <v>5295774</v>
      </c>
      <c r="D16" s="160"/>
      <c r="E16" s="64"/>
      <c r="F16" s="65">
        <v>15339000</v>
      </c>
      <c r="G16" s="164">
        <v>5295774</v>
      </c>
      <c r="H16" s="164">
        <v>5295774</v>
      </c>
      <c r="I16" s="164">
        <v>5295774</v>
      </c>
      <c r="J16" s="65">
        <v>15887322</v>
      </c>
      <c r="K16" s="164">
        <v>5295774</v>
      </c>
      <c r="L16" s="164">
        <v>5295774</v>
      </c>
      <c r="M16" s="65">
        <v>5295774</v>
      </c>
      <c r="N16" s="164">
        <v>15887322</v>
      </c>
      <c r="O16" s="164">
        <v>5295774</v>
      </c>
      <c r="P16" s="164">
        <v>5295774</v>
      </c>
      <c r="Q16" s="65">
        <v>5295774</v>
      </c>
      <c r="R16" s="164">
        <v>15887322</v>
      </c>
      <c r="S16" s="164">
        <v>5295774</v>
      </c>
      <c r="T16" s="65">
        <v>5295774</v>
      </c>
      <c r="U16" s="164"/>
      <c r="V16" s="164">
        <v>10591548</v>
      </c>
      <c r="W16" s="164">
        <v>58253514</v>
      </c>
      <c r="X16" s="65">
        <v>15339000</v>
      </c>
      <c r="Y16" s="164">
        <v>42914514</v>
      </c>
      <c r="Z16" s="146">
        <v>279.77</v>
      </c>
      <c r="AA16" s="239">
        <v>15339000</v>
      </c>
    </row>
    <row r="17" spans="1:27" ht="13.5">
      <c r="A17" s="264" t="s">
        <v>155</v>
      </c>
      <c r="B17" s="197"/>
      <c r="C17" s="160">
        <v>9758255</v>
      </c>
      <c r="D17" s="160"/>
      <c r="E17" s="64"/>
      <c r="F17" s="65"/>
      <c r="G17" s="65">
        <v>18740</v>
      </c>
      <c r="H17" s="65">
        <v>18740</v>
      </c>
      <c r="I17" s="65">
        <v>18740</v>
      </c>
      <c r="J17" s="65">
        <v>56220</v>
      </c>
      <c r="K17" s="65">
        <v>18740</v>
      </c>
      <c r="L17" s="65">
        <v>9758255</v>
      </c>
      <c r="M17" s="65">
        <v>9758255</v>
      </c>
      <c r="N17" s="65">
        <v>19535250</v>
      </c>
      <c r="O17" s="65">
        <v>9758255</v>
      </c>
      <c r="P17" s="65">
        <v>9758255</v>
      </c>
      <c r="Q17" s="65">
        <v>9758255</v>
      </c>
      <c r="R17" s="65">
        <v>29274765</v>
      </c>
      <c r="S17" s="65">
        <v>9758255</v>
      </c>
      <c r="T17" s="65">
        <v>9758255</v>
      </c>
      <c r="U17" s="65"/>
      <c r="V17" s="65">
        <v>19516510</v>
      </c>
      <c r="W17" s="65">
        <v>68382745</v>
      </c>
      <c r="X17" s="65"/>
      <c r="Y17" s="65">
        <v>68382745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366039299</v>
      </c>
      <c r="D19" s="160"/>
      <c r="E19" s="64">
        <v>234644</v>
      </c>
      <c r="F19" s="65">
        <v>366039000</v>
      </c>
      <c r="G19" s="65">
        <v>387721132</v>
      </c>
      <c r="H19" s="65">
        <v>387721132</v>
      </c>
      <c r="I19" s="65">
        <v>387721132</v>
      </c>
      <c r="J19" s="65">
        <v>1163163396</v>
      </c>
      <c r="K19" s="65">
        <v>387721132</v>
      </c>
      <c r="L19" s="65">
        <v>366039296</v>
      </c>
      <c r="M19" s="65">
        <v>366039296</v>
      </c>
      <c r="N19" s="65">
        <v>1119799724</v>
      </c>
      <c r="O19" s="65">
        <v>366039296</v>
      </c>
      <c r="P19" s="65">
        <v>366039296</v>
      </c>
      <c r="Q19" s="65">
        <v>366039296</v>
      </c>
      <c r="R19" s="65">
        <v>1098117888</v>
      </c>
      <c r="S19" s="65">
        <v>366039296</v>
      </c>
      <c r="T19" s="65">
        <v>366039296</v>
      </c>
      <c r="U19" s="65"/>
      <c r="V19" s="65">
        <v>732078592</v>
      </c>
      <c r="W19" s="65">
        <v>4113159600</v>
      </c>
      <c r="X19" s="65">
        <v>366039000</v>
      </c>
      <c r="Y19" s="65">
        <v>3747120600</v>
      </c>
      <c r="Z19" s="145">
        <v>1023.69</v>
      </c>
      <c r="AA19" s="67">
        <v>366039000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285000</v>
      </c>
      <c r="D22" s="160"/>
      <c r="E22" s="64"/>
      <c r="F22" s="65"/>
      <c r="G22" s="65">
        <v>158946</v>
      </c>
      <c r="H22" s="65">
        <v>158946</v>
      </c>
      <c r="I22" s="65">
        <v>158946</v>
      </c>
      <c r="J22" s="65">
        <v>476838</v>
      </c>
      <c r="K22" s="65">
        <v>158946</v>
      </c>
      <c r="L22" s="65">
        <v>285000</v>
      </c>
      <c r="M22" s="65">
        <v>285000</v>
      </c>
      <c r="N22" s="65">
        <v>728946</v>
      </c>
      <c r="O22" s="65">
        <v>285000</v>
      </c>
      <c r="P22" s="65">
        <v>285000</v>
      </c>
      <c r="Q22" s="65">
        <v>285000</v>
      </c>
      <c r="R22" s="65">
        <v>855000</v>
      </c>
      <c r="S22" s="65">
        <v>285000</v>
      </c>
      <c r="T22" s="65">
        <v>285000</v>
      </c>
      <c r="U22" s="65"/>
      <c r="V22" s="65">
        <v>570000</v>
      </c>
      <c r="W22" s="65">
        <v>2630784</v>
      </c>
      <c r="X22" s="65"/>
      <c r="Y22" s="65">
        <v>2630784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381378328</v>
      </c>
      <c r="D24" s="177">
        <f>SUM(D15:D23)</f>
        <v>0</v>
      </c>
      <c r="E24" s="81">
        <f t="shared" si="1"/>
        <v>234644</v>
      </c>
      <c r="F24" s="82">
        <f t="shared" si="1"/>
        <v>381378000</v>
      </c>
      <c r="G24" s="82">
        <f t="shared" si="1"/>
        <v>393194592</v>
      </c>
      <c r="H24" s="82">
        <f t="shared" si="1"/>
        <v>393194592</v>
      </c>
      <c r="I24" s="82">
        <f t="shared" si="1"/>
        <v>393194592</v>
      </c>
      <c r="J24" s="82">
        <f t="shared" si="1"/>
        <v>1179583776</v>
      </c>
      <c r="K24" s="82">
        <f t="shared" si="1"/>
        <v>393194592</v>
      </c>
      <c r="L24" s="82">
        <f t="shared" si="1"/>
        <v>381378325</v>
      </c>
      <c r="M24" s="82">
        <f t="shared" si="1"/>
        <v>381378325</v>
      </c>
      <c r="N24" s="82">
        <f t="shared" si="1"/>
        <v>1155951242</v>
      </c>
      <c r="O24" s="82">
        <f t="shared" si="1"/>
        <v>381378325</v>
      </c>
      <c r="P24" s="82">
        <f t="shared" si="1"/>
        <v>381378325</v>
      </c>
      <c r="Q24" s="82">
        <f t="shared" si="1"/>
        <v>381378325</v>
      </c>
      <c r="R24" s="82">
        <f t="shared" si="1"/>
        <v>1144134975</v>
      </c>
      <c r="S24" s="82">
        <f t="shared" si="1"/>
        <v>381378325</v>
      </c>
      <c r="T24" s="82">
        <f t="shared" si="1"/>
        <v>381378325</v>
      </c>
      <c r="U24" s="82">
        <f t="shared" si="1"/>
        <v>0</v>
      </c>
      <c r="V24" s="82">
        <f t="shared" si="1"/>
        <v>762756650</v>
      </c>
      <c r="W24" s="82">
        <f t="shared" si="1"/>
        <v>4242426643</v>
      </c>
      <c r="X24" s="82">
        <f t="shared" si="1"/>
        <v>381378000</v>
      </c>
      <c r="Y24" s="82">
        <f t="shared" si="1"/>
        <v>3861048643</v>
      </c>
      <c r="Z24" s="227">
        <f>+IF(X24&lt;&gt;0,+(Y24/X24)*100,0)</f>
        <v>1012.394171399504</v>
      </c>
      <c r="AA24" s="84">
        <f>SUM(AA15:AA23)</f>
        <v>381378000</v>
      </c>
    </row>
    <row r="25" spans="1:27" ht="13.5">
      <c r="A25" s="265" t="s">
        <v>162</v>
      </c>
      <c r="B25" s="266"/>
      <c r="C25" s="177">
        <f aca="true" t="shared" si="2" ref="C25:Y25">+C12+C24</f>
        <v>485155284</v>
      </c>
      <c r="D25" s="177">
        <f>+D12+D24</f>
        <v>0</v>
      </c>
      <c r="E25" s="77">
        <f t="shared" si="2"/>
        <v>312263</v>
      </c>
      <c r="F25" s="78">
        <f t="shared" si="2"/>
        <v>484677000</v>
      </c>
      <c r="G25" s="78">
        <f t="shared" si="2"/>
        <v>497077983</v>
      </c>
      <c r="H25" s="78">
        <f t="shared" si="2"/>
        <v>497077983</v>
      </c>
      <c r="I25" s="78">
        <f t="shared" si="2"/>
        <v>497077983</v>
      </c>
      <c r="J25" s="78">
        <f t="shared" si="2"/>
        <v>1491233949</v>
      </c>
      <c r="K25" s="78">
        <f t="shared" si="2"/>
        <v>497077983</v>
      </c>
      <c r="L25" s="78">
        <f t="shared" si="2"/>
        <v>484676204</v>
      </c>
      <c r="M25" s="78">
        <f t="shared" si="2"/>
        <v>484676204</v>
      </c>
      <c r="N25" s="78">
        <f t="shared" si="2"/>
        <v>1466430391</v>
      </c>
      <c r="O25" s="78">
        <f t="shared" si="2"/>
        <v>484676204</v>
      </c>
      <c r="P25" s="78">
        <f t="shared" si="2"/>
        <v>484676204</v>
      </c>
      <c r="Q25" s="78">
        <f t="shared" si="2"/>
        <v>484676204</v>
      </c>
      <c r="R25" s="78">
        <f t="shared" si="2"/>
        <v>1454028612</v>
      </c>
      <c r="S25" s="78">
        <f t="shared" si="2"/>
        <v>484676204</v>
      </c>
      <c r="T25" s="78">
        <f t="shared" si="2"/>
        <v>484676204</v>
      </c>
      <c r="U25" s="78">
        <f t="shared" si="2"/>
        <v>0</v>
      </c>
      <c r="V25" s="78">
        <f t="shared" si="2"/>
        <v>969352408</v>
      </c>
      <c r="W25" s="78">
        <f t="shared" si="2"/>
        <v>5381045360</v>
      </c>
      <c r="X25" s="78">
        <f t="shared" si="2"/>
        <v>484677000</v>
      </c>
      <c r="Y25" s="78">
        <f t="shared" si="2"/>
        <v>4896368360</v>
      </c>
      <c r="Z25" s="179">
        <f>+IF(X25&lt;&gt;0,+(Y25/X25)*100,0)</f>
        <v>1010.233281133621</v>
      </c>
      <c r="AA25" s="79">
        <f>+AA12+AA24</f>
        <v>484677000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5923899</v>
      </c>
      <c r="D29" s="160"/>
      <c r="E29" s="64"/>
      <c r="F29" s="65">
        <v>5924000</v>
      </c>
      <c r="G29" s="65">
        <v>5923899</v>
      </c>
      <c r="H29" s="65">
        <v>5923899</v>
      </c>
      <c r="I29" s="65">
        <v>5923899</v>
      </c>
      <c r="J29" s="65">
        <v>17771697</v>
      </c>
      <c r="K29" s="65">
        <v>5923899</v>
      </c>
      <c r="L29" s="65">
        <v>5923899</v>
      </c>
      <c r="M29" s="65">
        <v>5923899</v>
      </c>
      <c r="N29" s="65">
        <v>17771697</v>
      </c>
      <c r="O29" s="65">
        <v>5923899</v>
      </c>
      <c r="P29" s="65">
        <v>5923899</v>
      </c>
      <c r="Q29" s="65">
        <v>5923899</v>
      </c>
      <c r="R29" s="65">
        <v>17771697</v>
      </c>
      <c r="S29" s="65">
        <v>5923899</v>
      </c>
      <c r="T29" s="65">
        <v>5923899</v>
      </c>
      <c r="U29" s="65"/>
      <c r="V29" s="65">
        <v>11847798</v>
      </c>
      <c r="W29" s="65">
        <v>65162889</v>
      </c>
      <c r="X29" s="65">
        <v>5924000</v>
      </c>
      <c r="Y29" s="65">
        <v>59238889</v>
      </c>
      <c r="Z29" s="145">
        <v>999.98</v>
      </c>
      <c r="AA29" s="67">
        <v>5924000</v>
      </c>
    </row>
    <row r="30" spans="1:27" ht="13.5">
      <c r="A30" s="264" t="s">
        <v>52</v>
      </c>
      <c r="B30" s="197" t="s">
        <v>94</v>
      </c>
      <c r="C30" s="160"/>
      <c r="D30" s="160"/>
      <c r="E30" s="64">
        <v>143</v>
      </c>
      <c r="F30" s="65">
        <v>19000</v>
      </c>
      <c r="G30" s="65">
        <v>34233</v>
      </c>
      <c r="H30" s="65">
        <v>34233</v>
      </c>
      <c r="I30" s="65">
        <v>34233</v>
      </c>
      <c r="J30" s="65">
        <v>102699</v>
      </c>
      <c r="K30" s="65">
        <v>34233</v>
      </c>
      <c r="L30" s="65">
        <v>34233</v>
      </c>
      <c r="M30" s="65">
        <v>34233</v>
      </c>
      <c r="N30" s="65">
        <v>102699</v>
      </c>
      <c r="O30" s="65">
        <v>34233</v>
      </c>
      <c r="P30" s="65">
        <v>34233</v>
      </c>
      <c r="Q30" s="65">
        <v>34233</v>
      </c>
      <c r="R30" s="65">
        <v>102699</v>
      </c>
      <c r="S30" s="65">
        <v>34233</v>
      </c>
      <c r="T30" s="65">
        <v>34233</v>
      </c>
      <c r="U30" s="65"/>
      <c r="V30" s="65">
        <v>68466</v>
      </c>
      <c r="W30" s="65">
        <v>376563</v>
      </c>
      <c r="X30" s="65">
        <v>19000</v>
      </c>
      <c r="Y30" s="65">
        <v>357563</v>
      </c>
      <c r="Z30" s="145">
        <v>1881.91</v>
      </c>
      <c r="AA30" s="67">
        <v>19000</v>
      </c>
    </row>
    <row r="31" spans="1:27" ht="13.5">
      <c r="A31" s="264" t="s">
        <v>166</v>
      </c>
      <c r="B31" s="197"/>
      <c r="C31" s="160">
        <v>305619</v>
      </c>
      <c r="D31" s="160"/>
      <c r="E31" s="64"/>
      <c r="F31" s="65">
        <v>306000</v>
      </c>
      <c r="G31" s="65">
        <v>305619</v>
      </c>
      <c r="H31" s="65">
        <v>305619</v>
      </c>
      <c r="I31" s="65">
        <v>305619</v>
      </c>
      <c r="J31" s="65">
        <v>916857</v>
      </c>
      <c r="K31" s="65">
        <v>305619</v>
      </c>
      <c r="L31" s="65">
        <v>305619</v>
      </c>
      <c r="M31" s="65">
        <v>305619</v>
      </c>
      <c r="N31" s="65">
        <v>916857</v>
      </c>
      <c r="O31" s="65">
        <v>305619</v>
      </c>
      <c r="P31" s="65">
        <v>305619</v>
      </c>
      <c r="Q31" s="65">
        <v>305619</v>
      </c>
      <c r="R31" s="65">
        <v>916857</v>
      </c>
      <c r="S31" s="65">
        <v>305619</v>
      </c>
      <c r="T31" s="65">
        <v>305619</v>
      </c>
      <c r="U31" s="65"/>
      <c r="V31" s="65">
        <v>611238</v>
      </c>
      <c r="W31" s="65">
        <v>3361809</v>
      </c>
      <c r="X31" s="65">
        <v>306000</v>
      </c>
      <c r="Y31" s="65">
        <v>3055809</v>
      </c>
      <c r="Z31" s="145">
        <v>998.63</v>
      </c>
      <c r="AA31" s="67">
        <v>306000</v>
      </c>
    </row>
    <row r="32" spans="1:27" ht="13.5">
      <c r="A32" s="264" t="s">
        <v>167</v>
      </c>
      <c r="B32" s="197" t="s">
        <v>94</v>
      </c>
      <c r="C32" s="160">
        <v>28540277</v>
      </c>
      <c r="D32" s="160"/>
      <c r="E32" s="64">
        <v>10852</v>
      </c>
      <c r="F32" s="65">
        <v>28383000</v>
      </c>
      <c r="G32" s="65">
        <v>28554290</v>
      </c>
      <c r="H32" s="65">
        <v>28554290</v>
      </c>
      <c r="I32" s="65">
        <v>28554290</v>
      </c>
      <c r="J32" s="65">
        <v>85662870</v>
      </c>
      <c r="K32" s="65">
        <v>28554290</v>
      </c>
      <c r="L32" s="65">
        <v>28367714</v>
      </c>
      <c r="M32" s="65">
        <v>28367714</v>
      </c>
      <c r="N32" s="65">
        <v>85289718</v>
      </c>
      <c r="O32" s="65">
        <v>28367714</v>
      </c>
      <c r="P32" s="65">
        <v>28367714</v>
      </c>
      <c r="Q32" s="65">
        <v>28367714</v>
      </c>
      <c r="R32" s="65">
        <v>85103142</v>
      </c>
      <c r="S32" s="65">
        <v>28367714</v>
      </c>
      <c r="T32" s="65">
        <v>28367714</v>
      </c>
      <c r="U32" s="65"/>
      <c r="V32" s="65">
        <v>56735428</v>
      </c>
      <c r="W32" s="65">
        <v>312791158</v>
      </c>
      <c r="X32" s="65">
        <v>28383000</v>
      </c>
      <c r="Y32" s="65">
        <v>284408158</v>
      </c>
      <c r="Z32" s="145">
        <v>1002.04</v>
      </c>
      <c r="AA32" s="67">
        <v>28383000</v>
      </c>
    </row>
    <row r="33" spans="1:27" ht="13.5">
      <c r="A33" s="264" t="s">
        <v>168</v>
      </c>
      <c r="B33" s="197"/>
      <c r="C33" s="160">
        <v>2497548</v>
      </c>
      <c r="D33" s="160"/>
      <c r="E33" s="64"/>
      <c r="F33" s="65">
        <v>2463000</v>
      </c>
      <c r="G33" s="65">
        <v>2463315</v>
      </c>
      <c r="H33" s="65">
        <v>2463315</v>
      </c>
      <c r="I33" s="65">
        <v>2463315</v>
      </c>
      <c r="J33" s="65">
        <v>7389945</v>
      </c>
      <c r="K33" s="65">
        <v>2463315</v>
      </c>
      <c r="L33" s="65">
        <v>2463315</v>
      </c>
      <c r="M33" s="65">
        <v>2463315</v>
      </c>
      <c r="N33" s="65">
        <v>7389945</v>
      </c>
      <c r="O33" s="65">
        <v>2463315</v>
      </c>
      <c r="P33" s="65">
        <v>2463315</v>
      </c>
      <c r="Q33" s="65">
        <v>2463315</v>
      </c>
      <c r="R33" s="65">
        <v>7389945</v>
      </c>
      <c r="S33" s="65">
        <v>2463315</v>
      </c>
      <c r="T33" s="65">
        <v>2463315</v>
      </c>
      <c r="U33" s="65"/>
      <c r="V33" s="65">
        <v>4926630</v>
      </c>
      <c r="W33" s="65">
        <v>27096465</v>
      </c>
      <c r="X33" s="65">
        <v>2463000</v>
      </c>
      <c r="Y33" s="65">
        <v>24633465</v>
      </c>
      <c r="Z33" s="145">
        <v>1000.14</v>
      </c>
      <c r="AA33" s="67">
        <v>2463000</v>
      </c>
    </row>
    <row r="34" spans="1:27" ht="13.5">
      <c r="A34" s="265" t="s">
        <v>58</v>
      </c>
      <c r="B34" s="266"/>
      <c r="C34" s="177">
        <f aca="true" t="shared" si="3" ref="C34:Y34">SUM(C29:C33)</f>
        <v>37267343</v>
      </c>
      <c r="D34" s="177">
        <f>SUM(D29:D33)</f>
        <v>0</v>
      </c>
      <c r="E34" s="77">
        <f t="shared" si="3"/>
        <v>10995</v>
      </c>
      <c r="F34" s="78">
        <f t="shared" si="3"/>
        <v>37095000</v>
      </c>
      <c r="G34" s="78">
        <f t="shared" si="3"/>
        <v>37281356</v>
      </c>
      <c r="H34" s="78">
        <f t="shared" si="3"/>
        <v>37281356</v>
      </c>
      <c r="I34" s="78">
        <f t="shared" si="3"/>
        <v>37281356</v>
      </c>
      <c r="J34" s="78">
        <f t="shared" si="3"/>
        <v>111844068</v>
      </c>
      <c r="K34" s="78">
        <f t="shared" si="3"/>
        <v>37281356</v>
      </c>
      <c r="L34" s="78">
        <f t="shared" si="3"/>
        <v>37094780</v>
      </c>
      <c r="M34" s="78">
        <f t="shared" si="3"/>
        <v>37094780</v>
      </c>
      <c r="N34" s="78">
        <f t="shared" si="3"/>
        <v>111470916</v>
      </c>
      <c r="O34" s="78">
        <f t="shared" si="3"/>
        <v>37094780</v>
      </c>
      <c r="P34" s="78">
        <f t="shared" si="3"/>
        <v>37094780</v>
      </c>
      <c r="Q34" s="78">
        <f t="shared" si="3"/>
        <v>37094780</v>
      </c>
      <c r="R34" s="78">
        <f t="shared" si="3"/>
        <v>111284340</v>
      </c>
      <c r="S34" s="78">
        <f t="shared" si="3"/>
        <v>37094780</v>
      </c>
      <c r="T34" s="78">
        <f t="shared" si="3"/>
        <v>37094780</v>
      </c>
      <c r="U34" s="78">
        <f t="shared" si="3"/>
        <v>0</v>
      </c>
      <c r="V34" s="78">
        <f t="shared" si="3"/>
        <v>74189560</v>
      </c>
      <c r="W34" s="78">
        <f t="shared" si="3"/>
        <v>408788884</v>
      </c>
      <c r="X34" s="78">
        <f t="shared" si="3"/>
        <v>37095000</v>
      </c>
      <c r="Y34" s="78">
        <f t="shared" si="3"/>
        <v>371693884</v>
      </c>
      <c r="Z34" s="179">
        <f>+IF(X34&lt;&gt;0,+(Y34/X34)*100,0)</f>
        <v>1002.0053484297074</v>
      </c>
      <c r="AA34" s="79">
        <f>SUM(AA29:AA33)</f>
        <v>37095000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>
        <v>19</v>
      </c>
      <c r="F37" s="65"/>
      <c r="G37" s="65">
        <v>2749530</v>
      </c>
      <c r="H37" s="65">
        <v>2749530</v>
      </c>
      <c r="I37" s="65">
        <v>2749530</v>
      </c>
      <c r="J37" s="65">
        <v>8248590</v>
      </c>
      <c r="K37" s="65">
        <v>2749530</v>
      </c>
      <c r="L37" s="65">
        <v>2749530</v>
      </c>
      <c r="M37" s="65">
        <v>2749530</v>
      </c>
      <c r="N37" s="65">
        <v>8248590</v>
      </c>
      <c r="O37" s="65">
        <v>2749530</v>
      </c>
      <c r="P37" s="65">
        <v>2749530</v>
      </c>
      <c r="Q37" s="65">
        <v>2749530</v>
      </c>
      <c r="R37" s="65">
        <v>8248590</v>
      </c>
      <c r="S37" s="65">
        <v>2749530</v>
      </c>
      <c r="T37" s="65">
        <v>2749530</v>
      </c>
      <c r="U37" s="65"/>
      <c r="V37" s="65">
        <v>5499060</v>
      </c>
      <c r="W37" s="65">
        <v>30244830</v>
      </c>
      <c r="X37" s="65"/>
      <c r="Y37" s="65">
        <v>30244830</v>
      </c>
      <c r="Z37" s="145"/>
      <c r="AA37" s="67"/>
    </row>
    <row r="38" spans="1:27" ht="13.5">
      <c r="A38" s="264" t="s">
        <v>168</v>
      </c>
      <c r="B38" s="197"/>
      <c r="C38" s="160">
        <v>7538529</v>
      </c>
      <c r="D38" s="160"/>
      <c r="E38" s="64">
        <v>4457</v>
      </c>
      <c r="F38" s="65">
        <v>7539000</v>
      </c>
      <c r="G38" s="65">
        <v>4788998</v>
      </c>
      <c r="H38" s="65">
        <v>4788998</v>
      </c>
      <c r="I38" s="65">
        <v>4788998</v>
      </c>
      <c r="J38" s="65">
        <v>14366994</v>
      </c>
      <c r="K38" s="65">
        <v>4788998</v>
      </c>
      <c r="L38" s="65">
        <v>4788998</v>
      </c>
      <c r="M38" s="65">
        <v>4788998</v>
      </c>
      <c r="N38" s="65">
        <v>14366994</v>
      </c>
      <c r="O38" s="65">
        <v>4788998</v>
      </c>
      <c r="P38" s="65">
        <v>4788998</v>
      </c>
      <c r="Q38" s="65">
        <v>4788998</v>
      </c>
      <c r="R38" s="65">
        <v>14366994</v>
      </c>
      <c r="S38" s="65">
        <v>4788998</v>
      </c>
      <c r="T38" s="65">
        <v>4788998</v>
      </c>
      <c r="U38" s="65"/>
      <c r="V38" s="65">
        <v>9577996</v>
      </c>
      <c r="W38" s="65">
        <v>52678978</v>
      </c>
      <c r="X38" s="65">
        <v>7539000</v>
      </c>
      <c r="Y38" s="65">
        <v>45139978</v>
      </c>
      <c r="Z38" s="145">
        <v>598.75</v>
      </c>
      <c r="AA38" s="67">
        <v>7539000</v>
      </c>
    </row>
    <row r="39" spans="1:27" ht="13.5">
      <c r="A39" s="265" t="s">
        <v>59</v>
      </c>
      <c r="B39" s="268"/>
      <c r="C39" s="177">
        <f aca="true" t="shared" si="4" ref="C39:Y39">SUM(C37:C38)</f>
        <v>7538529</v>
      </c>
      <c r="D39" s="177">
        <f>SUM(D37:D38)</f>
        <v>0</v>
      </c>
      <c r="E39" s="81">
        <f t="shared" si="4"/>
        <v>4476</v>
      </c>
      <c r="F39" s="82">
        <f t="shared" si="4"/>
        <v>7539000</v>
      </c>
      <c r="G39" s="82">
        <f t="shared" si="4"/>
        <v>7538528</v>
      </c>
      <c r="H39" s="82">
        <f t="shared" si="4"/>
        <v>7538528</v>
      </c>
      <c r="I39" s="82">
        <f t="shared" si="4"/>
        <v>7538528</v>
      </c>
      <c r="J39" s="82">
        <f t="shared" si="4"/>
        <v>22615584</v>
      </c>
      <c r="K39" s="82">
        <f t="shared" si="4"/>
        <v>7538528</v>
      </c>
      <c r="L39" s="82">
        <f t="shared" si="4"/>
        <v>7538528</v>
      </c>
      <c r="M39" s="82">
        <f t="shared" si="4"/>
        <v>7538528</v>
      </c>
      <c r="N39" s="82">
        <f t="shared" si="4"/>
        <v>22615584</v>
      </c>
      <c r="O39" s="82">
        <f t="shared" si="4"/>
        <v>7538528</v>
      </c>
      <c r="P39" s="82">
        <f t="shared" si="4"/>
        <v>7538528</v>
      </c>
      <c r="Q39" s="82">
        <f t="shared" si="4"/>
        <v>7538528</v>
      </c>
      <c r="R39" s="82">
        <f t="shared" si="4"/>
        <v>22615584</v>
      </c>
      <c r="S39" s="82">
        <f t="shared" si="4"/>
        <v>7538528</v>
      </c>
      <c r="T39" s="82">
        <f t="shared" si="4"/>
        <v>7538528</v>
      </c>
      <c r="U39" s="82">
        <f t="shared" si="4"/>
        <v>0</v>
      </c>
      <c r="V39" s="82">
        <f t="shared" si="4"/>
        <v>15077056</v>
      </c>
      <c r="W39" s="82">
        <f t="shared" si="4"/>
        <v>82923808</v>
      </c>
      <c r="X39" s="82">
        <f t="shared" si="4"/>
        <v>7539000</v>
      </c>
      <c r="Y39" s="82">
        <f t="shared" si="4"/>
        <v>75384808</v>
      </c>
      <c r="Z39" s="227">
        <f>+IF(X39&lt;&gt;0,+(Y39/X39)*100,0)</f>
        <v>999.9311314497945</v>
      </c>
      <c r="AA39" s="84">
        <f>SUM(AA37:AA38)</f>
        <v>7539000</v>
      </c>
    </row>
    <row r="40" spans="1:27" ht="13.5">
      <c r="A40" s="265" t="s">
        <v>170</v>
      </c>
      <c r="B40" s="266"/>
      <c r="C40" s="177">
        <f aca="true" t="shared" si="5" ref="C40:Y40">+C34+C39</f>
        <v>44805872</v>
      </c>
      <c r="D40" s="177">
        <f>+D34+D39</f>
        <v>0</v>
      </c>
      <c r="E40" s="77">
        <f t="shared" si="5"/>
        <v>15471</v>
      </c>
      <c r="F40" s="78">
        <f t="shared" si="5"/>
        <v>44634000</v>
      </c>
      <c r="G40" s="78">
        <f t="shared" si="5"/>
        <v>44819884</v>
      </c>
      <c r="H40" s="78">
        <f t="shared" si="5"/>
        <v>44819884</v>
      </c>
      <c r="I40" s="78">
        <f t="shared" si="5"/>
        <v>44819884</v>
      </c>
      <c r="J40" s="78">
        <f t="shared" si="5"/>
        <v>134459652</v>
      </c>
      <c r="K40" s="78">
        <f t="shared" si="5"/>
        <v>44819884</v>
      </c>
      <c r="L40" s="78">
        <f t="shared" si="5"/>
        <v>44633308</v>
      </c>
      <c r="M40" s="78">
        <f t="shared" si="5"/>
        <v>44633308</v>
      </c>
      <c r="N40" s="78">
        <f t="shared" si="5"/>
        <v>134086500</v>
      </c>
      <c r="O40" s="78">
        <f t="shared" si="5"/>
        <v>44633308</v>
      </c>
      <c r="P40" s="78">
        <f t="shared" si="5"/>
        <v>44633308</v>
      </c>
      <c r="Q40" s="78">
        <f t="shared" si="5"/>
        <v>44633308</v>
      </c>
      <c r="R40" s="78">
        <f t="shared" si="5"/>
        <v>133899924</v>
      </c>
      <c r="S40" s="78">
        <f t="shared" si="5"/>
        <v>44633308</v>
      </c>
      <c r="T40" s="78">
        <f t="shared" si="5"/>
        <v>44633308</v>
      </c>
      <c r="U40" s="78">
        <f t="shared" si="5"/>
        <v>0</v>
      </c>
      <c r="V40" s="78">
        <f t="shared" si="5"/>
        <v>89266616</v>
      </c>
      <c r="W40" s="78">
        <f t="shared" si="5"/>
        <v>491712692</v>
      </c>
      <c r="X40" s="78">
        <f t="shared" si="5"/>
        <v>44634000</v>
      </c>
      <c r="Y40" s="78">
        <f t="shared" si="5"/>
        <v>447078692</v>
      </c>
      <c r="Z40" s="179">
        <f>+IF(X40&lt;&gt;0,+(Y40/X40)*100,0)</f>
        <v>1001.6549984316889</v>
      </c>
      <c r="AA40" s="79">
        <f>+AA34+AA39</f>
        <v>44634000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440349412</v>
      </c>
      <c r="D42" s="272">
        <f>+D25-D40</f>
        <v>0</v>
      </c>
      <c r="E42" s="273">
        <f t="shared" si="6"/>
        <v>296792</v>
      </c>
      <c r="F42" s="274">
        <f t="shared" si="6"/>
        <v>440043000</v>
      </c>
      <c r="G42" s="274">
        <f t="shared" si="6"/>
        <v>452258099</v>
      </c>
      <c r="H42" s="274">
        <f t="shared" si="6"/>
        <v>452258099</v>
      </c>
      <c r="I42" s="274">
        <f t="shared" si="6"/>
        <v>452258099</v>
      </c>
      <c r="J42" s="274">
        <f t="shared" si="6"/>
        <v>1356774297</v>
      </c>
      <c r="K42" s="274">
        <f t="shared" si="6"/>
        <v>452258099</v>
      </c>
      <c r="L42" s="274">
        <f t="shared" si="6"/>
        <v>440042896</v>
      </c>
      <c r="M42" s="274">
        <f t="shared" si="6"/>
        <v>440042896</v>
      </c>
      <c r="N42" s="274">
        <f t="shared" si="6"/>
        <v>1332343891</v>
      </c>
      <c r="O42" s="274">
        <f t="shared" si="6"/>
        <v>440042896</v>
      </c>
      <c r="P42" s="274">
        <f t="shared" si="6"/>
        <v>440042896</v>
      </c>
      <c r="Q42" s="274">
        <f t="shared" si="6"/>
        <v>440042896</v>
      </c>
      <c r="R42" s="274">
        <f t="shared" si="6"/>
        <v>1320128688</v>
      </c>
      <c r="S42" s="274">
        <f t="shared" si="6"/>
        <v>440042896</v>
      </c>
      <c r="T42" s="274">
        <f t="shared" si="6"/>
        <v>440042896</v>
      </c>
      <c r="U42" s="274">
        <f t="shared" si="6"/>
        <v>0</v>
      </c>
      <c r="V42" s="274">
        <f t="shared" si="6"/>
        <v>880085792</v>
      </c>
      <c r="W42" s="274">
        <f t="shared" si="6"/>
        <v>4889332668</v>
      </c>
      <c r="X42" s="274">
        <f t="shared" si="6"/>
        <v>440043000</v>
      </c>
      <c r="Y42" s="274">
        <f t="shared" si="6"/>
        <v>4449289668</v>
      </c>
      <c r="Z42" s="275">
        <f>+IF(X42&lt;&gt;0,+(Y42/X42)*100,0)</f>
        <v>1011.1033848964761</v>
      </c>
      <c r="AA42" s="276">
        <f>+AA25-AA40</f>
        <v>440043000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145483751</v>
      </c>
      <c r="D45" s="160"/>
      <c r="E45" s="64">
        <v>274900</v>
      </c>
      <c r="F45" s="65"/>
      <c r="G45" s="65">
        <v>430299711</v>
      </c>
      <c r="H45" s="65">
        <v>430299711</v>
      </c>
      <c r="I45" s="65">
        <v>430299711</v>
      </c>
      <c r="J45" s="65">
        <v>1290899133</v>
      </c>
      <c r="K45" s="65">
        <v>430299711</v>
      </c>
      <c r="L45" s="65">
        <v>145177235</v>
      </c>
      <c r="M45" s="65">
        <v>145177235</v>
      </c>
      <c r="N45" s="65">
        <v>720654181</v>
      </c>
      <c r="O45" s="65">
        <v>145177235</v>
      </c>
      <c r="P45" s="65">
        <v>145177235</v>
      </c>
      <c r="Q45" s="65">
        <v>145177235</v>
      </c>
      <c r="R45" s="65">
        <v>435531705</v>
      </c>
      <c r="S45" s="65">
        <v>145177235</v>
      </c>
      <c r="T45" s="65">
        <v>145177235</v>
      </c>
      <c r="U45" s="65"/>
      <c r="V45" s="65">
        <v>290354470</v>
      </c>
      <c r="W45" s="65">
        <v>2737439489</v>
      </c>
      <c r="X45" s="65"/>
      <c r="Y45" s="65">
        <v>2737439489</v>
      </c>
      <c r="Z45" s="144"/>
      <c r="AA45" s="67"/>
    </row>
    <row r="46" spans="1:27" ht="13.5">
      <c r="A46" s="264" t="s">
        <v>174</v>
      </c>
      <c r="B46" s="197" t="s">
        <v>94</v>
      </c>
      <c r="C46" s="160">
        <v>294865661</v>
      </c>
      <c r="D46" s="160"/>
      <c r="E46" s="64">
        <v>21892</v>
      </c>
      <c r="F46" s="65">
        <v>440043000</v>
      </c>
      <c r="G46" s="65">
        <v>21958388</v>
      </c>
      <c r="H46" s="65">
        <v>21958388</v>
      </c>
      <c r="I46" s="65">
        <v>21958388</v>
      </c>
      <c r="J46" s="65">
        <v>65875164</v>
      </c>
      <c r="K46" s="65">
        <v>21958388</v>
      </c>
      <c r="L46" s="65">
        <v>294865661</v>
      </c>
      <c r="M46" s="65">
        <v>294865661</v>
      </c>
      <c r="N46" s="65">
        <v>611689710</v>
      </c>
      <c r="O46" s="65">
        <v>294865661</v>
      </c>
      <c r="P46" s="65">
        <v>294865661</v>
      </c>
      <c r="Q46" s="65">
        <v>294865661</v>
      </c>
      <c r="R46" s="65">
        <v>884596983</v>
      </c>
      <c r="S46" s="65">
        <v>294865661</v>
      </c>
      <c r="T46" s="65">
        <v>294865661</v>
      </c>
      <c r="U46" s="65"/>
      <c r="V46" s="65">
        <v>589731322</v>
      </c>
      <c r="W46" s="65">
        <v>2151893179</v>
      </c>
      <c r="X46" s="65">
        <v>440043000</v>
      </c>
      <c r="Y46" s="65">
        <v>1711850179</v>
      </c>
      <c r="Z46" s="144">
        <v>389.02</v>
      </c>
      <c r="AA46" s="67">
        <v>440043000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440349412</v>
      </c>
      <c r="D48" s="232">
        <f>SUM(D45:D47)</f>
        <v>0</v>
      </c>
      <c r="E48" s="279">
        <f t="shared" si="7"/>
        <v>296792</v>
      </c>
      <c r="F48" s="234">
        <f t="shared" si="7"/>
        <v>440043000</v>
      </c>
      <c r="G48" s="234">
        <f t="shared" si="7"/>
        <v>452258099</v>
      </c>
      <c r="H48" s="234">
        <f t="shared" si="7"/>
        <v>452258099</v>
      </c>
      <c r="I48" s="234">
        <f t="shared" si="7"/>
        <v>452258099</v>
      </c>
      <c r="J48" s="234">
        <f t="shared" si="7"/>
        <v>1356774297</v>
      </c>
      <c r="K48" s="234">
        <f t="shared" si="7"/>
        <v>452258099</v>
      </c>
      <c r="L48" s="234">
        <f t="shared" si="7"/>
        <v>440042896</v>
      </c>
      <c r="M48" s="234">
        <f t="shared" si="7"/>
        <v>440042896</v>
      </c>
      <c r="N48" s="234">
        <f t="shared" si="7"/>
        <v>1332343891</v>
      </c>
      <c r="O48" s="234">
        <f t="shared" si="7"/>
        <v>440042896</v>
      </c>
      <c r="P48" s="234">
        <f t="shared" si="7"/>
        <v>440042896</v>
      </c>
      <c r="Q48" s="234">
        <f t="shared" si="7"/>
        <v>440042896</v>
      </c>
      <c r="R48" s="234">
        <f t="shared" si="7"/>
        <v>1320128688</v>
      </c>
      <c r="S48" s="234">
        <f t="shared" si="7"/>
        <v>440042896</v>
      </c>
      <c r="T48" s="234">
        <f t="shared" si="7"/>
        <v>440042896</v>
      </c>
      <c r="U48" s="234">
        <f t="shared" si="7"/>
        <v>0</v>
      </c>
      <c r="V48" s="234">
        <f t="shared" si="7"/>
        <v>880085792</v>
      </c>
      <c r="W48" s="234">
        <f t="shared" si="7"/>
        <v>4889332668</v>
      </c>
      <c r="X48" s="234">
        <f t="shared" si="7"/>
        <v>440043000</v>
      </c>
      <c r="Y48" s="234">
        <f t="shared" si="7"/>
        <v>4449289668</v>
      </c>
      <c r="Z48" s="280">
        <f>+IF(X48&lt;&gt;0,+(Y48/X48)*100,0)</f>
        <v>1011.1033848964761</v>
      </c>
      <c r="AA48" s="247">
        <f>SUM(AA45:AA47)</f>
        <v>440043000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51005940</v>
      </c>
      <c r="D6" s="160">
        <v>58016244</v>
      </c>
      <c r="E6" s="64">
        <v>109220</v>
      </c>
      <c r="F6" s="65">
        <v>71710000</v>
      </c>
      <c r="G6" s="65">
        <v>5987221</v>
      </c>
      <c r="H6" s="65">
        <v>6100467</v>
      </c>
      <c r="I6" s="65">
        <v>6074945</v>
      </c>
      <c r="J6" s="65">
        <v>18162633</v>
      </c>
      <c r="K6" s="65">
        <v>5758695</v>
      </c>
      <c r="L6" s="65">
        <v>6332117</v>
      </c>
      <c r="M6" s="65">
        <v>5030123</v>
      </c>
      <c r="N6" s="65">
        <v>17120935</v>
      </c>
      <c r="O6" s="65">
        <v>5230820</v>
      </c>
      <c r="P6" s="65">
        <v>5700472</v>
      </c>
      <c r="Q6" s="65">
        <v>5855638</v>
      </c>
      <c r="R6" s="65">
        <v>16786930</v>
      </c>
      <c r="S6" s="65">
        <v>5142574</v>
      </c>
      <c r="T6" s="65">
        <v>-3823365</v>
      </c>
      <c r="U6" s="65">
        <v>4626537</v>
      </c>
      <c r="V6" s="65">
        <v>5945746</v>
      </c>
      <c r="W6" s="65">
        <v>58016244</v>
      </c>
      <c r="X6" s="65">
        <v>71710000</v>
      </c>
      <c r="Y6" s="65">
        <v>-13693756</v>
      </c>
      <c r="Z6" s="145">
        <v>-19.1</v>
      </c>
      <c r="AA6" s="67">
        <v>71710000</v>
      </c>
    </row>
    <row r="7" spans="1:27" ht="13.5">
      <c r="A7" s="264" t="s">
        <v>181</v>
      </c>
      <c r="B7" s="197" t="s">
        <v>72</v>
      </c>
      <c r="C7" s="160">
        <v>135377298</v>
      </c>
      <c r="D7" s="160">
        <v>119247577</v>
      </c>
      <c r="E7" s="64"/>
      <c r="F7" s="65">
        <v>155497000</v>
      </c>
      <c r="G7" s="65">
        <v>38975000</v>
      </c>
      <c r="H7" s="65">
        <v>98518</v>
      </c>
      <c r="I7" s="65">
        <v>827995</v>
      </c>
      <c r="J7" s="65">
        <v>39901513</v>
      </c>
      <c r="K7" s="65">
        <v>141185</v>
      </c>
      <c r="L7" s="65">
        <v>33751840</v>
      </c>
      <c r="M7" s="65"/>
      <c r="N7" s="65">
        <v>33893025</v>
      </c>
      <c r="O7" s="65">
        <v>400000</v>
      </c>
      <c r="P7" s="65"/>
      <c r="Q7" s="65">
        <v>30607119</v>
      </c>
      <c r="R7" s="65">
        <v>31007119</v>
      </c>
      <c r="S7" s="65">
        <v>-19737</v>
      </c>
      <c r="T7" s="65">
        <v>4084572</v>
      </c>
      <c r="U7" s="65">
        <v>10381085</v>
      </c>
      <c r="V7" s="65">
        <v>14445920</v>
      </c>
      <c r="W7" s="65">
        <v>119247577</v>
      </c>
      <c r="X7" s="65">
        <v>155497000</v>
      </c>
      <c r="Y7" s="65">
        <v>-36249423</v>
      </c>
      <c r="Z7" s="145">
        <v>-23.31</v>
      </c>
      <c r="AA7" s="67">
        <v>155497000</v>
      </c>
    </row>
    <row r="8" spans="1:27" ht="13.5">
      <c r="A8" s="264" t="s">
        <v>182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6044313</v>
      </c>
      <c r="D9" s="160">
        <v>6824934</v>
      </c>
      <c r="E9" s="64"/>
      <c r="F9" s="65">
        <v>4648000</v>
      </c>
      <c r="G9" s="65">
        <v>197352</v>
      </c>
      <c r="H9" s="65">
        <v>632471</v>
      </c>
      <c r="I9" s="65">
        <v>800161</v>
      </c>
      <c r="J9" s="65">
        <v>1629984</v>
      </c>
      <c r="K9" s="65">
        <v>496840</v>
      </c>
      <c r="L9" s="65">
        <v>581512</v>
      </c>
      <c r="M9" s="65">
        <v>580609</v>
      </c>
      <c r="N9" s="65">
        <v>1658961</v>
      </c>
      <c r="O9" s="65">
        <v>489018</v>
      </c>
      <c r="P9" s="65">
        <v>830896</v>
      </c>
      <c r="Q9" s="65">
        <v>558299</v>
      </c>
      <c r="R9" s="65">
        <v>1878213</v>
      </c>
      <c r="S9" s="65">
        <v>471832</v>
      </c>
      <c r="T9" s="65">
        <v>282413</v>
      </c>
      <c r="U9" s="65">
        <v>903531</v>
      </c>
      <c r="V9" s="65">
        <v>1657776</v>
      </c>
      <c r="W9" s="65">
        <v>6824934</v>
      </c>
      <c r="X9" s="65">
        <v>4648000</v>
      </c>
      <c r="Y9" s="65">
        <v>2176934</v>
      </c>
      <c r="Z9" s="145">
        <v>46.84</v>
      </c>
      <c r="AA9" s="67">
        <v>4648000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-111662036</v>
      </c>
      <c r="D12" s="160">
        <v>-119539602</v>
      </c>
      <c r="E12" s="64"/>
      <c r="F12" s="65">
        <v>-125483000</v>
      </c>
      <c r="G12" s="65">
        <v>-7530323</v>
      </c>
      <c r="H12" s="65">
        <v>-9744697</v>
      </c>
      <c r="I12" s="65">
        <v>-10140450</v>
      </c>
      <c r="J12" s="65">
        <v>-27415470</v>
      </c>
      <c r="K12" s="65">
        <v>-11151780</v>
      </c>
      <c r="L12" s="65">
        <v>-12342250</v>
      </c>
      <c r="M12" s="65">
        <v>-10316780</v>
      </c>
      <c r="N12" s="65">
        <v>-33810810</v>
      </c>
      <c r="O12" s="65">
        <v>-11141141</v>
      </c>
      <c r="P12" s="65">
        <v>-10296159</v>
      </c>
      <c r="Q12" s="65">
        <v>-9882476</v>
      </c>
      <c r="R12" s="65">
        <v>-31319776</v>
      </c>
      <c r="S12" s="65">
        <v>-9978873</v>
      </c>
      <c r="T12" s="65">
        <v>-10300488</v>
      </c>
      <c r="U12" s="65">
        <v>-6714185</v>
      </c>
      <c r="V12" s="65">
        <v>-26993546</v>
      </c>
      <c r="W12" s="65">
        <v>-119539602</v>
      </c>
      <c r="X12" s="65">
        <v>-125483000</v>
      </c>
      <c r="Y12" s="65">
        <v>5943398</v>
      </c>
      <c r="Z12" s="145">
        <v>-4.74</v>
      </c>
      <c r="AA12" s="67">
        <v>-125483000</v>
      </c>
    </row>
    <row r="13" spans="1:27" ht="13.5">
      <c r="A13" s="264" t="s">
        <v>40</v>
      </c>
      <c r="B13" s="197"/>
      <c r="C13" s="160">
        <v>-54589</v>
      </c>
      <c r="D13" s="160">
        <v>-796</v>
      </c>
      <c r="E13" s="64"/>
      <c r="F13" s="65">
        <v>-10698000</v>
      </c>
      <c r="G13" s="65"/>
      <c r="H13" s="65"/>
      <c r="I13" s="65"/>
      <c r="J13" s="65"/>
      <c r="K13" s="65"/>
      <c r="L13" s="65">
        <v>-172562</v>
      </c>
      <c r="M13" s="65"/>
      <c r="N13" s="65">
        <v>-172562</v>
      </c>
      <c r="O13" s="65"/>
      <c r="P13" s="65"/>
      <c r="Q13" s="65"/>
      <c r="R13" s="65"/>
      <c r="S13" s="65"/>
      <c r="T13" s="65">
        <v>172562</v>
      </c>
      <c r="U13" s="65">
        <v>-796</v>
      </c>
      <c r="V13" s="65">
        <v>171766</v>
      </c>
      <c r="W13" s="65">
        <v>-796</v>
      </c>
      <c r="X13" s="65">
        <v>-10698000</v>
      </c>
      <c r="Y13" s="65">
        <v>10697204</v>
      </c>
      <c r="Z13" s="145">
        <v>-99.99</v>
      </c>
      <c r="AA13" s="67">
        <v>-10698000</v>
      </c>
    </row>
    <row r="14" spans="1:27" ht="13.5">
      <c r="A14" s="264" t="s">
        <v>42</v>
      </c>
      <c r="B14" s="197" t="s">
        <v>72</v>
      </c>
      <c r="C14" s="160">
        <v>-35640749</v>
      </c>
      <c r="D14" s="160">
        <v>-7688246</v>
      </c>
      <c r="E14" s="64"/>
      <c r="F14" s="65">
        <v>-55186000</v>
      </c>
      <c r="G14" s="65">
        <v>-201886</v>
      </c>
      <c r="H14" s="65">
        <v>-448476</v>
      </c>
      <c r="I14" s="65">
        <v>-547679</v>
      </c>
      <c r="J14" s="65">
        <v>-1198041</v>
      </c>
      <c r="K14" s="65">
        <v>-513457</v>
      </c>
      <c r="L14" s="65">
        <v>-486324</v>
      </c>
      <c r="M14" s="65">
        <v>-879195</v>
      </c>
      <c r="N14" s="65">
        <v>-1878976</v>
      </c>
      <c r="O14" s="65">
        <v>-506646</v>
      </c>
      <c r="P14" s="65">
        <v>-346939</v>
      </c>
      <c r="Q14" s="65">
        <v>-390959</v>
      </c>
      <c r="R14" s="65">
        <v>-1244544</v>
      </c>
      <c r="S14" s="65">
        <v>-525869</v>
      </c>
      <c r="T14" s="65">
        <v>-1672711</v>
      </c>
      <c r="U14" s="65">
        <v>-1168105</v>
      </c>
      <c r="V14" s="65">
        <v>-3366685</v>
      </c>
      <c r="W14" s="65">
        <v>-7688246</v>
      </c>
      <c r="X14" s="65">
        <v>-55186000</v>
      </c>
      <c r="Y14" s="65">
        <v>47497754</v>
      </c>
      <c r="Z14" s="145">
        <v>-86.07</v>
      </c>
      <c r="AA14" s="67">
        <v>-55186000</v>
      </c>
    </row>
    <row r="15" spans="1:27" ht="13.5">
      <c r="A15" s="265" t="s">
        <v>187</v>
      </c>
      <c r="B15" s="266"/>
      <c r="C15" s="177">
        <f aca="true" t="shared" si="0" ref="C15:Y15">SUM(C6:C14)</f>
        <v>45070177</v>
      </c>
      <c r="D15" s="177">
        <f>SUM(D6:D14)</f>
        <v>56860111</v>
      </c>
      <c r="E15" s="77">
        <f t="shared" si="0"/>
        <v>109220</v>
      </c>
      <c r="F15" s="78">
        <f t="shared" si="0"/>
        <v>40488000</v>
      </c>
      <c r="G15" s="78">
        <f t="shared" si="0"/>
        <v>37427364</v>
      </c>
      <c r="H15" s="78">
        <f t="shared" si="0"/>
        <v>-3361717</v>
      </c>
      <c r="I15" s="78">
        <f t="shared" si="0"/>
        <v>-2985028</v>
      </c>
      <c r="J15" s="78">
        <f t="shared" si="0"/>
        <v>31080619</v>
      </c>
      <c r="K15" s="78">
        <f t="shared" si="0"/>
        <v>-5268517</v>
      </c>
      <c r="L15" s="78">
        <f t="shared" si="0"/>
        <v>27664333</v>
      </c>
      <c r="M15" s="78">
        <f t="shared" si="0"/>
        <v>-5585243</v>
      </c>
      <c r="N15" s="78">
        <f t="shared" si="0"/>
        <v>16810573</v>
      </c>
      <c r="O15" s="78">
        <f t="shared" si="0"/>
        <v>-5527949</v>
      </c>
      <c r="P15" s="78">
        <f t="shared" si="0"/>
        <v>-4111730</v>
      </c>
      <c r="Q15" s="78">
        <f t="shared" si="0"/>
        <v>26747621</v>
      </c>
      <c r="R15" s="78">
        <f t="shared" si="0"/>
        <v>17107942</v>
      </c>
      <c r="S15" s="78">
        <f t="shared" si="0"/>
        <v>-4910073</v>
      </c>
      <c r="T15" s="78">
        <f t="shared" si="0"/>
        <v>-11257017</v>
      </c>
      <c r="U15" s="78">
        <f t="shared" si="0"/>
        <v>8028067</v>
      </c>
      <c r="V15" s="78">
        <f t="shared" si="0"/>
        <v>-8139023</v>
      </c>
      <c r="W15" s="78">
        <f t="shared" si="0"/>
        <v>56860111</v>
      </c>
      <c r="X15" s="78">
        <f t="shared" si="0"/>
        <v>40488000</v>
      </c>
      <c r="Y15" s="78">
        <f t="shared" si="0"/>
        <v>16372111</v>
      </c>
      <c r="Z15" s="179">
        <f>+IF(X15&lt;&gt;0,+(Y15/X15)*100,0)</f>
        <v>40.43694674965422</v>
      </c>
      <c r="AA15" s="79">
        <f>SUM(AA6:AA14)</f>
        <v>40488000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100000</v>
      </c>
      <c r="E19" s="64"/>
      <c r="F19" s="65">
        <v>-204000</v>
      </c>
      <c r="G19" s="164"/>
      <c r="H19" s="164">
        <v>1000</v>
      </c>
      <c r="I19" s="164">
        <v>205000</v>
      </c>
      <c r="J19" s="65">
        <v>206000</v>
      </c>
      <c r="K19" s="164"/>
      <c r="L19" s="164"/>
      <c r="M19" s="65"/>
      <c r="N19" s="164"/>
      <c r="O19" s="164"/>
      <c r="P19" s="164">
        <v>500</v>
      </c>
      <c r="Q19" s="65"/>
      <c r="R19" s="164">
        <v>500</v>
      </c>
      <c r="S19" s="164"/>
      <c r="T19" s="65"/>
      <c r="U19" s="164">
        <v>-106500</v>
      </c>
      <c r="V19" s="164">
        <v>-106500</v>
      </c>
      <c r="W19" s="164">
        <v>100000</v>
      </c>
      <c r="X19" s="65">
        <v>-204000</v>
      </c>
      <c r="Y19" s="164">
        <v>304000</v>
      </c>
      <c r="Z19" s="146">
        <v>-149.02</v>
      </c>
      <c r="AA19" s="239">
        <v>-204000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-33290074</v>
      </c>
      <c r="E24" s="64"/>
      <c r="F24" s="65"/>
      <c r="G24" s="65">
        <v>-619322</v>
      </c>
      <c r="H24" s="65">
        <v>-1516156</v>
      </c>
      <c r="I24" s="65">
        <v>-5612683</v>
      </c>
      <c r="J24" s="65">
        <v>-7748161</v>
      </c>
      <c r="K24" s="65">
        <v>-1584186</v>
      </c>
      <c r="L24" s="65">
        <v>-5826398</v>
      </c>
      <c r="M24" s="65">
        <v>-2613888</v>
      </c>
      <c r="N24" s="65">
        <v>-10024472</v>
      </c>
      <c r="O24" s="65">
        <v>-278467</v>
      </c>
      <c r="P24" s="65">
        <v>-2953128</v>
      </c>
      <c r="Q24" s="65">
        <v>-2765572</v>
      </c>
      <c r="R24" s="65">
        <v>-5997167</v>
      </c>
      <c r="S24" s="65">
        <v>-2631170</v>
      </c>
      <c r="T24" s="65">
        <v>-2679769</v>
      </c>
      <c r="U24" s="65">
        <v>-4209335</v>
      </c>
      <c r="V24" s="65">
        <v>-9520274</v>
      </c>
      <c r="W24" s="65">
        <v>-33290074</v>
      </c>
      <c r="X24" s="65"/>
      <c r="Y24" s="65">
        <v>-33290074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0</v>
      </c>
      <c r="D25" s="177">
        <f>SUM(D19:D24)</f>
        <v>-33190074</v>
      </c>
      <c r="E25" s="77">
        <f t="shared" si="1"/>
        <v>0</v>
      </c>
      <c r="F25" s="78">
        <f t="shared" si="1"/>
        <v>-204000</v>
      </c>
      <c r="G25" s="78">
        <f t="shared" si="1"/>
        <v>-619322</v>
      </c>
      <c r="H25" s="78">
        <f t="shared" si="1"/>
        <v>-1515156</v>
      </c>
      <c r="I25" s="78">
        <f t="shared" si="1"/>
        <v>-5407683</v>
      </c>
      <c r="J25" s="78">
        <f t="shared" si="1"/>
        <v>-7542161</v>
      </c>
      <c r="K25" s="78">
        <f t="shared" si="1"/>
        <v>-1584186</v>
      </c>
      <c r="L25" s="78">
        <f t="shared" si="1"/>
        <v>-5826398</v>
      </c>
      <c r="M25" s="78">
        <f t="shared" si="1"/>
        <v>-2613888</v>
      </c>
      <c r="N25" s="78">
        <f t="shared" si="1"/>
        <v>-10024472</v>
      </c>
      <c r="O25" s="78">
        <f t="shared" si="1"/>
        <v>-278467</v>
      </c>
      <c r="P25" s="78">
        <f t="shared" si="1"/>
        <v>-2952628</v>
      </c>
      <c r="Q25" s="78">
        <f t="shared" si="1"/>
        <v>-2765572</v>
      </c>
      <c r="R25" s="78">
        <f t="shared" si="1"/>
        <v>-5996667</v>
      </c>
      <c r="S25" s="78">
        <f t="shared" si="1"/>
        <v>-2631170</v>
      </c>
      <c r="T25" s="78">
        <f t="shared" si="1"/>
        <v>-2679769</v>
      </c>
      <c r="U25" s="78">
        <f t="shared" si="1"/>
        <v>-4315835</v>
      </c>
      <c r="V25" s="78">
        <f t="shared" si="1"/>
        <v>-9626774</v>
      </c>
      <c r="W25" s="78">
        <f t="shared" si="1"/>
        <v>-33190074</v>
      </c>
      <c r="X25" s="78">
        <f t="shared" si="1"/>
        <v>-204000</v>
      </c>
      <c r="Y25" s="78">
        <f t="shared" si="1"/>
        <v>-32986074</v>
      </c>
      <c r="Z25" s="179">
        <f>+IF(X25&lt;&gt;0,+(Y25/X25)*100,0)</f>
        <v>16169.644117647058</v>
      </c>
      <c r="AA25" s="79">
        <f>SUM(AA19:AA24)</f>
        <v>-204000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>
        <v>-40086</v>
      </c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>
        <v>580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-39506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45070177</v>
      </c>
      <c r="D36" s="158">
        <f>+D15+D25+D34</f>
        <v>23670037</v>
      </c>
      <c r="E36" s="104">
        <f t="shared" si="3"/>
        <v>69714</v>
      </c>
      <c r="F36" s="105">
        <f t="shared" si="3"/>
        <v>40284000</v>
      </c>
      <c r="G36" s="105">
        <f t="shared" si="3"/>
        <v>36808042</v>
      </c>
      <c r="H36" s="105">
        <f t="shared" si="3"/>
        <v>-4876873</v>
      </c>
      <c r="I36" s="105">
        <f t="shared" si="3"/>
        <v>-8392711</v>
      </c>
      <c r="J36" s="105">
        <f t="shared" si="3"/>
        <v>23538458</v>
      </c>
      <c r="K36" s="105">
        <f t="shared" si="3"/>
        <v>-6852703</v>
      </c>
      <c r="L36" s="105">
        <f t="shared" si="3"/>
        <v>21837935</v>
      </c>
      <c r="M36" s="105">
        <f t="shared" si="3"/>
        <v>-8199131</v>
      </c>
      <c r="N36" s="105">
        <f t="shared" si="3"/>
        <v>6786101</v>
      </c>
      <c r="O36" s="105">
        <f t="shared" si="3"/>
        <v>-5806416</v>
      </c>
      <c r="P36" s="105">
        <f t="shared" si="3"/>
        <v>-7064358</v>
      </c>
      <c r="Q36" s="105">
        <f t="shared" si="3"/>
        <v>23982049</v>
      </c>
      <c r="R36" s="105">
        <f t="shared" si="3"/>
        <v>11111275</v>
      </c>
      <c r="S36" s="105">
        <f t="shared" si="3"/>
        <v>-7541243</v>
      </c>
      <c r="T36" s="105">
        <f t="shared" si="3"/>
        <v>-13936786</v>
      </c>
      <c r="U36" s="105">
        <f t="shared" si="3"/>
        <v>3712232</v>
      </c>
      <c r="V36" s="105">
        <f t="shared" si="3"/>
        <v>-17765797</v>
      </c>
      <c r="W36" s="105">
        <f t="shared" si="3"/>
        <v>23670037</v>
      </c>
      <c r="X36" s="105">
        <f t="shared" si="3"/>
        <v>40284000</v>
      </c>
      <c r="Y36" s="105">
        <f t="shared" si="3"/>
        <v>-16613963</v>
      </c>
      <c r="Z36" s="142">
        <f>+IF(X36&lt;&gt;0,+(Y36/X36)*100,0)</f>
        <v>-41.24208867043988</v>
      </c>
      <c r="AA36" s="107">
        <f>+AA15+AA25+AA34</f>
        <v>40284000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36808042</v>
      </c>
      <c r="I37" s="105">
        <v>31931169</v>
      </c>
      <c r="J37" s="105"/>
      <c r="K37" s="105">
        <v>23538458</v>
      </c>
      <c r="L37" s="105">
        <v>16685755</v>
      </c>
      <c r="M37" s="105">
        <v>38523690</v>
      </c>
      <c r="N37" s="105">
        <v>23538458</v>
      </c>
      <c r="O37" s="105">
        <v>30324559</v>
      </c>
      <c r="P37" s="105">
        <v>24518143</v>
      </c>
      <c r="Q37" s="105">
        <v>17453785</v>
      </c>
      <c r="R37" s="105">
        <v>30324559</v>
      </c>
      <c r="S37" s="105">
        <v>41435834</v>
      </c>
      <c r="T37" s="105">
        <v>33894591</v>
      </c>
      <c r="U37" s="105">
        <v>19957805</v>
      </c>
      <c r="V37" s="105">
        <v>41435834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45070177</v>
      </c>
      <c r="D38" s="272">
        <v>23670037</v>
      </c>
      <c r="E38" s="273">
        <v>69714</v>
      </c>
      <c r="F38" s="274">
        <v>40284000</v>
      </c>
      <c r="G38" s="274">
        <v>36808042</v>
      </c>
      <c r="H38" s="274">
        <v>31931169</v>
      </c>
      <c r="I38" s="274">
        <v>23538458</v>
      </c>
      <c r="J38" s="274">
        <v>23538458</v>
      </c>
      <c r="K38" s="274">
        <v>16685755</v>
      </c>
      <c r="L38" s="274">
        <v>38523690</v>
      </c>
      <c r="M38" s="274">
        <v>30324559</v>
      </c>
      <c r="N38" s="274">
        <v>30324559</v>
      </c>
      <c r="O38" s="274">
        <v>24518143</v>
      </c>
      <c r="P38" s="274">
        <v>17453785</v>
      </c>
      <c r="Q38" s="274">
        <v>41435834</v>
      </c>
      <c r="R38" s="274">
        <v>41435834</v>
      </c>
      <c r="S38" s="274">
        <v>33894591</v>
      </c>
      <c r="T38" s="274">
        <v>19957805</v>
      </c>
      <c r="U38" s="274">
        <v>23670037</v>
      </c>
      <c r="V38" s="274">
        <v>23670037</v>
      </c>
      <c r="W38" s="274">
        <v>23670037</v>
      </c>
      <c r="X38" s="274">
        <v>40284000</v>
      </c>
      <c r="Y38" s="274">
        <v>-16613963</v>
      </c>
      <c r="Z38" s="275">
        <v>-41.24</v>
      </c>
      <c r="AA38" s="276">
        <v>40284000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2012-08-02T06:57:24Z</dcterms:created>
  <dcterms:modified xsi:type="dcterms:W3CDTF">2012-08-02T06:57:24Z</dcterms:modified>
  <cp:category/>
  <cp:version/>
  <cp:contentType/>
  <cp:contentStatus/>
</cp:coreProperties>
</file>