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<sst xmlns="http://schemas.openxmlformats.org/spreadsheetml/2006/main" count="536" uniqueCount="252">
  <si>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Eastern Cape: Ntabankulu(EC444)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</si>
  <si>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</si>
  <si>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</si>
  <si>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</si>
  <si>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</si>
  <si>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</si>
  <si>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</si>
  <si>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</si>
  <si>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</si>
  <si>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</si>
  <si>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</si>
  <si>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</si>
  <si>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</si>
  <si>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</si>
  <si>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</si>
  <si>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</si>
  <si>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</si>
  <si>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</si>
  <si>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</si>
  <si>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</si>
  <si>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</si>
  <si>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</si>
  <si>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</si>
  <si>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</si>
  <si>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</si>
  <si>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</si>
  <si>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</si>
  <si>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</si>
  <si>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</si>
  <si>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</si>
  <si>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</si>
  <si>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</si>
  <si>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</si>
  <si>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</si>
  <si>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</si>
  <si>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</si>
  <si>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</si>
  <si>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</si>
  <si>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</si>
  <si>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</si>
  <si>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</si>
  <si>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</si>
  <si>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</si>
  <si>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</si>
  <si>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</si>
  <si>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</si>
  <si>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</si>
  <si>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</si>
  <si>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</si>
  <si>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</si>
  <si>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</si>
  <si>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</si>
  <si>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</si>
  <si>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</si>
  <si>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</si>
  <si>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</si>
  <si>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</si>
  <si>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</si>
  <si>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</si>
  <si>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</si>
  <si>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</si>
  <si>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</si>
  <si>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</si>
  <si>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</si>
  <si>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</si>
  <si>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</si>
  <si>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</si>
  <si>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</si>
  <si>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</si>
  <si>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</si>
  <si>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Ntabankulu(EC444)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</si>
  <si>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</si>
  <si>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</si>
  <si>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</si>
  <si>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</si>
  <si>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</si>
  <si>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</si>
  <si>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</si>
  <si>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</si>
  <si>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</si>
  <si>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</si>
  <si>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</si>
  <si>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</si>
  <si>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</si>
  <si>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</si>
  <si>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</si>
  <si>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</si>
  <si>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</si>
  <si>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</si>
  <si>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</si>
  <si>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</si>
  <si>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</si>
  <si>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</si>
  <si>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</si>
  <si>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</si>
  <si>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</si>
  <si>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</si>
  <si>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</si>
  <si>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</si>
  <si>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</si>
  <si>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Ntabankulu(EC444)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</si>
  <si>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</si>
  <si>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</si>
  <si>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</si>
  <si>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</si>
  <si>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</si>
  <si>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</si>
  <si>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</si>
  <si>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</si>
  <si>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</si>
  <si>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</si>
  <si>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</si>
  <si>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</si>
  <si>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</si>
  <si>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</si>
  <si>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</si>
  <si>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</si>
  <si>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</si>
  <si>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</si>
  <si>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</si>
  <si>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</si>
  <si>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</si>
  <si>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</si>
  <si>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</si>
  <si>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</si>
  <si>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</si>
  <si>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</si>
  <si>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</si>
  <si>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</si>
  <si>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</si>
  <si>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</si>
  <si>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</si>
  <si>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</si>
  <si>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Ntabankulu(EC444)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</si>
  <si>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</si>
  <si>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</si>
  <si>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</si>
  <si>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</si>
  <si>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</si>
  <si>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</si>
  <si>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</si>
  <si>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</si>
  <si>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</si>
  <si>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Ntabankulu(EC444)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</si>
  <si>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</si>
  <si>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</si>
  <si>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</si>
  <si>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</si>
  <si>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</si>
  <si>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</si>
  <si>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</si>
  <si>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</si>
  <si>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</si>
  <si>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</si>
  <si>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</si>
  <si>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</si>
  <si>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</si>
  <si>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</si>
  <si>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</si>
  <si>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</si>
  <si>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</si>
  <si>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</si>
  <si>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</si>
  <si>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</si>
  <si>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</si>
  <si>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</si>
  <si>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</si>
  <si>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</si>
  <si>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</si>
  <si>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</si>
  <si>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</si>
  <si>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</si>
  <si>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</si>
  <si>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</si>
  <si>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</si>
  <si>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</si>
  <si>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</si>
  <si>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Ntabankulu(EC444)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</si>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</sst>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1488801</v>
      </c>
      <c r="C5" s="19"/>
      <c r="D5" s="64">
        <v>1240664</v>
      </c>
      <c r="E5" s="65">
        <v>1240664</v>
      </c>
      <c r="F5" s="65">
        <v>53456</v>
      </c>
      <c r="G5" s="65">
        <v>30055</v>
      </c>
      <c r="H5" s="65">
        <v>134042</v>
      </c>
      <c r="I5" s="65">
        <v>217553</v>
      </c>
      <c r="J5" s="65">
        <v>485031</v>
      </c>
      <c r="K5" s="65">
        <v>38202</v>
      </c>
      <c r="L5" s="65">
        <v>53303</v>
      </c>
      <c r="M5" s="65">
        <v>576536</v>
      </c>
      <c r="N5" s="65">
        <v>485031</v>
      </c>
      <c r="O5" s="65">
        <v>47751</v>
      </c>
      <c r="P5" s="65">
        <v>27750</v>
      </c>
      <c r="Q5" s="65">
        <v>560532</v>
      </c>
      <c r="R5" s="65">
        <v>28462</v>
      </c>
      <c r="S5" s="65">
        <v>25332</v>
      </c>
      <c r="T5" s="65">
        <v>44399</v>
      </c>
      <c r="U5" s="65">
        <v>98193</v>
      </c>
      <c r="V5" s="65">
        <v>1452814</v>
      </c>
      <c r="W5" s="65">
        <v>1240664</v>
      </c>
      <c r="X5" s="65">
        <v>212150</v>
      </c>
      <c r="Y5" s="66">
        <v>17.1</v>
      </c>
      <c r="Z5" s="67">
        <v>1240664</v>
      </c>
    </row>
    <row r="6" spans="1:26" ht="13.5">
      <c r="A6" s="63" t="s">
        <v>32</v>
      </c>
      <c r="B6" s="19">
        <v>185915</v>
      </c>
      <c r="C6" s="19"/>
      <c r="D6" s="64">
        <v>89464</v>
      </c>
      <c r="E6" s="65">
        <v>89464</v>
      </c>
      <c r="F6" s="65">
        <v>8260</v>
      </c>
      <c r="G6" s="65">
        <v>11080</v>
      </c>
      <c r="H6" s="65">
        <v>12461</v>
      </c>
      <c r="I6" s="65">
        <v>31801</v>
      </c>
      <c r="J6" s="65">
        <v>36870</v>
      </c>
      <c r="K6" s="65">
        <v>16100</v>
      </c>
      <c r="L6" s="65">
        <v>4558</v>
      </c>
      <c r="M6" s="65">
        <v>57528</v>
      </c>
      <c r="N6" s="65">
        <v>36870</v>
      </c>
      <c r="O6" s="65">
        <v>9988</v>
      </c>
      <c r="P6" s="65">
        <v>10865</v>
      </c>
      <c r="Q6" s="65">
        <v>57723</v>
      </c>
      <c r="R6" s="65">
        <v>5670</v>
      </c>
      <c r="S6" s="65">
        <v>4780</v>
      </c>
      <c r="T6" s="65">
        <v>8725</v>
      </c>
      <c r="U6" s="65">
        <v>19175</v>
      </c>
      <c r="V6" s="65">
        <v>166227</v>
      </c>
      <c r="W6" s="65">
        <v>89464</v>
      </c>
      <c r="X6" s="65">
        <v>76763</v>
      </c>
      <c r="Y6" s="66">
        <v>85.8</v>
      </c>
      <c r="Z6" s="67">
        <v>89464</v>
      </c>
    </row>
    <row r="7" spans="1:26" ht="13.5">
      <c r="A7" s="63" t="s">
        <v>33</v>
      </c>
      <c r="B7" s="19">
        <v>647704</v>
      </c>
      <c r="C7" s="19"/>
      <c r="D7" s="64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6">
        <v>0</v>
      </c>
      <c r="Z7" s="67">
        <v>0</v>
      </c>
    </row>
    <row r="8" spans="1:26" ht="13.5">
      <c r="A8" s="63" t="s">
        <v>34</v>
      </c>
      <c r="B8" s="19">
        <v>48200813</v>
      </c>
      <c r="C8" s="19"/>
      <c r="D8" s="64">
        <v>58788000</v>
      </c>
      <c r="E8" s="65">
        <v>58788000</v>
      </c>
      <c r="F8" s="65">
        <v>20358000</v>
      </c>
      <c r="G8" s="65">
        <v>1500000</v>
      </c>
      <c r="H8" s="65">
        <v>1508894</v>
      </c>
      <c r="I8" s="65">
        <v>23366894</v>
      </c>
      <c r="J8" s="65">
        <v>0</v>
      </c>
      <c r="K8" s="65">
        <v>20559000</v>
      </c>
      <c r="L8" s="65">
        <v>21000</v>
      </c>
      <c r="M8" s="65">
        <v>20580000</v>
      </c>
      <c r="N8" s="65">
        <v>0</v>
      </c>
      <c r="O8" s="65">
        <v>0</v>
      </c>
      <c r="P8" s="65">
        <v>14811526</v>
      </c>
      <c r="Q8" s="65">
        <v>14811526</v>
      </c>
      <c r="R8" s="65">
        <v>0</v>
      </c>
      <c r="S8" s="65">
        <v>0</v>
      </c>
      <c r="T8" s="65">
        <v>0</v>
      </c>
      <c r="U8" s="65">
        <v>0</v>
      </c>
      <c r="V8" s="65">
        <v>58758420</v>
      </c>
      <c r="W8" s="65">
        <v>58788000</v>
      </c>
      <c r="X8" s="65">
        <v>-29580</v>
      </c>
      <c r="Y8" s="66">
        <v>-0.05</v>
      </c>
      <c r="Z8" s="67">
        <v>58788000</v>
      </c>
    </row>
    <row r="9" spans="1:26" ht="13.5">
      <c r="A9" s="63" t="s">
        <v>35</v>
      </c>
      <c r="B9" s="19">
        <v>3059258</v>
      </c>
      <c r="C9" s="19"/>
      <c r="D9" s="64">
        <v>1620049</v>
      </c>
      <c r="E9" s="65">
        <v>1620049</v>
      </c>
      <c r="F9" s="65">
        <v>2739677</v>
      </c>
      <c r="G9" s="65">
        <v>1389674</v>
      </c>
      <c r="H9" s="65">
        <v>48216</v>
      </c>
      <c r="I9" s="65">
        <v>4177567</v>
      </c>
      <c r="J9" s="65">
        <v>3184460</v>
      </c>
      <c r="K9" s="65">
        <v>158467</v>
      </c>
      <c r="L9" s="65">
        <v>120151</v>
      </c>
      <c r="M9" s="65">
        <v>3463078</v>
      </c>
      <c r="N9" s="65">
        <v>3184460</v>
      </c>
      <c r="O9" s="65">
        <v>1336811</v>
      </c>
      <c r="P9" s="65">
        <v>106545</v>
      </c>
      <c r="Q9" s="65">
        <v>4627816</v>
      </c>
      <c r="R9" s="65">
        <v>1174208</v>
      </c>
      <c r="S9" s="65">
        <v>143517</v>
      </c>
      <c r="T9" s="65">
        <v>1033150</v>
      </c>
      <c r="U9" s="65">
        <v>2350875</v>
      </c>
      <c r="V9" s="65">
        <v>14619336</v>
      </c>
      <c r="W9" s="65">
        <v>1620049</v>
      </c>
      <c r="X9" s="65">
        <v>12999287</v>
      </c>
      <c r="Y9" s="66">
        <v>802.4</v>
      </c>
      <c r="Z9" s="67">
        <v>1620049</v>
      </c>
    </row>
    <row r="10" spans="1:26" ht="25.5">
      <c r="A10" s="68" t="s">
        <v>213</v>
      </c>
      <c r="B10" s="69">
        <f>SUM(B5:B9)</f>
        <v>53582491</v>
      </c>
      <c r="C10" s="69">
        <f>SUM(C5:C9)</f>
        <v>0</v>
      </c>
      <c r="D10" s="70">
        <f aca="true" t="shared" si="0" ref="D10:Z10">SUM(D5:D9)</f>
        <v>61738177</v>
      </c>
      <c r="E10" s="71">
        <f t="shared" si="0"/>
        <v>61738177</v>
      </c>
      <c r="F10" s="71">
        <f t="shared" si="0"/>
        <v>23159393</v>
      </c>
      <c r="G10" s="71">
        <f t="shared" si="0"/>
        <v>2930809</v>
      </c>
      <c r="H10" s="71">
        <f t="shared" si="0"/>
        <v>1703613</v>
      </c>
      <c r="I10" s="71">
        <f t="shared" si="0"/>
        <v>27793815</v>
      </c>
      <c r="J10" s="71">
        <f t="shared" si="0"/>
        <v>3706361</v>
      </c>
      <c r="K10" s="71">
        <f t="shared" si="0"/>
        <v>20771769</v>
      </c>
      <c r="L10" s="71">
        <f t="shared" si="0"/>
        <v>199012</v>
      </c>
      <c r="M10" s="71">
        <f t="shared" si="0"/>
        <v>24677142</v>
      </c>
      <c r="N10" s="71">
        <f t="shared" si="0"/>
        <v>3706361</v>
      </c>
      <c r="O10" s="71">
        <f t="shared" si="0"/>
        <v>1394550</v>
      </c>
      <c r="P10" s="71">
        <f t="shared" si="0"/>
        <v>14956686</v>
      </c>
      <c r="Q10" s="71">
        <f t="shared" si="0"/>
        <v>20057597</v>
      </c>
      <c r="R10" s="71">
        <f t="shared" si="0"/>
        <v>1208340</v>
      </c>
      <c r="S10" s="71">
        <f t="shared" si="0"/>
        <v>173629</v>
      </c>
      <c r="T10" s="71">
        <f t="shared" si="0"/>
        <v>1086274</v>
      </c>
      <c r="U10" s="71">
        <f t="shared" si="0"/>
        <v>2468243</v>
      </c>
      <c r="V10" s="71">
        <f t="shared" si="0"/>
        <v>74996797</v>
      </c>
      <c r="W10" s="71">
        <f t="shared" si="0"/>
        <v>61738177</v>
      </c>
      <c r="X10" s="71">
        <f t="shared" si="0"/>
        <v>13258620</v>
      </c>
      <c r="Y10" s="72">
        <f>+IF(W10&lt;&gt;0,(X10/W10)*100,0)</f>
        <v>21.475561223649347</v>
      </c>
      <c r="Z10" s="73">
        <f t="shared" si="0"/>
        <v>61738177</v>
      </c>
    </row>
    <row r="11" spans="1:26" ht="13.5">
      <c r="A11" s="63" t="s">
        <v>37</v>
      </c>
      <c r="B11" s="19">
        <v>19713520</v>
      </c>
      <c r="C11" s="19"/>
      <c r="D11" s="64">
        <v>22500879</v>
      </c>
      <c r="E11" s="65">
        <v>22500879</v>
      </c>
      <c r="F11" s="65">
        <v>1988946</v>
      </c>
      <c r="G11" s="65">
        <v>1938841</v>
      </c>
      <c r="H11" s="65">
        <v>2177539</v>
      </c>
      <c r="I11" s="65">
        <v>6105326</v>
      </c>
      <c r="J11" s="65">
        <v>1975241</v>
      </c>
      <c r="K11" s="65">
        <v>2109966</v>
      </c>
      <c r="L11" s="65">
        <v>2420520</v>
      </c>
      <c r="M11" s="65">
        <v>6505727</v>
      </c>
      <c r="N11" s="65">
        <v>2198836</v>
      </c>
      <c r="O11" s="65">
        <v>2259323</v>
      </c>
      <c r="P11" s="65">
        <v>2226567</v>
      </c>
      <c r="Q11" s="65">
        <v>6684726</v>
      </c>
      <c r="R11" s="65">
        <v>2481801</v>
      </c>
      <c r="S11" s="65">
        <v>2423090</v>
      </c>
      <c r="T11" s="65">
        <v>2395935</v>
      </c>
      <c r="U11" s="65">
        <v>7300826</v>
      </c>
      <c r="V11" s="65">
        <v>26596605</v>
      </c>
      <c r="W11" s="65">
        <v>22500879</v>
      </c>
      <c r="X11" s="65">
        <v>4095726</v>
      </c>
      <c r="Y11" s="66">
        <v>18.2</v>
      </c>
      <c r="Z11" s="67">
        <v>22500879</v>
      </c>
    </row>
    <row r="12" spans="1:26" ht="13.5">
      <c r="A12" s="63" t="s">
        <v>38</v>
      </c>
      <c r="B12" s="19">
        <v>6697491</v>
      </c>
      <c r="C12" s="19"/>
      <c r="D12" s="64">
        <v>7759206</v>
      </c>
      <c r="E12" s="65">
        <v>7759206</v>
      </c>
      <c r="F12" s="65">
        <v>355888</v>
      </c>
      <c r="G12" s="65">
        <v>354816</v>
      </c>
      <c r="H12" s="65">
        <v>338684</v>
      </c>
      <c r="I12" s="65">
        <v>1049388</v>
      </c>
      <c r="J12" s="65">
        <v>352517</v>
      </c>
      <c r="K12" s="65">
        <v>339291</v>
      </c>
      <c r="L12" s="65">
        <v>342599</v>
      </c>
      <c r="M12" s="65">
        <v>1034407</v>
      </c>
      <c r="N12" s="65">
        <v>341153</v>
      </c>
      <c r="O12" s="65">
        <v>339472</v>
      </c>
      <c r="P12" s="65">
        <v>343883</v>
      </c>
      <c r="Q12" s="65">
        <v>1024508</v>
      </c>
      <c r="R12" s="65">
        <v>526638</v>
      </c>
      <c r="S12" s="65">
        <v>381127</v>
      </c>
      <c r="T12" s="65">
        <v>362678</v>
      </c>
      <c r="U12" s="65">
        <v>1270443</v>
      </c>
      <c r="V12" s="65">
        <v>4378746</v>
      </c>
      <c r="W12" s="65">
        <v>7759206</v>
      </c>
      <c r="X12" s="65">
        <v>-3380460</v>
      </c>
      <c r="Y12" s="66">
        <v>-43.57</v>
      </c>
      <c r="Z12" s="67">
        <v>7759206</v>
      </c>
    </row>
    <row r="13" spans="1:26" ht="13.5">
      <c r="A13" s="63" t="s">
        <v>214</v>
      </c>
      <c r="B13" s="19">
        <v>0</v>
      </c>
      <c r="C13" s="19"/>
      <c r="D13" s="64">
        <v>304000</v>
      </c>
      <c r="E13" s="65">
        <v>304000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304000</v>
      </c>
      <c r="X13" s="65">
        <v>-304000</v>
      </c>
      <c r="Y13" s="66">
        <v>-100</v>
      </c>
      <c r="Z13" s="67">
        <v>304000</v>
      </c>
    </row>
    <row r="14" spans="1:26" ht="13.5">
      <c r="A14" s="63" t="s">
        <v>40</v>
      </c>
      <c r="B14" s="19">
        <v>0</v>
      </c>
      <c r="C14" s="19"/>
      <c r="D14" s="64">
        <v>52000</v>
      </c>
      <c r="E14" s="65">
        <v>52000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52000</v>
      </c>
      <c r="X14" s="65">
        <v>-52000</v>
      </c>
      <c r="Y14" s="66">
        <v>-100</v>
      </c>
      <c r="Z14" s="67">
        <v>52000</v>
      </c>
    </row>
    <row r="15" spans="1:26" ht="13.5">
      <c r="A15" s="63" t="s">
        <v>41</v>
      </c>
      <c r="B15" s="19">
        <v>0</v>
      </c>
      <c r="C15" s="19"/>
      <c r="D15" s="64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6">
        <v>0</v>
      </c>
      <c r="Z15" s="67">
        <v>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24194498</v>
      </c>
      <c r="C17" s="19"/>
      <c r="D17" s="64">
        <v>28872343</v>
      </c>
      <c r="E17" s="65">
        <v>28872343</v>
      </c>
      <c r="F17" s="65">
        <v>6716581</v>
      </c>
      <c r="G17" s="65">
        <v>873223</v>
      </c>
      <c r="H17" s="65">
        <v>2839935</v>
      </c>
      <c r="I17" s="65">
        <v>10429739</v>
      </c>
      <c r="J17" s="65">
        <v>3225385</v>
      </c>
      <c r="K17" s="65">
        <v>1943923</v>
      </c>
      <c r="L17" s="65">
        <v>2296323</v>
      </c>
      <c r="M17" s="65">
        <v>7465631</v>
      </c>
      <c r="N17" s="65">
        <v>1186186</v>
      </c>
      <c r="O17" s="65">
        <v>1469384</v>
      </c>
      <c r="P17" s="65">
        <v>1121290</v>
      </c>
      <c r="Q17" s="65">
        <v>3776860</v>
      </c>
      <c r="R17" s="65">
        <v>1360670</v>
      </c>
      <c r="S17" s="65">
        <v>797780</v>
      </c>
      <c r="T17" s="65">
        <v>3418750</v>
      </c>
      <c r="U17" s="65">
        <v>5577200</v>
      </c>
      <c r="V17" s="65">
        <v>27249430</v>
      </c>
      <c r="W17" s="65">
        <v>28872343</v>
      </c>
      <c r="X17" s="65">
        <v>-1622913</v>
      </c>
      <c r="Y17" s="66">
        <v>-5.62</v>
      </c>
      <c r="Z17" s="67">
        <v>28872343</v>
      </c>
    </row>
    <row r="18" spans="1:26" ht="13.5">
      <c r="A18" s="75" t="s">
        <v>44</v>
      </c>
      <c r="B18" s="76">
        <f>SUM(B11:B17)</f>
        <v>50605509</v>
      </c>
      <c r="C18" s="76">
        <f>SUM(C11:C17)</f>
        <v>0</v>
      </c>
      <c r="D18" s="77">
        <f aca="true" t="shared" si="1" ref="D18:Z18">SUM(D11:D17)</f>
        <v>59488428</v>
      </c>
      <c r="E18" s="78">
        <f t="shared" si="1"/>
        <v>59488428</v>
      </c>
      <c r="F18" s="78">
        <f t="shared" si="1"/>
        <v>9061415</v>
      </c>
      <c r="G18" s="78">
        <f t="shared" si="1"/>
        <v>3166880</v>
      </c>
      <c r="H18" s="78">
        <f t="shared" si="1"/>
        <v>5356158</v>
      </c>
      <c r="I18" s="78">
        <f t="shared" si="1"/>
        <v>17584453</v>
      </c>
      <c r="J18" s="78">
        <f t="shared" si="1"/>
        <v>5553143</v>
      </c>
      <c r="K18" s="78">
        <f t="shared" si="1"/>
        <v>4393180</v>
      </c>
      <c r="L18" s="78">
        <f t="shared" si="1"/>
        <v>5059442</v>
      </c>
      <c r="M18" s="78">
        <f t="shared" si="1"/>
        <v>15005765</v>
      </c>
      <c r="N18" s="78">
        <f t="shared" si="1"/>
        <v>3726175</v>
      </c>
      <c r="O18" s="78">
        <f t="shared" si="1"/>
        <v>4068179</v>
      </c>
      <c r="P18" s="78">
        <f t="shared" si="1"/>
        <v>3691740</v>
      </c>
      <c r="Q18" s="78">
        <f t="shared" si="1"/>
        <v>11486094</v>
      </c>
      <c r="R18" s="78">
        <f t="shared" si="1"/>
        <v>4369109</v>
      </c>
      <c r="S18" s="78">
        <f t="shared" si="1"/>
        <v>3601997</v>
      </c>
      <c r="T18" s="78">
        <f t="shared" si="1"/>
        <v>6177363</v>
      </c>
      <c r="U18" s="78">
        <f t="shared" si="1"/>
        <v>14148469</v>
      </c>
      <c r="V18" s="78">
        <f t="shared" si="1"/>
        <v>58224781</v>
      </c>
      <c r="W18" s="78">
        <f t="shared" si="1"/>
        <v>59488428</v>
      </c>
      <c r="X18" s="78">
        <f t="shared" si="1"/>
        <v>-1263647</v>
      </c>
      <c r="Y18" s="72">
        <f>+IF(W18&lt;&gt;0,(X18/W18)*100,0)</f>
        <v>-2.1241895986896813</v>
      </c>
      <c r="Z18" s="79">
        <f t="shared" si="1"/>
        <v>59488428</v>
      </c>
    </row>
    <row r="19" spans="1:26" ht="13.5">
      <c r="A19" s="75" t="s">
        <v>45</v>
      </c>
      <c r="B19" s="80">
        <f>+B10-B18</f>
        <v>2976982</v>
      </c>
      <c r="C19" s="80">
        <f>+C10-C18</f>
        <v>0</v>
      </c>
      <c r="D19" s="81">
        <f aca="true" t="shared" si="2" ref="D19:Z19">+D10-D18</f>
        <v>2249749</v>
      </c>
      <c r="E19" s="82">
        <f t="shared" si="2"/>
        <v>2249749</v>
      </c>
      <c r="F19" s="82">
        <f t="shared" si="2"/>
        <v>14097978</v>
      </c>
      <c r="G19" s="82">
        <f t="shared" si="2"/>
        <v>-236071</v>
      </c>
      <c r="H19" s="82">
        <f t="shared" si="2"/>
        <v>-3652545</v>
      </c>
      <c r="I19" s="82">
        <f t="shared" si="2"/>
        <v>10209362</v>
      </c>
      <c r="J19" s="82">
        <f t="shared" si="2"/>
        <v>-1846782</v>
      </c>
      <c r="K19" s="82">
        <f t="shared" si="2"/>
        <v>16378589</v>
      </c>
      <c r="L19" s="82">
        <f t="shared" si="2"/>
        <v>-4860430</v>
      </c>
      <c r="M19" s="82">
        <f t="shared" si="2"/>
        <v>9671377</v>
      </c>
      <c r="N19" s="82">
        <f t="shared" si="2"/>
        <v>-19814</v>
      </c>
      <c r="O19" s="82">
        <f t="shared" si="2"/>
        <v>-2673629</v>
      </c>
      <c r="P19" s="82">
        <f t="shared" si="2"/>
        <v>11264946</v>
      </c>
      <c r="Q19" s="82">
        <f t="shared" si="2"/>
        <v>8571503</v>
      </c>
      <c r="R19" s="82">
        <f t="shared" si="2"/>
        <v>-3160769</v>
      </c>
      <c r="S19" s="82">
        <f t="shared" si="2"/>
        <v>-3428368</v>
      </c>
      <c r="T19" s="82">
        <f t="shared" si="2"/>
        <v>-5091089</v>
      </c>
      <c r="U19" s="82">
        <f t="shared" si="2"/>
        <v>-11680226</v>
      </c>
      <c r="V19" s="82">
        <f t="shared" si="2"/>
        <v>16772016</v>
      </c>
      <c r="W19" s="82">
        <f>IF(E10=E18,0,W10-W18)</f>
        <v>2249749</v>
      </c>
      <c r="X19" s="82">
        <f t="shared" si="2"/>
        <v>14522267</v>
      </c>
      <c r="Y19" s="83">
        <f>+IF(W19&lt;&gt;0,(X19/W19)*100,0)</f>
        <v>645.5060986803417</v>
      </c>
      <c r="Z19" s="84">
        <f t="shared" si="2"/>
        <v>2249749</v>
      </c>
    </row>
    <row r="20" spans="1:26" ht="13.5">
      <c r="A20" s="63" t="s">
        <v>46</v>
      </c>
      <c r="B20" s="19">
        <v>20661665</v>
      </c>
      <c r="C20" s="19"/>
      <c r="D20" s="64">
        <v>34664000</v>
      </c>
      <c r="E20" s="65">
        <v>34664000</v>
      </c>
      <c r="F20" s="65">
        <v>9766000</v>
      </c>
      <c r="G20" s="65">
        <v>0</v>
      </c>
      <c r="H20" s="65">
        <v>12500000</v>
      </c>
      <c r="I20" s="65">
        <v>22266000</v>
      </c>
      <c r="J20" s="65">
        <v>0</v>
      </c>
      <c r="K20" s="65">
        <v>2500000</v>
      </c>
      <c r="L20" s="65">
        <v>7256000</v>
      </c>
      <c r="M20" s="65">
        <v>9756000</v>
      </c>
      <c r="N20" s="65">
        <v>0</v>
      </c>
      <c r="O20" s="65">
        <v>0</v>
      </c>
      <c r="P20" s="65">
        <v>2642000</v>
      </c>
      <c r="Q20" s="65">
        <v>2642000</v>
      </c>
      <c r="R20" s="65">
        <v>0</v>
      </c>
      <c r="S20" s="65">
        <v>0</v>
      </c>
      <c r="T20" s="65">
        <v>0</v>
      </c>
      <c r="U20" s="65">
        <v>0</v>
      </c>
      <c r="V20" s="65">
        <v>34664000</v>
      </c>
      <c r="W20" s="65">
        <v>34664000</v>
      </c>
      <c r="X20" s="65">
        <v>0</v>
      </c>
      <c r="Y20" s="66">
        <v>0</v>
      </c>
      <c r="Z20" s="67">
        <v>34664000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23638647</v>
      </c>
      <c r="C22" s="91">
        <f>SUM(C19:C21)</f>
        <v>0</v>
      </c>
      <c r="D22" s="92">
        <f aca="true" t="shared" si="3" ref="D22:Z22">SUM(D19:D21)</f>
        <v>36913749</v>
      </c>
      <c r="E22" s="93">
        <f t="shared" si="3"/>
        <v>36913749</v>
      </c>
      <c r="F22" s="93">
        <f t="shared" si="3"/>
        <v>23863978</v>
      </c>
      <c r="G22" s="93">
        <f t="shared" si="3"/>
        <v>-236071</v>
      </c>
      <c r="H22" s="93">
        <f t="shared" si="3"/>
        <v>8847455</v>
      </c>
      <c r="I22" s="93">
        <f t="shared" si="3"/>
        <v>32475362</v>
      </c>
      <c r="J22" s="93">
        <f t="shared" si="3"/>
        <v>-1846782</v>
      </c>
      <c r="K22" s="93">
        <f t="shared" si="3"/>
        <v>18878589</v>
      </c>
      <c r="L22" s="93">
        <f t="shared" si="3"/>
        <v>2395570</v>
      </c>
      <c r="M22" s="93">
        <f t="shared" si="3"/>
        <v>19427377</v>
      </c>
      <c r="N22" s="93">
        <f t="shared" si="3"/>
        <v>-19814</v>
      </c>
      <c r="O22" s="93">
        <f t="shared" si="3"/>
        <v>-2673629</v>
      </c>
      <c r="P22" s="93">
        <f t="shared" si="3"/>
        <v>13906946</v>
      </c>
      <c r="Q22" s="93">
        <f t="shared" si="3"/>
        <v>11213503</v>
      </c>
      <c r="R22" s="93">
        <f t="shared" si="3"/>
        <v>-3160769</v>
      </c>
      <c r="S22" s="93">
        <f t="shared" si="3"/>
        <v>-3428368</v>
      </c>
      <c r="T22" s="93">
        <f t="shared" si="3"/>
        <v>-5091089</v>
      </c>
      <c r="U22" s="93">
        <f t="shared" si="3"/>
        <v>-11680226</v>
      </c>
      <c r="V22" s="93">
        <f t="shared" si="3"/>
        <v>51436016</v>
      </c>
      <c r="W22" s="93">
        <f t="shared" si="3"/>
        <v>36913749</v>
      </c>
      <c r="X22" s="93">
        <f t="shared" si="3"/>
        <v>14522267</v>
      </c>
      <c r="Y22" s="94">
        <f>+IF(W22&lt;&gt;0,(X22/W22)*100,0)</f>
        <v>39.34107857752405</v>
      </c>
      <c r="Z22" s="95">
        <f t="shared" si="3"/>
        <v>36913749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23638647</v>
      </c>
      <c r="C24" s="80">
        <f>SUM(C22:C23)</f>
        <v>0</v>
      </c>
      <c r="D24" s="81">
        <f aca="true" t="shared" si="4" ref="D24:Z24">SUM(D22:D23)</f>
        <v>36913749</v>
      </c>
      <c r="E24" s="82">
        <f t="shared" si="4"/>
        <v>36913749</v>
      </c>
      <c r="F24" s="82">
        <f t="shared" si="4"/>
        <v>23863978</v>
      </c>
      <c r="G24" s="82">
        <f t="shared" si="4"/>
        <v>-236071</v>
      </c>
      <c r="H24" s="82">
        <f t="shared" si="4"/>
        <v>8847455</v>
      </c>
      <c r="I24" s="82">
        <f t="shared" si="4"/>
        <v>32475362</v>
      </c>
      <c r="J24" s="82">
        <f t="shared" si="4"/>
        <v>-1846782</v>
      </c>
      <c r="K24" s="82">
        <f t="shared" si="4"/>
        <v>18878589</v>
      </c>
      <c r="L24" s="82">
        <f t="shared" si="4"/>
        <v>2395570</v>
      </c>
      <c r="M24" s="82">
        <f t="shared" si="4"/>
        <v>19427377</v>
      </c>
      <c r="N24" s="82">
        <f t="shared" si="4"/>
        <v>-19814</v>
      </c>
      <c r="O24" s="82">
        <f t="shared" si="4"/>
        <v>-2673629</v>
      </c>
      <c r="P24" s="82">
        <f t="shared" si="4"/>
        <v>13906946</v>
      </c>
      <c r="Q24" s="82">
        <f t="shared" si="4"/>
        <v>11213503</v>
      </c>
      <c r="R24" s="82">
        <f t="shared" si="4"/>
        <v>-3160769</v>
      </c>
      <c r="S24" s="82">
        <f t="shared" si="4"/>
        <v>-3428368</v>
      </c>
      <c r="T24" s="82">
        <f t="shared" si="4"/>
        <v>-5091089</v>
      </c>
      <c r="U24" s="82">
        <f t="shared" si="4"/>
        <v>-11680226</v>
      </c>
      <c r="V24" s="82">
        <f t="shared" si="4"/>
        <v>51436016</v>
      </c>
      <c r="W24" s="82">
        <f t="shared" si="4"/>
        <v>36913749</v>
      </c>
      <c r="X24" s="82">
        <f t="shared" si="4"/>
        <v>14522267</v>
      </c>
      <c r="Y24" s="83">
        <f>+IF(W24&lt;&gt;0,(X24/W24)*100,0)</f>
        <v>39.34107857752405</v>
      </c>
      <c r="Z24" s="84">
        <f t="shared" si="4"/>
        <v>36913749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17601622</v>
      </c>
      <c r="C27" s="22"/>
      <c r="D27" s="104">
        <v>35732000</v>
      </c>
      <c r="E27" s="105">
        <v>35732000</v>
      </c>
      <c r="F27" s="105">
        <v>5551729</v>
      </c>
      <c r="G27" s="105">
        <v>1935418</v>
      </c>
      <c r="H27" s="105">
        <v>1180406</v>
      </c>
      <c r="I27" s="105">
        <v>8667553</v>
      </c>
      <c r="J27" s="105">
        <v>3584296</v>
      </c>
      <c r="K27" s="105">
        <v>2804447</v>
      </c>
      <c r="L27" s="105">
        <v>4512787</v>
      </c>
      <c r="M27" s="105">
        <v>10901530</v>
      </c>
      <c r="N27" s="105">
        <v>43000</v>
      </c>
      <c r="O27" s="105">
        <v>43000</v>
      </c>
      <c r="P27" s="105">
        <v>2660712</v>
      </c>
      <c r="Q27" s="105">
        <v>2746712</v>
      </c>
      <c r="R27" s="105">
        <v>305615</v>
      </c>
      <c r="S27" s="105">
        <v>819690</v>
      </c>
      <c r="T27" s="105">
        <v>518925</v>
      </c>
      <c r="U27" s="105">
        <v>1644230</v>
      </c>
      <c r="V27" s="105">
        <v>23960025</v>
      </c>
      <c r="W27" s="105">
        <v>35732000</v>
      </c>
      <c r="X27" s="105">
        <v>-11771975</v>
      </c>
      <c r="Y27" s="106">
        <v>-32.95</v>
      </c>
      <c r="Z27" s="107">
        <v>35732000</v>
      </c>
    </row>
    <row r="28" spans="1:26" ht="13.5">
      <c r="A28" s="108" t="s">
        <v>46</v>
      </c>
      <c r="B28" s="19">
        <v>17601622</v>
      </c>
      <c r="C28" s="19"/>
      <c r="D28" s="64">
        <v>35732000</v>
      </c>
      <c r="E28" s="65">
        <v>35732000</v>
      </c>
      <c r="F28" s="65">
        <v>5551729</v>
      </c>
      <c r="G28" s="65">
        <v>1935418</v>
      </c>
      <c r="H28" s="65">
        <v>1180406</v>
      </c>
      <c r="I28" s="65">
        <v>8667553</v>
      </c>
      <c r="J28" s="65">
        <v>3584296</v>
      </c>
      <c r="K28" s="65">
        <v>2804447</v>
      </c>
      <c r="L28" s="65">
        <v>4512787</v>
      </c>
      <c r="M28" s="65">
        <v>10901530</v>
      </c>
      <c r="N28" s="65">
        <v>43000</v>
      </c>
      <c r="O28" s="65">
        <v>43000</v>
      </c>
      <c r="P28" s="65">
        <v>2660712</v>
      </c>
      <c r="Q28" s="65">
        <v>2746712</v>
      </c>
      <c r="R28" s="65">
        <v>305615</v>
      </c>
      <c r="S28" s="65">
        <v>819690</v>
      </c>
      <c r="T28" s="65">
        <v>518925</v>
      </c>
      <c r="U28" s="65">
        <v>1644230</v>
      </c>
      <c r="V28" s="65">
        <v>23960025</v>
      </c>
      <c r="W28" s="65">
        <v>35732000</v>
      </c>
      <c r="X28" s="65">
        <v>-11771975</v>
      </c>
      <c r="Y28" s="66">
        <v>-32.95</v>
      </c>
      <c r="Z28" s="67">
        <v>35732000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17601622</v>
      </c>
      <c r="C32" s="22">
        <f>SUM(C28:C31)</f>
        <v>0</v>
      </c>
      <c r="D32" s="104">
        <f aca="true" t="shared" si="5" ref="D32:Z32">SUM(D28:D31)</f>
        <v>35732000</v>
      </c>
      <c r="E32" s="105">
        <f t="shared" si="5"/>
        <v>35732000</v>
      </c>
      <c r="F32" s="105">
        <f t="shared" si="5"/>
        <v>5551729</v>
      </c>
      <c r="G32" s="105">
        <f t="shared" si="5"/>
        <v>1935418</v>
      </c>
      <c r="H32" s="105">
        <f t="shared" si="5"/>
        <v>1180406</v>
      </c>
      <c r="I32" s="105">
        <f t="shared" si="5"/>
        <v>8667553</v>
      </c>
      <c r="J32" s="105">
        <f t="shared" si="5"/>
        <v>3584296</v>
      </c>
      <c r="K32" s="105">
        <f t="shared" si="5"/>
        <v>2804447</v>
      </c>
      <c r="L32" s="105">
        <f t="shared" si="5"/>
        <v>4512787</v>
      </c>
      <c r="M32" s="105">
        <f t="shared" si="5"/>
        <v>10901530</v>
      </c>
      <c r="N32" s="105">
        <f t="shared" si="5"/>
        <v>43000</v>
      </c>
      <c r="O32" s="105">
        <f t="shared" si="5"/>
        <v>43000</v>
      </c>
      <c r="P32" s="105">
        <f t="shared" si="5"/>
        <v>2660712</v>
      </c>
      <c r="Q32" s="105">
        <f t="shared" si="5"/>
        <v>2746712</v>
      </c>
      <c r="R32" s="105">
        <f t="shared" si="5"/>
        <v>305615</v>
      </c>
      <c r="S32" s="105">
        <f t="shared" si="5"/>
        <v>819690</v>
      </c>
      <c r="T32" s="105">
        <f t="shared" si="5"/>
        <v>518925</v>
      </c>
      <c r="U32" s="105">
        <f t="shared" si="5"/>
        <v>1644230</v>
      </c>
      <c r="V32" s="105">
        <f t="shared" si="5"/>
        <v>23960025</v>
      </c>
      <c r="W32" s="105">
        <f t="shared" si="5"/>
        <v>35732000</v>
      </c>
      <c r="X32" s="105">
        <f t="shared" si="5"/>
        <v>-11771975</v>
      </c>
      <c r="Y32" s="106">
        <f>+IF(W32&lt;&gt;0,(X32/W32)*100,0)</f>
        <v>-32.94518918616367</v>
      </c>
      <c r="Z32" s="107">
        <f t="shared" si="5"/>
        <v>35732000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9906419</v>
      </c>
      <c r="C35" s="19"/>
      <c r="D35" s="64">
        <v>12170520</v>
      </c>
      <c r="E35" s="65">
        <v>12170520</v>
      </c>
      <c r="F35" s="65">
        <v>55560442</v>
      </c>
      <c r="G35" s="65">
        <v>61409901</v>
      </c>
      <c r="H35" s="65">
        <v>0</v>
      </c>
      <c r="I35" s="65">
        <v>116970343</v>
      </c>
      <c r="J35" s="65">
        <v>117932286</v>
      </c>
      <c r="K35" s="65">
        <v>0</v>
      </c>
      <c r="L35" s="65">
        <v>25745781</v>
      </c>
      <c r="M35" s="65">
        <v>143678067</v>
      </c>
      <c r="N35" s="65">
        <v>32618354</v>
      </c>
      <c r="O35" s="65">
        <v>30217713</v>
      </c>
      <c r="P35" s="65">
        <v>38076645</v>
      </c>
      <c r="Q35" s="65">
        <v>100912712</v>
      </c>
      <c r="R35" s="65">
        <v>220968185</v>
      </c>
      <c r="S35" s="65">
        <v>32368933</v>
      </c>
      <c r="T35" s="65">
        <v>0</v>
      </c>
      <c r="U35" s="65">
        <v>253337118</v>
      </c>
      <c r="V35" s="65">
        <v>614898240</v>
      </c>
      <c r="W35" s="65">
        <v>12170520</v>
      </c>
      <c r="X35" s="65">
        <v>602727720</v>
      </c>
      <c r="Y35" s="66">
        <v>4952.36</v>
      </c>
      <c r="Z35" s="67">
        <v>12170520</v>
      </c>
    </row>
    <row r="36" spans="1:26" ht="13.5">
      <c r="A36" s="63" t="s">
        <v>57</v>
      </c>
      <c r="B36" s="19">
        <v>37268783</v>
      </c>
      <c r="C36" s="19"/>
      <c r="D36" s="64">
        <v>14265685</v>
      </c>
      <c r="E36" s="65">
        <v>14265685</v>
      </c>
      <c r="F36" s="65">
        <v>5983613</v>
      </c>
      <c r="G36" s="65">
        <v>2352019</v>
      </c>
      <c r="H36" s="65">
        <v>0</v>
      </c>
      <c r="I36" s="65">
        <v>8335632</v>
      </c>
      <c r="J36" s="65">
        <v>3997015</v>
      </c>
      <c r="K36" s="65">
        <v>0</v>
      </c>
      <c r="L36" s="65">
        <v>4968506</v>
      </c>
      <c r="M36" s="65">
        <v>8965521</v>
      </c>
      <c r="N36" s="65">
        <v>17109336</v>
      </c>
      <c r="O36" s="65">
        <v>17109336</v>
      </c>
      <c r="P36" s="65">
        <v>3030431</v>
      </c>
      <c r="Q36" s="65">
        <v>37249103</v>
      </c>
      <c r="R36" s="65">
        <v>3030431</v>
      </c>
      <c r="S36" s="65">
        <v>675334</v>
      </c>
      <c r="T36" s="65">
        <v>0</v>
      </c>
      <c r="U36" s="65">
        <v>3705765</v>
      </c>
      <c r="V36" s="65">
        <v>58256021</v>
      </c>
      <c r="W36" s="65">
        <v>14265685</v>
      </c>
      <c r="X36" s="65">
        <v>43990336</v>
      </c>
      <c r="Y36" s="66">
        <v>308.36</v>
      </c>
      <c r="Z36" s="67">
        <v>14265685</v>
      </c>
    </row>
    <row r="37" spans="1:26" ht="13.5">
      <c r="A37" s="63" t="s">
        <v>58</v>
      </c>
      <c r="B37" s="19">
        <v>18163322</v>
      </c>
      <c r="C37" s="19"/>
      <c r="D37" s="64">
        <v>7160858</v>
      </c>
      <c r="E37" s="65">
        <v>7160858</v>
      </c>
      <c r="F37" s="65">
        <v>61544055</v>
      </c>
      <c r="G37" s="65">
        <v>63761920</v>
      </c>
      <c r="H37" s="65">
        <v>0</v>
      </c>
      <c r="I37" s="65">
        <v>125305975</v>
      </c>
      <c r="J37" s="65">
        <v>10590310</v>
      </c>
      <c r="K37" s="65">
        <v>0</v>
      </c>
      <c r="L37" s="65">
        <v>12099862</v>
      </c>
      <c r="M37" s="65">
        <v>22690172</v>
      </c>
      <c r="N37" s="65">
        <v>6467779</v>
      </c>
      <c r="O37" s="65">
        <v>6040141</v>
      </c>
      <c r="P37" s="65">
        <v>22244276</v>
      </c>
      <c r="Q37" s="65">
        <v>34752196</v>
      </c>
      <c r="R37" s="65">
        <v>5858952</v>
      </c>
      <c r="S37" s="65">
        <v>4822542</v>
      </c>
      <c r="T37" s="65">
        <v>0</v>
      </c>
      <c r="U37" s="65">
        <v>10681494</v>
      </c>
      <c r="V37" s="65">
        <v>193429837</v>
      </c>
      <c r="W37" s="65">
        <v>7160858</v>
      </c>
      <c r="X37" s="65">
        <v>186268979</v>
      </c>
      <c r="Y37" s="66">
        <v>2601.21</v>
      </c>
      <c r="Z37" s="67">
        <v>7160858</v>
      </c>
    </row>
    <row r="38" spans="1:26" ht="13.5">
      <c r="A38" s="63" t="s">
        <v>59</v>
      </c>
      <c r="B38" s="19">
        <v>72405</v>
      </c>
      <c r="C38" s="19"/>
      <c r="D38" s="64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6">
        <v>0</v>
      </c>
      <c r="Z38" s="67">
        <v>0</v>
      </c>
    </row>
    <row r="39" spans="1:26" ht="13.5">
      <c r="A39" s="63" t="s">
        <v>60</v>
      </c>
      <c r="B39" s="19">
        <v>28939475</v>
      </c>
      <c r="C39" s="19"/>
      <c r="D39" s="64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111338991</v>
      </c>
      <c r="K39" s="65">
        <v>0</v>
      </c>
      <c r="L39" s="65">
        <v>18614425</v>
      </c>
      <c r="M39" s="65">
        <v>129953416</v>
      </c>
      <c r="N39" s="65">
        <v>43259911</v>
      </c>
      <c r="O39" s="65">
        <v>41286908</v>
      </c>
      <c r="P39" s="65">
        <v>18862800</v>
      </c>
      <c r="Q39" s="65">
        <v>103409619</v>
      </c>
      <c r="R39" s="65">
        <v>18862800</v>
      </c>
      <c r="S39" s="65">
        <v>18862800</v>
      </c>
      <c r="T39" s="65">
        <v>0</v>
      </c>
      <c r="U39" s="65">
        <v>37725600</v>
      </c>
      <c r="V39" s="65">
        <v>271088635</v>
      </c>
      <c r="W39" s="65">
        <v>0</v>
      </c>
      <c r="X39" s="65">
        <v>271088635</v>
      </c>
      <c r="Y39" s="66">
        <v>0</v>
      </c>
      <c r="Z39" s="67">
        <v>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23638647</v>
      </c>
      <c r="C42" s="19">
        <v>51435518</v>
      </c>
      <c r="D42" s="64">
        <v>35732739</v>
      </c>
      <c r="E42" s="65">
        <v>35732739</v>
      </c>
      <c r="F42" s="65">
        <v>23863979</v>
      </c>
      <c r="G42" s="65">
        <v>-236571</v>
      </c>
      <c r="H42" s="65">
        <v>8847455</v>
      </c>
      <c r="I42" s="65">
        <v>32474863</v>
      </c>
      <c r="J42" s="65">
        <v>-1846781</v>
      </c>
      <c r="K42" s="65">
        <v>18878590</v>
      </c>
      <c r="L42" s="65">
        <v>2395570</v>
      </c>
      <c r="M42" s="65">
        <v>19427379</v>
      </c>
      <c r="N42" s="65">
        <v>-19814</v>
      </c>
      <c r="O42" s="65">
        <v>-2673629</v>
      </c>
      <c r="P42" s="65">
        <v>13906946</v>
      </c>
      <c r="Q42" s="65">
        <v>11213503</v>
      </c>
      <c r="R42" s="65">
        <v>-3160769</v>
      </c>
      <c r="S42" s="65">
        <v>-3428369</v>
      </c>
      <c r="T42" s="65">
        <v>-5091089</v>
      </c>
      <c r="U42" s="65">
        <v>-11680227</v>
      </c>
      <c r="V42" s="65">
        <v>51435518</v>
      </c>
      <c r="W42" s="65">
        <v>35732739</v>
      </c>
      <c r="X42" s="65">
        <v>15702779</v>
      </c>
      <c r="Y42" s="66">
        <v>43.95</v>
      </c>
      <c r="Z42" s="67">
        <v>35732739</v>
      </c>
    </row>
    <row r="43" spans="1:26" ht="13.5">
      <c r="A43" s="63" t="s">
        <v>63</v>
      </c>
      <c r="B43" s="19">
        <v>0</v>
      </c>
      <c r="C43" s="19">
        <v>-23745025</v>
      </c>
      <c r="D43" s="64">
        <v>-35732000</v>
      </c>
      <c r="E43" s="65">
        <v>-35732000</v>
      </c>
      <c r="F43" s="65">
        <v>-5551729</v>
      </c>
      <c r="G43" s="65">
        <v>-1935418</v>
      </c>
      <c r="H43" s="65">
        <v>-1180406</v>
      </c>
      <c r="I43" s="65">
        <v>-8667553</v>
      </c>
      <c r="J43" s="65">
        <v>-3584296</v>
      </c>
      <c r="K43" s="65">
        <v>-2804447</v>
      </c>
      <c r="L43" s="65">
        <v>-4512787</v>
      </c>
      <c r="M43" s="65">
        <v>-10901530</v>
      </c>
      <c r="N43" s="65">
        <v>0</v>
      </c>
      <c r="O43" s="65">
        <v>0</v>
      </c>
      <c r="P43" s="65">
        <v>-2617712</v>
      </c>
      <c r="Q43" s="65">
        <v>-2617712</v>
      </c>
      <c r="R43" s="65">
        <v>-262615</v>
      </c>
      <c r="S43" s="65">
        <v>-776690</v>
      </c>
      <c r="T43" s="65">
        <v>-518925</v>
      </c>
      <c r="U43" s="65">
        <v>-1558230</v>
      </c>
      <c r="V43" s="65">
        <v>-23745025</v>
      </c>
      <c r="W43" s="65">
        <v>-35732000</v>
      </c>
      <c r="X43" s="65">
        <v>11986975</v>
      </c>
      <c r="Y43" s="66">
        <v>-33.55</v>
      </c>
      <c r="Z43" s="67">
        <v>-35732000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23638647</v>
      </c>
      <c r="C45" s="22">
        <v>27690493</v>
      </c>
      <c r="D45" s="104">
        <v>739</v>
      </c>
      <c r="E45" s="105">
        <v>739</v>
      </c>
      <c r="F45" s="105">
        <v>18312250</v>
      </c>
      <c r="G45" s="105">
        <v>16140261</v>
      </c>
      <c r="H45" s="105">
        <v>23807310</v>
      </c>
      <c r="I45" s="105">
        <v>23807310</v>
      </c>
      <c r="J45" s="105">
        <v>18376233</v>
      </c>
      <c r="K45" s="105">
        <v>34450376</v>
      </c>
      <c r="L45" s="105">
        <v>32333159</v>
      </c>
      <c r="M45" s="105">
        <v>32333159</v>
      </c>
      <c r="N45" s="105">
        <v>32313345</v>
      </c>
      <c r="O45" s="105">
        <v>29639716</v>
      </c>
      <c r="P45" s="105">
        <v>40928950</v>
      </c>
      <c r="Q45" s="105">
        <v>40928950</v>
      </c>
      <c r="R45" s="105">
        <v>37505566</v>
      </c>
      <c r="S45" s="105">
        <v>33300507</v>
      </c>
      <c r="T45" s="105">
        <v>27690493</v>
      </c>
      <c r="U45" s="105">
        <v>27690493</v>
      </c>
      <c r="V45" s="105">
        <v>27690493</v>
      </c>
      <c r="W45" s="105">
        <v>739</v>
      </c>
      <c r="X45" s="105">
        <v>27689754</v>
      </c>
      <c r="Y45" s="106">
        <v>3746922.06</v>
      </c>
      <c r="Z45" s="107">
        <v>739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344078</v>
      </c>
      <c r="C49" s="57"/>
      <c r="D49" s="134">
        <v>122300</v>
      </c>
      <c r="E49" s="59">
        <v>207640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7515204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2566953</v>
      </c>
      <c r="C51" s="57"/>
      <c r="D51" s="134">
        <v>979509</v>
      </c>
      <c r="E51" s="59">
        <v>65643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4850204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99.93647227935958</v>
      </c>
      <c r="E58" s="7">
        <f t="shared" si="6"/>
        <v>99.93647227935958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99.99815844720268</v>
      </c>
      <c r="L58" s="7">
        <f t="shared" si="6"/>
        <v>100</v>
      </c>
      <c r="M58" s="7">
        <f t="shared" si="6"/>
        <v>99.99984228721391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99.99993823504161</v>
      </c>
      <c r="W58" s="7">
        <f t="shared" si="6"/>
        <v>99.93647227935958</v>
      </c>
      <c r="X58" s="7">
        <f t="shared" si="6"/>
        <v>0</v>
      </c>
      <c r="Y58" s="7">
        <f t="shared" si="6"/>
        <v>0</v>
      </c>
      <c r="Z58" s="8">
        <f t="shared" si="6"/>
        <v>99.93647227935958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99.99738233600335</v>
      </c>
      <c r="L59" s="10">
        <f t="shared" si="7"/>
        <v>100</v>
      </c>
      <c r="M59" s="10">
        <f t="shared" si="7"/>
        <v>99.99982655029348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99.99993116806418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99.05548600554413</v>
      </c>
      <c r="E60" s="13">
        <f t="shared" si="7"/>
        <v>99.05548600554413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100</v>
      </c>
      <c r="W60" s="13">
        <f t="shared" si="7"/>
        <v>99.05548600554413</v>
      </c>
      <c r="X60" s="13">
        <f t="shared" si="7"/>
        <v>0</v>
      </c>
      <c r="Y60" s="13">
        <f t="shared" si="7"/>
        <v>0</v>
      </c>
      <c r="Z60" s="14">
        <f t="shared" si="7"/>
        <v>99.05548600554413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1675183</v>
      </c>
      <c r="C67" s="24"/>
      <c r="D67" s="25">
        <v>1330128</v>
      </c>
      <c r="E67" s="26">
        <v>1330128</v>
      </c>
      <c r="F67" s="26">
        <v>61716</v>
      </c>
      <c r="G67" s="26">
        <v>41135</v>
      </c>
      <c r="H67" s="26">
        <v>146503</v>
      </c>
      <c r="I67" s="26">
        <v>249354</v>
      </c>
      <c r="J67" s="26">
        <v>521901</v>
      </c>
      <c r="K67" s="26">
        <v>54302</v>
      </c>
      <c r="L67" s="26">
        <v>57861</v>
      </c>
      <c r="M67" s="26">
        <v>634064</v>
      </c>
      <c r="N67" s="26">
        <v>521901</v>
      </c>
      <c r="O67" s="26">
        <v>57739</v>
      </c>
      <c r="P67" s="26">
        <v>38615</v>
      </c>
      <c r="Q67" s="26">
        <v>618255</v>
      </c>
      <c r="R67" s="26">
        <v>34132</v>
      </c>
      <c r="S67" s="26">
        <v>30112</v>
      </c>
      <c r="T67" s="26">
        <v>53124</v>
      </c>
      <c r="U67" s="26">
        <v>117368</v>
      </c>
      <c r="V67" s="26">
        <v>1619041</v>
      </c>
      <c r="W67" s="26">
        <v>1330128</v>
      </c>
      <c r="X67" s="26"/>
      <c r="Y67" s="25"/>
      <c r="Z67" s="27">
        <v>1330128</v>
      </c>
    </row>
    <row r="68" spans="1:26" ht="13.5" hidden="1">
      <c r="A68" s="37" t="s">
        <v>31</v>
      </c>
      <c r="B68" s="19">
        <v>1488801</v>
      </c>
      <c r="C68" s="19"/>
      <c r="D68" s="20">
        <v>1240664</v>
      </c>
      <c r="E68" s="21">
        <v>1240664</v>
      </c>
      <c r="F68" s="21">
        <v>53456</v>
      </c>
      <c r="G68" s="21">
        <v>30055</v>
      </c>
      <c r="H68" s="21">
        <v>134042</v>
      </c>
      <c r="I68" s="21">
        <v>217553</v>
      </c>
      <c r="J68" s="21">
        <v>485031</v>
      </c>
      <c r="K68" s="21">
        <v>38202</v>
      </c>
      <c r="L68" s="21">
        <v>53303</v>
      </c>
      <c r="M68" s="21">
        <v>576536</v>
      </c>
      <c r="N68" s="21">
        <v>485031</v>
      </c>
      <c r="O68" s="21">
        <v>47751</v>
      </c>
      <c r="P68" s="21">
        <v>27750</v>
      </c>
      <c r="Q68" s="21">
        <v>560532</v>
      </c>
      <c r="R68" s="21">
        <v>28462</v>
      </c>
      <c r="S68" s="21">
        <v>25332</v>
      </c>
      <c r="T68" s="21">
        <v>44399</v>
      </c>
      <c r="U68" s="21">
        <v>98193</v>
      </c>
      <c r="V68" s="21">
        <v>1452814</v>
      </c>
      <c r="W68" s="21">
        <v>1240664</v>
      </c>
      <c r="X68" s="21"/>
      <c r="Y68" s="20"/>
      <c r="Z68" s="23">
        <v>1240664</v>
      </c>
    </row>
    <row r="69" spans="1:26" ht="13.5" hidden="1">
      <c r="A69" s="38" t="s">
        <v>32</v>
      </c>
      <c r="B69" s="19">
        <v>185915</v>
      </c>
      <c r="C69" s="19"/>
      <c r="D69" s="20">
        <v>89464</v>
      </c>
      <c r="E69" s="21">
        <v>89464</v>
      </c>
      <c r="F69" s="21">
        <v>8260</v>
      </c>
      <c r="G69" s="21">
        <v>11080</v>
      </c>
      <c r="H69" s="21">
        <v>12461</v>
      </c>
      <c r="I69" s="21">
        <v>31801</v>
      </c>
      <c r="J69" s="21">
        <v>36870</v>
      </c>
      <c r="K69" s="21">
        <v>16100</v>
      </c>
      <c r="L69" s="21">
        <v>4558</v>
      </c>
      <c r="M69" s="21">
        <v>57528</v>
      </c>
      <c r="N69" s="21">
        <v>36870</v>
      </c>
      <c r="O69" s="21">
        <v>9988</v>
      </c>
      <c r="P69" s="21">
        <v>10865</v>
      </c>
      <c r="Q69" s="21">
        <v>57723</v>
      </c>
      <c r="R69" s="21">
        <v>5670</v>
      </c>
      <c r="S69" s="21">
        <v>4780</v>
      </c>
      <c r="T69" s="21">
        <v>8725</v>
      </c>
      <c r="U69" s="21">
        <v>19175</v>
      </c>
      <c r="V69" s="21">
        <v>166227</v>
      </c>
      <c r="W69" s="21">
        <v>89464</v>
      </c>
      <c r="X69" s="21"/>
      <c r="Y69" s="20"/>
      <c r="Z69" s="23">
        <v>89464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185915</v>
      </c>
      <c r="C74" s="19"/>
      <c r="D74" s="20">
        <v>89464</v>
      </c>
      <c r="E74" s="21">
        <v>89464</v>
      </c>
      <c r="F74" s="21">
        <v>8260</v>
      </c>
      <c r="G74" s="21">
        <v>11080</v>
      </c>
      <c r="H74" s="21">
        <v>12461</v>
      </c>
      <c r="I74" s="21">
        <v>31801</v>
      </c>
      <c r="J74" s="21">
        <v>36870</v>
      </c>
      <c r="K74" s="21">
        <v>16100</v>
      </c>
      <c r="L74" s="21">
        <v>4558</v>
      </c>
      <c r="M74" s="21">
        <v>57528</v>
      </c>
      <c r="N74" s="21">
        <v>36870</v>
      </c>
      <c r="O74" s="21">
        <v>9988</v>
      </c>
      <c r="P74" s="21">
        <v>10865</v>
      </c>
      <c r="Q74" s="21">
        <v>57723</v>
      </c>
      <c r="R74" s="21">
        <v>5670</v>
      </c>
      <c r="S74" s="21">
        <v>4780</v>
      </c>
      <c r="T74" s="21">
        <v>8725</v>
      </c>
      <c r="U74" s="21">
        <v>19175</v>
      </c>
      <c r="V74" s="21">
        <v>166227</v>
      </c>
      <c r="W74" s="21">
        <v>89464</v>
      </c>
      <c r="X74" s="21"/>
      <c r="Y74" s="20"/>
      <c r="Z74" s="23">
        <v>89464</v>
      </c>
    </row>
    <row r="75" spans="1:26" ht="13.5" hidden="1">
      <c r="A75" s="40" t="s">
        <v>110</v>
      </c>
      <c r="B75" s="28">
        <v>467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222</v>
      </c>
      <c r="B76" s="32">
        <v>1675183</v>
      </c>
      <c r="C76" s="32">
        <v>1619040</v>
      </c>
      <c r="D76" s="33">
        <v>1329283</v>
      </c>
      <c r="E76" s="34">
        <v>1329283</v>
      </c>
      <c r="F76" s="34">
        <v>61716</v>
      </c>
      <c r="G76" s="34">
        <v>41135</v>
      </c>
      <c r="H76" s="34">
        <v>146503</v>
      </c>
      <c r="I76" s="34">
        <v>249354</v>
      </c>
      <c r="J76" s="34">
        <v>521901</v>
      </c>
      <c r="K76" s="34">
        <v>54301</v>
      </c>
      <c r="L76" s="34">
        <v>57861</v>
      </c>
      <c r="M76" s="34">
        <v>634063</v>
      </c>
      <c r="N76" s="34">
        <v>521901</v>
      </c>
      <c r="O76" s="34">
        <v>57739</v>
      </c>
      <c r="P76" s="34">
        <v>38615</v>
      </c>
      <c r="Q76" s="34">
        <v>618255</v>
      </c>
      <c r="R76" s="34">
        <v>34132</v>
      </c>
      <c r="S76" s="34">
        <v>30112</v>
      </c>
      <c r="T76" s="34">
        <v>53124</v>
      </c>
      <c r="U76" s="34">
        <v>117368</v>
      </c>
      <c r="V76" s="34">
        <v>1619040</v>
      </c>
      <c r="W76" s="34">
        <v>1329283</v>
      </c>
      <c r="X76" s="34"/>
      <c r="Y76" s="33"/>
      <c r="Z76" s="35">
        <v>1329283</v>
      </c>
    </row>
    <row r="77" spans="1:26" ht="13.5" hidden="1">
      <c r="A77" s="37" t="s">
        <v>31</v>
      </c>
      <c r="B77" s="19">
        <v>1488801</v>
      </c>
      <c r="C77" s="19">
        <v>1452813</v>
      </c>
      <c r="D77" s="20">
        <v>1240664</v>
      </c>
      <c r="E77" s="21">
        <v>1240664</v>
      </c>
      <c r="F77" s="21">
        <v>53456</v>
      </c>
      <c r="G77" s="21">
        <v>30055</v>
      </c>
      <c r="H77" s="21">
        <v>134042</v>
      </c>
      <c r="I77" s="21">
        <v>217553</v>
      </c>
      <c r="J77" s="21">
        <v>485031</v>
      </c>
      <c r="K77" s="21">
        <v>38201</v>
      </c>
      <c r="L77" s="21">
        <v>53303</v>
      </c>
      <c r="M77" s="21">
        <v>576535</v>
      </c>
      <c r="N77" s="21">
        <v>485031</v>
      </c>
      <c r="O77" s="21">
        <v>47751</v>
      </c>
      <c r="P77" s="21">
        <v>27750</v>
      </c>
      <c r="Q77" s="21">
        <v>560532</v>
      </c>
      <c r="R77" s="21">
        <v>28462</v>
      </c>
      <c r="S77" s="21">
        <v>25332</v>
      </c>
      <c r="T77" s="21">
        <v>44399</v>
      </c>
      <c r="U77" s="21">
        <v>98193</v>
      </c>
      <c r="V77" s="21">
        <v>1452813</v>
      </c>
      <c r="W77" s="21">
        <v>1240664</v>
      </c>
      <c r="X77" s="21"/>
      <c r="Y77" s="20"/>
      <c r="Z77" s="23">
        <v>1240664</v>
      </c>
    </row>
    <row r="78" spans="1:26" ht="13.5" hidden="1">
      <c r="A78" s="38" t="s">
        <v>32</v>
      </c>
      <c r="B78" s="19">
        <v>185915</v>
      </c>
      <c r="C78" s="19">
        <v>166227</v>
      </c>
      <c r="D78" s="20">
        <v>88619</v>
      </c>
      <c r="E78" s="21">
        <v>88619</v>
      </c>
      <c r="F78" s="21">
        <v>8260</v>
      </c>
      <c r="G78" s="21">
        <v>11080</v>
      </c>
      <c r="H78" s="21">
        <v>12461</v>
      </c>
      <c r="I78" s="21">
        <v>31801</v>
      </c>
      <c r="J78" s="21">
        <v>36870</v>
      </c>
      <c r="K78" s="21">
        <v>16100</v>
      </c>
      <c r="L78" s="21">
        <v>4558</v>
      </c>
      <c r="M78" s="21">
        <v>57528</v>
      </c>
      <c r="N78" s="21">
        <v>36870</v>
      </c>
      <c r="O78" s="21">
        <v>9988</v>
      </c>
      <c r="P78" s="21">
        <v>10865</v>
      </c>
      <c r="Q78" s="21">
        <v>57723</v>
      </c>
      <c r="R78" s="21">
        <v>5670</v>
      </c>
      <c r="S78" s="21">
        <v>4780</v>
      </c>
      <c r="T78" s="21">
        <v>8725</v>
      </c>
      <c r="U78" s="21">
        <v>19175</v>
      </c>
      <c r="V78" s="21">
        <v>166227</v>
      </c>
      <c r="W78" s="21">
        <v>88619</v>
      </c>
      <c r="X78" s="21"/>
      <c r="Y78" s="20"/>
      <c r="Z78" s="23">
        <v>88619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>
        <v>22155</v>
      </c>
      <c r="E81" s="21">
        <v>22155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22155</v>
      </c>
      <c r="X81" s="21"/>
      <c r="Y81" s="20"/>
      <c r="Z81" s="23">
        <v>22155</v>
      </c>
    </row>
    <row r="82" spans="1:26" ht="13.5" hidden="1">
      <c r="A82" s="39" t="s">
        <v>106</v>
      </c>
      <c r="B82" s="19">
        <v>185915</v>
      </c>
      <c r="C82" s="19">
        <v>166227</v>
      </c>
      <c r="D82" s="20">
        <v>66464</v>
      </c>
      <c r="E82" s="21">
        <v>66464</v>
      </c>
      <c r="F82" s="21">
        <v>8260</v>
      </c>
      <c r="G82" s="21">
        <v>11080</v>
      </c>
      <c r="H82" s="21">
        <v>12461</v>
      </c>
      <c r="I82" s="21">
        <v>31801</v>
      </c>
      <c r="J82" s="21">
        <v>36870</v>
      </c>
      <c r="K82" s="21">
        <v>16100</v>
      </c>
      <c r="L82" s="21">
        <v>4558</v>
      </c>
      <c r="M82" s="21">
        <v>57528</v>
      </c>
      <c r="N82" s="21">
        <v>36870</v>
      </c>
      <c r="O82" s="21">
        <v>9988</v>
      </c>
      <c r="P82" s="21">
        <v>10865</v>
      </c>
      <c r="Q82" s="21">
        <v>57723</v>
      </c>
      <c r="R82" s="21">
        <v>5670</v>
      </c>
      <c r="S82" s="21">
        <v>4780</v>
      </c>
      <c r="T82" s="21">
        <v>8725</v>
      </c>
      <c r="U82" s="21">
        <v>19175</v>
      </c>
      <c r="V82" s="21">
        <v>166227</v>
      </c>
      <c r="W82" s="21">
        <v>66464</v>
      </c>
      <c r="X82" s="21"/>
      <c r="Y82" s="20"/>
      <c r="Z82" s="23">
        <v>66464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467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74244156</v>
      </c>
      <c r="D5" s="158">
        <f>SUM(D6:D8)</f>
        <v>0</v>
      </c>
      <c r="E5" s="159">
        <f t="shared" si="0"/>
        <v>96402177</v>
      </c>
      <c r="F5" s="105">
        <f t="shared" si="0"/>
        <v>96402177</v>
      </c>
      <c r="G5" s="105">
        <f t="shared" si="0"/>
        <v>32925393</v>
      </c>
      <c r="H5" s="105">
        <f t="shared" si="0"/>
        <v>2930809</v>
      </c>
      <c r="I5" s="105">
        <f t="shared" si="0"/>
        <v>14203613</v>
      </c>
      <c r="J5" s="105">
        <f t="shared" si="0"/>
        <v>50059815</v>
      </c>
      <c r="K5" s="105">
        <f t="shared" si="0"/>
        <v>3706361</v>
      </c>
      <c r="L5" s="105">
        <f t="shared" si="0"/>
        <v>23271769</v>
      </c>
      <c r="M5" s="105">
        <f t="shared" si="0"/>
        <v>7455012</v>
      </c>
      <c r="N5" s="105">
        <f t="shared" si="0"/>
        <v>34433142</v>
      </c>
      <c r="O5" s="105">
        <f t="shared" si="0"/>
        <v>3706361</v>
      </c>
      <c r="P5" s="105">
        <f t="shared" si="0"/>
        <v>1394550</v>
      </c>
      <c r="Q5" s="105">
        <f t="shared" si="0"/>
        <v>17598686</v>
      </c>
      <c r="R5" s="105">
        <f t="shared" si="0"/>
        <v>22699597</v>
      </c>
      <c r="S5" s="105">
        <f t="shared" si="0"/>
        <v>1208340</v>
      </c>
      <c r="T5" s="105">
        <f t="shared" si="0"/>
        <v>173629</v>
      </c>
      <c r="U5" s="105">
        <f t="shared" si="0"/>
        <v>1086274</v>
      </c>
      <c r="V5" s="105">
        <f t="shared" si="0"/>
        <v>2468243</v>
      </c>
      <c r="W5" s="105">
        <f t="shared" si="0"/>
        <v>109660797</v>
      </c>
      <c r="X5" s="105">
        <f t="shared" si="0"/>
        <v>96402177</v>
      </c>
      <c r="Y5" s="105">
        <f t="shared" si="0"/>
        <v>13258620</v>
      </c>
      <c r="Z5" s="142">
        <f>+IF(X5&lt;&gt;0,+(Y5/X5)*100,0)</f>
        <v>13.753444592853956</v>
      </c>
      <c r="AA5" s="158">
        <f>SUM(AA6:AA8)</f>
        <v>96402177</v>
      </c>
    </row>
    <row r="6" spans="1:27" ht="13.5">
      <c r="A6" s="143" t="s">
        <v>75</v>
      </c>
      <c r="B6" s="141"/>
      <c r="C6" s="160">
        <v>74244156</v>
      </c>
      <c r="D6" s="160"/>
      <c r="E6" s="161">
        <v>96402177</v>
      </c>
      <c r="F6" s="65">
        <v>96402177</v>
      </c>
      <c r="G6" s="65">
        <v>32925393</v>
      </c>
      <c r="H6" s="65">
        <v>2930809</v>
      </c>
      <c r="I6" s="65">
        <v>14203613</v>
      </c>
      <c r="J6" s="65">
        <v>50059815</v>
      </c>
      <c r="K6" s="65">
        <v>3706361</v>
      </c>
      <c r="L6" s="65">
        <v>23271769</v>
      </c>
      <c r="M6" s="65">
        <v>7455012</v>
      </c>
      <c r="N6" s="65">
        <v>34433142</v>
      </c>
      <c r="O6" s="65">
        <v>3706361</v>
      </c>
      <c r="P6" s="65">
        <v>1394550</v>
      </c>
      <c r="Q6" s="65">
        <v>17598686</v>
      </c>
      <c r="R6" s="65">
        <v>22699597</v>
      </c>
      <c r="S6" s="65">
        <v>1208340</v>
      </c>
      <c r="T6" s="65">
        <v>173629</v>
      </c>
      <c r="U6" s="65">
        <v>1086274</v>
      </c>
      <c r="V6" s="65">
        <v>2468243</v>
      </c>
      <c r="W6" s="65">
        <v>109660797</v>
      </c>
      <c r="X6" s="65">
        <v>96402177</v>
      </c>
      <c r="Y6" s="65">
        <v>13258620</v>
      </c>
      <c r="Z6" s="145">
        <v>13.75</v>
      </c>
      <c r="AA6" s="160">
        <v>96402177</v>
      </c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>
        <v>0</v>
      </c>
      <c r="AA7" s="162"/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0</v>
      </c>
      <c r="X9" s="105">
        <f t="shared" si="1"/>
        <v>0</v>
      </c>
      <c r="Y9" s="105">
        <f t="shared" si="1"/>
        <v>0</v>
      </c>
      <c r="Z9" s="142">
        <f>+IF(X9&lt;&gt;0,+(Y9/X9)*100,0)</f>
        <v>0</v>
      </c>
      <c r="AA9" s="158">
        <f>SUM(AA10:AA14)</f>
        <v>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>
        <v>0</v>
      </c>
      <c r="AA10" s="160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0</v>
      </c>
      <c r="Y15" s="105">
        <f t="shared" si="2"/>
        <v>0</v>
      </c>
      <c r="Z15" s="142">
        <f>+IF(X15&lt;&gt;0,+(Y15/X15)*100,0)</f>
        <v>0</v>
      </c>
      <c r="AA15" s="158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>
        <v>0</v>
      </c>
      <c r="AA16" s="160"/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58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74244156</v>
      </c>
      <c r="D25" s="177">
        <f>+D5+D9+D15+D19+D24</f>
        <v>0</v>
      </c>
      <c r="E25" s="178">
        <f t="shared" si="4"/>
        <v>96402177</v>
      </c>
      <c r="F25" s="78">
        <f t="shared" si="4"/>
        <v>96402177</v>
      </c>
      <c r="G25" s="78">
        <f t="shared" si="4"/>
        <v>32925393</v>
      </c>
      <c r="H25" s="78">
        <f t="shared" si="4"/>
        <v>2930809</v>
      </c>
      <c r="I25" s="78">
        <f t="shared" si="4"/>
        <v>14203613</v>
      </c>
      <c r="J25" s="78">
        <f t="shared" si="4"/>
        <v>50059815</v>
      </c>
      <c r="K25" s="78">
        <f t="shared" si="4"/>
        <v>3706361</v>
      </c>
      <c r="L25" s="78">
        <f t="shared" si="4"/>
        <v>23271769</v>
      </c>
      <c r="M25" s="78">
        <f t="shared" si="4"/>
        <v>7455012</v>
      </c>
      <c r="N25" s="78">
        <f t="shared" si="4"/>
        <v>34433142</v>
      </c>
      <c r="O25" s="78">
        <f t="shared" si="4"/>
        <v>3706361</v>
      </c>
      <c r="P25" s="78">
        <f t="shared" si="4"/>
        <v>1394550</v>
      </c>
      <c r="Q25" s="78">
        <f t="shared" si="4"/>
        <v>17598686</v>
      </c>
      <c r="R25" s="78">
        <f t="shared" si="4"/>
        <v>22699597</v>
      </c>
      <c r="S25" s="78">
        <f t="shared" si="4"/>
        <v>1208340</v>
      </c>
      <c r="T25" s="78">
        <f t="shared" si="4"/>
        <v>173629</v>
      </c>
      <c r="U25" s="78">
        <f t="shared" si="4"/>
        <v>1086274</v>
      </c>
      <c r="V25" s="78">
        <f t="shared" si="4"/>
        <v>2468243</v>
      </c>
      <c r="W25" s="78">
        <f t="shared" si="4"/>
        <v>109660797</v>
      </c>
      <c r="X25" s="78">
        <f t="shared" si="4"/>
        <v>96402177</v>
      </c>
      <c r="Y25" s="78">
        <f t="shared" si="4"/>
        <v>13258620</v>
      </c>
      <c r="Z25" s="179">
        <f>+IF(X25&lt;&gt;0,+(Y25/X25)*100,0)</f>
        <v>13.753444592853956</v>
      </c>
      <c r="AA25" s="177">
        <f>+AA5+AA9+AA15+AA19+AA24</f>
        <v>96402177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50605509</v>
      </c>
      <c r="D28" s="158">
        <f>SUM(D29:D31)</f>
        <v>0</v>
      </c>
      <c r="E28" s="159">
        <f t="shared" si="5"/>
        <v>59488428</v>
      </c>
      <c r="F28" s="105">
        <f t="shared" si="5"/>
        <v>59488428</v>
      </c>
      <c r="G28" s="105">
        <f t="shared" si="5"/>
        <v>9061415</v>
      </c>
      <c r="H28" s="105">
        <f t="shared" si="5"/>
        <v>3166880</v>
      </c>
      <c r="I28" s="105">
        <f t="shared" si="5"/>
        <v>5356158</v>
      </c>
      <c r="J28" s="105">
        <f t="shared" si="5"/>
        <v>17584453</v>
      </c>
      <c r="K28" s="105">
        <f t="shared" si="5"/>
        <v>5553143</v>
      </c>
      <c r="L28" s="105">
        <f t="shared" si="5"/>
        <v>4393180</v>
      </c>
      <c r="M28" s="105">
        <f t="shared" si="5"/>
        <v>5059442</v>
      </c>
      <c r="N28" s="105">
        <f t="shared" si="5"/>
        <v>15005765</v>
      </c>
      <c r="O28" s="105">
        <f t="shared" si="5"/>
        <v>3726175</v>
      </c>
      <c r="P28" s="105">
        <f t="shared" si="5"/>
        <v>4068179</v>
      </c>
      <c r="Q28" s="105">
        <f t="shared" si="5"/>
        <v>3691740</v>
      </c>
      <c r="R28" s="105">
        <f t="shared" si="5"/>
        <v>11486094</v>
      </c>
      <c r="S28" s="105">
        <f t="shared" si="5"/>
        <v>4369109</v>
      </c>
      <c r="T28" s="105">
        <f t="shared" si="5"/>
        <v>3601997</v>
      </c>
      <c r="U28" s="105">
        <f t="shared" si="5"/>
        <v>6177363</v>
      </c>
      <c r="V28" s="105">
        <f t="shared" si="5"/>
        <v>14148469</v>
      </c>
      <c r="W28" s="105">
        <f t="shared" si="5"/>
        <v>58224781</v>
      </c>
      <c r="X28" s="105">
        <f t="shared" si="5"/>
        <v>59488428</v>
      </c>
      <c r="Y28" s="105">
        <f t="shared" si="5"/>
        <v>-1263647</v>
      </c>
      <c r="Z28" s="142">
        <f>+IF(X28&lt;&gt;0,+(Y28/X28)*100,0)</f>
        <v>-2.1241895986896813</v>
      </c>
      <c r="AA28" s="158">
        <f>SUM(AA29:AA31)</f>
        <v>59488428</v>
      </c>
    </row>
    <row r="29" spans="1:27" ht="13.5">
      <c r="A29" s="143" t="s">
        <v>75</v>
      </c>
      <c r="B29" s="141"/>
      <c r="C29" s="160">
        <v>50605509</v>
      </c>
      <c r="D29" s="160"/>
      <c r="E29" s="161">
        <v>59488428</v>
      </c>
      <c r="F29" s="65">
        <v>59488428</v>
      </c>
      <c r="G29" s="65">
        <v>9061415</v>
      </c>
      <c r="H29" s="65">
        <v>3166880</v>
      </c>
      <c r="I29" s="65">
        <v>5356158</v>
      </c>
      <c r="J29" s="65">
        <v>17584453</v>
      </c>
      <c r="K29" s="65">
        <v>5553143</v>
      </c>
      <c r="L29" s="65">
        <v>4393180</v>
      </c>
      <c r="M29" s="65">
        <v>5059442</v>
      </c>
      <c r="N29" s="65">
        <v>15005765</v>
      </c>
      <c r="O29" s="65">
        <v>3726175</v>
      </c>
      <c r="P29" s="65">
        <v>4068179</v>
      </c>
      <c r="Q29" s="65">
        <v>3691740</v>
      </c>
      <c r="R29" s="65">
        <v>11486094</v>
      </c>
      <c r="S29" s="65">
        <v>4369109</v>
      </c>
      <c r="T29" s="65">
        <v>3601997</v>
      </c>
      <c r="U29" s="65">
        <v>6177363</v>
      </c>
      <c r="V29" s="65">
        <v>14148469</v>
      </c>
      <c r="W29" s="65">
        <v>58224781</v>
      </c>
      <c r="X29" s="65">
        <v>59488428</v>
      </c>
      <c r="Y29" s="65">
        <v>-1263647</v>
      </c>
      <c r="Z29" s="145">
        <v>-2.12</v>
      </c>
      <c r="AA29" s="160">
        <v>59488428</v>
      </c>
    </row>
    <row r="30" spans="1:27" ht="13.5">
      <c r="A30" s="143" t="s">
        <v>76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>
        <v>0</v>
      </c>
      <c r="AA30" s="162"/>
    </row>
    <row r="31" spans="1:27" ht="13.5">
      <c r="A31" s="143" t="s">
        <v>77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>
        <v>0</v>
      </c>
      <c r="AA31" s="160"/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0</v>
      </c>
      <c r="F32" s="105">
        <f t="shared" si="6"/>
        <v>0</v>
      </c>
      <c r="G32" s="105">
        <f t="shared" si="6"/>
        <v>0</v>
      </c>
      <c r="H32" s="105">
        <f t="shared" si="6"/>
        <v>0</v>
      </c>
      <c r="I32" s="105">
        <f t="shared" si="6"/>
        <v>0</v>
      </c>
      <c r="J32" s="105">
        <f t="shared" si="6"/>
        <v>0</v>
      </c>
      <c r="K32" s="105">
        <f t="shared" si="6"/>
        <v>0</v>
      </c>
      <c r="L32" s="105">
        <f t="shared" si="6"/>
        <v>0</v>
      </c>
      <c r="M32" s="105">
        <f t="shared" si="6"/>
        <v>0</v>
      </c>
      <c r="N32" s="105">
        <f t="shared" si="6"/>
        <v>0</v>
      </c>
      <c r="O32" s="105">
        <f t="shared" si="6"/>
        <v>0</v>
      </c>
      <c r="P32" s="105">
        <f t="shared" si="6"/>
        <v>0</v>
      </c>
      <c r="Q32" s="105">
        <f t="shared" si="6"/>
        <v>0</v>
      </c>
      <c r="R32" s="105">
        <f t="shared" si="6"/>
        <v>0</v>
      </c>
      <c r="S32" s="105">
        <f t="shared" si="6"/>
        <v>0</v>
      </c>
      <c r="T32" s="105">
        <f t="shared" si="6"/>
        <v>0</v>
      </c>
      <c r="U32" s="105">
        <f t="shared" si="6"/>
        <v>0</v>
      </c>
      <c r="V32" s="105">
        <f t="shared" si="6"/>
        <v>0</v>
      </c>
      <c r="W32" s="105">
        <f t="shared" si="6"/>
        <v>0</v>
      </c>
      <c r="X32" s="105">
        <f t="shared" si="6"/>
        <v>0</v>
      </c>
      <c r="Y32" s="105">
        <f t="shared" si="6"/>
        <v>0</v>
      </c>
      <c r="Z32" s="142">
        <f>+IF(X32&lt;&gt;0,+(Y32/X32)*100,0)</f>
        <v>0</v>
      </c>
      <c r="AA32" s="158">
        <f>SUM(AA33:AA37)</f>
        <v>0</v>
      </c>
    </row>
    <row r="33" spans="1:27" ht="13.5">
      <c r="A33" s="143" t="s">
        <v>79</v>
      </c>
      <c r="B33" s="141"/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>
        <v>0</v>
      </c>
      <c r="AA33" s="160"/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0</v>
      </c>
      <c r="D38" s="158">
        <f>SUM(D39:D41)</f>
        <v>0</v>
      </c>
      <c r="E38" s="159">
        <f t="shared" si="7"/>
        <v>0</v>
      </c>
      <c r="F38" s="105">
        <f t="shared" si="7"/>
        <v>0</v>
      </c>
      <c r="G38" s="105">
        <f t="shared" si="7"/>
        <v>0</v>
      </c>
      <c r="H38" s="105">
        <f t="shared" si="7"/>
        <v>0</v>
      </c>
      <c r="I38" s="105">
        <f t="shared" si="7"/>
        <v>0</v>
      </c>
      <c r="J38" s="105">
        <f t="shared" si="7"/>
        <v>0</v>
      </c>
      <c r="K38" s="105">
        <f t="shared" si="7"/>
        <v>0</v>
      </c>
      <c r="L38" s="105">
        <f t="shared" si="7"/>
        <v>0</v>
      </c>
      <c r="M38" s="105">
        <f t="shared" si="7"/>
        <v>0</v>
      </c>
      <c r="N38" s="105">
        <f t="shared" si="7"/>
        <v>0</v>
      </c>
      <c r="O38" s="105">
        <f t="shared" si="7"/>
        <v>0</v>
      </c>
      <c r="P38" s="105">
        <f t="shared" si="7"/>
        <v>0</v>
      </c>
      <c r="Q38" s="105">
        <f t="shared" si="7"/>
        <v>0</v>
      </c>
      <c r="R38" s="105">
        <f t="shared" si="7"/>
        <v>0</v>
      </c>
      <c r="S38" s="105">
        <f t="shared" si="7"/>
        <v>0</v>
      </c>
      <c r="T38" s="105">
        <f t="shared" si="7"/>
        <v>0</v>
      </c>
      <c r="U38" s="105">
        <f t="shared" si="7"/>
        <v>0</v>
      </c>
      <c r="V38" s="105">
        <f t="shared" si="7"/>
        <v>0</v>
      </c>
      <c r="W38" s="105">
        <f t="shared" si="7"/>
        <v>0</v>
      </c>
      <c r="X38" s="105">
        <f t="shared" si="7"/>
        <v>0</v>
      </c>
      <c r="Y38" s="105">
        <f t="shared" si="7"/>
        <v>0</v>
      </c>
      <c r="Z38" s="142">
        <f>+IF(X38&lt;&gt;0,+(Y38/X38)*100,0)</f>
        <v>0</v>
      </c>
      <c r="AA38" s="158">
        <f>SUM(AA39:AA41)</f>
        <v>0</v>
      </c>
    </row>
    <row r="39" spans="1:27" ht="13.5">
      <c r="A39" s="143" t="s">
        <v>85</v>
      </c>
      <c r="B39" s="141"/>
      <c r="C39" s="160"/>
      <c r="D39" s="160"/>
      <c r="E39" s="161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145">
        <v>0</v>
      </c>
      <c r="AA39" s="160"/>
    </row>
    <row r="40" spans="1:27" ht="13.5">
      <c r="A40" s="143" t="s">
        <v>86</v>
      </c>
      <c r="B40" s="141"/>
      <c r="C40" s="160"/>
      <c r="D40" s="160"/>
      <c r="E40" s="16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0</v>
      </c>
      <c r="F42" s="105">
        <f t="shared" si="8"/>
        <v>0</v>
      </c>
      <c r="G42" s="105">
        <f t="shared" si="8"/>
        <v>0</v>
      </c>
      <c r="H42" s="105">
        <f t="shared" si="8"/>
        <v>0</v>
      </c>
      <c r="I42" s="105">
        <f t="shared" si="8"/>
        <v>0</v>
      </c>
      <c r="J42" s="105">
        <f t="shared" si="8"/>
        <v>0</v>
      </c>
      <c r="K42" s="105">
        <f t="shared" si="8"/>
        <v>0</v>
      </c>
      <c r="L42" s="105">
        <f t="shared" si="8"/>
        <v>0</v>
      </c>
      <c r="M42" s="105">
        <f t="shared" si="8"/>
        <v>0</v>
      </c>
      <c r="N42" s="105">
        <f t="shared" si="8"/>
        <v>0</v>
      </c>
      <c r="O42" s="105">
        <f t="shared" si="8"/>
        <v>0</v>
      </c>
      <c r="P42" s="105">
        <f t="shared" si="8"/>
        <v>0</v>
      </c>
      <c r="Q42" s="105">
        <f t="shared" si="8"/>
        <v>0</v>
      </c>
      <c r="R42" s="105">
        <f t="shared" si="8"/>
        <v>0</v>
      </c>
      <c r="S42" s="105">
        <f t="shared" si="8"/>
        <v>0</v>
      </c>
      <c r="T42" s="105">
        <f t="shared" si="8"/>
        <v>0</v>
      </c>
      <c r="U42" s="105">
        <f t="shared" si="8"/>
        <v>0</v>
      </c>
      <c r="V42" s="105">
        <f t="shared" si="8"/>
        <v>0</v>
      </c>
      <c r="W42" s="105">
        <f t="shared" si="8"/>
        <v>0</v>
      </c>
      <c r="X42" s="105">
        <f t="shared" si="8"/>
        <v>0</v>
      </c>
      <c r="Y42" s="105">
        <f t="shared" si="8"/>
        <v>0</v>
      </c>
      <c r="Z42" s="142">
        <f>+IF(X42&lt;&gt;0,+(Y42/X42)*100,0)</f>
        <v>0</v>
      </c>
      <c r="AA42" s="158">
        <f>SUM(AA43:AA46)</f>
        <v>0</v>
      </c>
    </row>
    <row r="43" spans="1:27" ht="13.5">
      <c r="A43" s="143" t="s">
        <v>89</v>
      </c>
      <c r="B43" s="141"/>
      <c r="C43" s="160"/>
      <c r="D43" s="160"/>
      <c r="E43" s="1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5">
        <v>0</v>
      </c>
      <c r="AA43" s="160"/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50605509</v>
      </c>
      <c r="D48" s="177">
        <f>+D28+D32+D38+D42+D47</f>
        <v>0</v>
      </c>
      <c r="E48" s="178">
        <f t="shared" si="9"/>
        <v>59488428</v>
      </c>
      <c r="F48" s="78">
        <f t="shared" si="9"/>
        <v>59488428</v>
      </c>
      <c r="G48" s="78">
        <f t="shared" si="9"/>
        <v>9061415</v>
      </c>
      <c r="H48" s="78">
        <f t="shared" si="9"/>
        <v>3166880</v>
      </c>
      <c r="I48" s="78">
        <f t="shared" si="9"/>
        <v>5356158</v>
      </c>
      <c r="J48" s="78">
        <f t="shared" si="9"/>
        <v>17584453</v>
      </c>
      <c r="K48" s="78">
        <f t="shared" si="9"/>
        <v>5553143</v>
      </c>
      <c r="L48" s="78">
        <f t="shared" si="9"/>
        <v>4393180</v>
      </c>
      <c r="M48" s="78">
        <f t="shared" si="9"/>
        <v>5059442</v>
      </c>
      <c r="N48" s="78">
        <f t="shared" si="9"/>
        <v>15005765</v>
      </c>
      <c r="O48" s="78">
        <f t="shared" si="9"/>
        <v>3726175</v>
      </c>
      <c r="P48" s="78">
        <f t="shared" si="9"/>
        <v>4068179</v>
      </c>
      <c r="Q48" s="78">
        <f t="shared" si="9"/>
        <v>3691740</v>
      </c>
      <c r="R48" s="78">
        <f t="shared" si="9"/>
        <v>11486094</v>
      </c>
      <c r="S48" s="78">
        <f t="shared" si="9"/>
        <v>4369109</v>
      </c>
      <c r="T48" s="78">
        <f t="shared" si="9"/>
        <v>3601997</v>
      </c>
      <c r="U48" s="78">
        <f t="shared" si="9"/>
        <v>6177363</v>
      </c>
      <c r="V48" s="78">
        <f t="shared" si="9"/>
        <v>14148469</v>
      </c>
      <c r="W48" s="78">
        <f t="shared" si="9"/>
        <v>58224781</v>
      </c>
      <c r="X48" s="78">
        <f t="shared" si="9"/>
        <v>59488428</v>
      </c>
      <c r="Y48" s="78">
        <f t="shared" si="9"/>
        <v>-1263647</v>
      </c>
      <c r="Z48" s="179">
        <f>+IF(X48&lt;&gt;0,+(Y48/X48)*100,0)</f>
        <v>-2.1241895986896813</v>
      </c>
      <c r="AA48" s="177">
        <f>+AA28+AA32+AA38+AA42+AA47</f>
        <v>59488428</v>
      </c>
    </row>
    <row r="49" spans="1:27" ht="13.5">
      <c r="A49" s="153" t="s">
        <v>49</v>
      </c>
      <c r="B49" s="154"/>
      <c r="C49" s="180">
        <f aca="true" t="shared" si="10" ref="C49:Y49">+C25-C48</f>
        <v>23638647</v>
      </c>
      <c r="D49" s="180">
        <f>+D25-D48</f>
        <v>0</v>
      </c>
      <c r="E49" s="181">
        <f t="shared" si="10"/>
        <v>36913749</v>
      </c>
      <c r="F49" s="182">
        <f t="shared" si="10"/>
        <v>36913749</v>
      </c>
      <c r="G49" s="182">
        <f t="shared" si="10"/>
        <v>23863978</v>
      </c>
      <c r="H49" s="182">
        <f t="shared" si="10"/>
        <v>-236071</v>
      </c>
      <c r="I49" s="182">
        <f t="shared" si="10"/>
        <v>8847455</v>
      </c>
      <c r="J49" s="182">
        <f t="shared" si="10"/>
        <v>32475362</v>
      </c>
      <c r="K49" s="182">
        <f t="shared" si="10"/>
        <v>-1846782</v>
      </c>
      <c r="L49" s="182">
        <f t="shared" si="10"/>
        <v>18878589</v>
      </c>
      <c r="M49" s="182">
        <f t="shared" si="10"/>
        <v>2395570</v>
      </c>
      <c r="N49" s="182">
        <f t="shared" si="10"/>
        <v>19427377</v>
      </c>
      <c r="O49" s="182">
        <f t="shared" si="10"/>
        <v>-19814</v>
      </c>
      <c r="P49" s="182">
        <f t="shared" si="10"/>
        <v>-2673629</v>
      </c>
      <c r="Q49" s="182">
        <f t="shared" si="10"/>
        <v>13906946</v>
      </c>
      <c r="R49" s="182">
        <f t="shared" si="10"/>
        <v>11213503</v>
      </c>
      <c r="S49" s="182">
        <f t="shared" si="10"/>
        <v>-3160769</v>
      </c>
      <c r="T49" s="182">
        <f t="shared" si="10"/>
        <v>-3428368</v>
      </c>
      <c r="U49" s="182">
        <f t="shared" si="10"/>
        <v>-5091089</v>
      </c>
      <c r="V49" s="182">
        <f t="shared" si="10"/>
        <v>-11680226</v>
      </c>
      <c r="W49" s="182">
        <f t="shared" si="10"/>
        <v>51436016</v>
      </c>
      <c r="X49" s="182">
        <f>IF(F25=F48,0,X25-X48)</f>
        <v>36913749</v>
      </c>
      <c r="Y49" s="182">
        <f t="shared" si="10"/>
        <v>14522267</v>
      </c>
      <c r="Z49" s="183">
        <f>+IF(X49&lt;&gt;0,+(Y49/X49)*100,0)</f>
        <v>39.34107857752405</v>
      </c>
      <c r="AA49" s="180">
        <f>+AA25-AA48</f>
        <v>36913749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1488801</v>
      </c>
      <c r="D5" s="160"/>
      <c r="E5" s="161">
        <v>1240664</v>
      </c>
      <c r="F5" s="65">
        <v>1240664</v>
      </c>
      <c r="G5" s="65">
        <v>53456</v>
      </c>
      <c r="H5" s="65">
        <v>30055</v>
      </c>
      <c r="I5" s="65">
        <v>134042</v>
      </c>
      <c r="J5" s="65">
        <v>217553</v>
      </c>
      <c r="K5" s="65">
        <v>485031</v>
      </c>
      <c r="L5" s="65">
        <v>38202</v>
      </c>
      <c r="M5" s="65">
        <v>53303</v>
      </c>
      <c r="N5" s="65">
        <v>576536</v>
      </c>
      <c r="O5" s="65">
        <v>485031</v>
      </c>
      <c r="P5" s="65">
        <v>47751</v>
      </c>
      <c r="Q5" s="65">
        <v>27750</v>
      </c>
      <c r="R5" s="65">
        <v>560532</v>
      </c>
      <c r="S5" s="65">
        <v>28462</v>
      </c>
      <c r="T5" s="65">
        <v>25332</v>
      </c>
      <c r="U5" s="65">
        <v>44399</v>
      </c>
      <c r="V5" s="65">
        <v>98193</v>
      </c>
      <c r="W5" s="65">
        <v>1452814</v>
      </c>
      <c r="X5" s="65">
        <v>1240664</v>
      </c>
      <c r="Y5" s="65">
        <v>212150</v>
      </c>
      <c r="Z5" s="145">
        <v>17.1</v>
      </c>
      <c r="AA5" s="160">
        <v>1240664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185915</v>
      </c>
      <c r="D11" s="160"/>
      <c r="E11" s="161">
        <v>89464</v>
      </c>
      <c r="F11" s="65">
        <v>89464</v>
      </c>
      <c r="G11" s="65">
        <v>8260</v>
      </c>
      <c r="H11" s="65">
        <v>11080</v>
      </c>
      <c r="I11" s="65">
        <v>12461</v>
      </c>
      <c r="J11" s="65">
        <v>31801</v>
      </c>
      <c r="K11" s="65">
        <v>36870</v>
      </c>
      <c r="L11" s="65">
        <v>16100</v>
      </c>
      <c r="M11" s="65">
        <v>4558</v>
      </c>
      <c r="N11" s="65">
        <v>57528</v>
      </c>
      <c r="O11" s="65">
        <v>36870</v>
      </c>
      <c r="P11" s="65">
        <v>9988</v>
      </c>
      <c r="Q11" s="65">
        <v>10865</v>
      </c>
      <c r="R11" s="65">
        <v>57723</v>
      </c>
      <c r="S11" s="65">
        <v>5670</v>
      </c>
      <c r="T11" s="65">
        <v>4780</v>
      </c>
      <c r="U11" s="65">
        <v>8725</v>
      </c>
      <c r="V11" s="65">
        <v>19175</v>
      </c>
      <c r="W11" s="65">
        <v>166227</v>
      </c>
      <c r="X11" s="65">
        <v>89464</v>
      </c>
      <c r="Y11" s="65">
        <v>76763</v>
      </c>
      <c r="Z11" s="145">
        <v>85.8</v>
      </c>
      <c r="AA11" s="160">
        <v>89464</v>
      </c>
    </row>
    <row r="12" spans="1:27" ht="13.5">
      <c r="A12" s="198" t="s">
        <v>108</v>
      </c>
      <c r="B12" s="200"/>
      <c r="C12" s="160">
        <v>765183</v>
      </c>
      <c r="D12" s="160"/>
      <c r="E12" s="161">
        <v>899152</v>
      </c>
      <c r="F12" s="65">
        <v>899152</v>
      </c>
      <c r="G12" s="65">
        <v>73597</v>
      </c>
      <c r="H12" s="65">
        <v>72349</v>
      </c>
      <c r="I12" s="65">
        <v>13188</v>
      </c>
      <c r="J12" s="65">
        <v>159134</v>
      </c>
      <c r="K12" s="65">
        <v>78880</v>
      </c>
      <c r="L12" s="65">
        <v>46543</v>
      </c>
      <c r="M12" s="65">
        <v>40183</v>
      </c>
      <c r="N12" s="65">
        <v>165606</v>
      </c>
      <c r="O12" s="65">
        <v>78881</v>
      </c>
      <c r="P12" s="65">
        <v>37981</v>
      </c>
      <c r="Q12" s="65">
        <v>48060</v>
      </c>
      <c r="R12" s="65">
        <v>164922</v>
      </c>
      <c r="S12" s="65">
        <v>20719</v>
      </c>
      <c r="T12" s="65">
        <v>46305</v>
      </c>
      <c r="U12" s="65">
        <v>70607</v>
      </c>
      <c r="V12" s="65">
        <v>137631</v>
      </c>
      <c r="W12" s="65">
        <v>627293</v>
      </c>
      <c r="X12" s="65">
        <v>899152</v>
      </c>
      <c r="Y12" s="65">
        <v>-271859</v>
      </c>
      <c r="Z12" s="145">
        <v>-30.24</v>
      </c>
      <c r="AA12" s="160">
        <v>899152</v>
      </c>
    </row>
    <row r="13" spans="1:27" ht="13.5">
      <c r="A13" s="196" t="s">
        <v>109</v>
      </c>
      <c r="B13" s="200"/>
      <c r="C13" s="160">
        <v>647704</v>
      </c>
      <c r="D13" s="160"/>
      <c r="E13" s="161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145">
        <v>0</v>
      </c>
      <c r="AA13" s="160">
        <v>0</v>
      </c>
    </row>
    <row r="14" spans="1:27" ht="13.5">
      <c r="A14" s="196" t="s">
        <v>110</v>
      </c>
      <c r="B14" s="200"/>
      <c r="C14" s="160">
        <v>467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68717</v>
      </c>
      <c r="D16" s="160"/>
      <c r="E16" s="161">
        <v>628800</v>
      </c>
      <c r="F16" s="65">
        <v>628800</v>
      </c>
      <c r="G16" s="65">
        <v>0</v>
      </c>
      <c r="H16" s="65">
        <v>2800</v>
      </c>
      <c r="I16" s="65">
        <v>4800</v>
      </c>
      <c r="J16" s="65">
        <v>7600</v>
      </c>
      <c r="K16" s="65">
        <v>26618</v>
      </c>
      <c r="L16" s="65">
        <v>71855</v>
      </c>
      <c r="M16" s="65">
        <v>60495</v>
      </c>
      <c r="N16" s="65">
        <v>158968</v>
      </c>
      <c r="O16" s="65">
        <v>26618</v>
      </c>
      <c r="P16" s="65">
        <v>73453</v>
      </c>
      <c r="Q16" s="65">
        <v>41155</v>
      </c>
      <c r="R16" s="65">
        <v>141226</v>
      </c>
      <c r="S16" s="65">
        <v>37492</v>
      </c>
      <c r="T16" s="65">
        <v>52318</v>
      </c>
      <c r="U16" s="65">
        <v>41527</v>
      </c>
      <c r="V16" s="65">
        <v>131337</v>
      </c>
      <c r="W16" s="65">
        <v>439131</v>
      </c>
      <c r="X16" s="65">
        <v>628800</v>
      </c>
      <c r="Y16" s="65">
        <v>-189669</v>
      </c>
      <c r="Z16" s="145">
        <v>-30.16</v>
      </c>
      <c r="AA16" s="160">
        <v>628800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48200813</v>
      </c>
      <c r="D19" s="160"/>
      <c r="E19" s="161">
        <v>58788000</v>
      </c>
      <c r="F19" s="65">
        <v>58788000</v>
      </c>
      <c r="G19" s="65">
        <v>20358000</v>
      </c>
      <c r="H19" s="65">
        <v>1500000</v>
      </c>
      <c r="I19" s="65">
        <v>1508894</v>
      </c>
      <c r="J19" s="65">
        <v>23366894</v>
      </c>
      <c r="K19" s="65">
        <v>0</v>
      </c>
      <c r="L19" s="65">
        <v>20559000</v>
      </c>
      <c r="M19" s="65">
        <v>21000</v>
      </c>
      <c r="N19" s="65">
        <v>20580000</v>
      </c>
      <c r="O19" s="65">
        <v>0</v>
      </c>
      <c r="P19" s="65">
        <v>0</v>
      </c>
      <c r="Q19" s="65">
        <v>14811526</v>
      </c>
      <c r="R19" s="65">
        <v>14811526</v>
      </c>
      <c r="S19" s="65">
        <v>0</v>
      </c>
      <c r="T19" s="65">
        <v>0</v>
      </c>
      <c r="U19" s="65">
        <v>0</v>
      </c>
      <c r="V19" s="65">
        <v>0</v>
      </c>
      <c r="W19" s="65">
        <v>58758420</v>
      </c>
      <c r="X19" s="65">
        <v>58788000</v>
      </c>
      <c r="Y19" s="65">
        <v>-29580</v>
      </c>
      <c r="Z19" s="145">
        <v>-0.05</v>
      </c>
      <c r="AA19" s="160">
        <v>58788000</v>
      </c>
    </row>
    <row r="20" spans="1:27" ht="13.5">
      <c r="A20" s="196" t="s">
        <v>35</v>
      </c>
      <c r="B20" s="200" t="s">
        <v>96</v>
      </c>
      <c r="C20" s="160">
        <v>2224891</v>
      </c>
      <c r="D20" s="160"/>
      <c r="E20" s="161">
        <v>92097</v>
      </c>
      <c r="F20" s="59">
        <v>92097</v>
      </c>
      <c r="G20" s="59">
        <v>2666080</v>
      </c>
      <c r="H20" s="59">
        <v>1314525</v>
      </c>
      <c r="I20" s="59">
        <v>30228</v>
      </c>
      <c r="J20" s="59">
        <v>4010833</v>
      </c>
      <c r="K20" s="59">
        <v>3078962</v>
      </c>
      <c r="L20" s="59">
        <v>40069</v>
      </c>
      <c r="M20" s="59">
        <v>19473</v>
      </c>
      <c r="N20" s="59">
        <v>3138504</v>
      </c>
      <c r="O20" s="59">
        <v>3078961</v>
      </c>
      <c r="P20" s="59">
        <v>1225377</v>
      </c>
      <c r="Q20" s="59">
        <v>17330</v>
      </c>
      <c r="R20" s="59">
        <v>4321668</v>
      </c>
      <c r="S20" s="59">
        <v>1115997</v>
      </c>
      <c r="T20" s="59">
        <v>44894</v>
      </c>
      <c r="U20" s="59">
        <v>921016</v>
      </c>
      <c r="V20" s="59">
        <v>2081907</v>
      </c>
      <c r="W20" s="59">
        <v>13552912</v>
      </c>
      <c r="X20" s="59">
        <v>92097</v>
      </c>
      <c r="Y20" s="59">
        <v>13460815</v>
      </c>
      <c r="Z20" s="199">
        <v>14615.91</v>
      </c>
      <c r="AA20" s="135">
        <v>92097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53582491</v>
      </c>
      <c r="D22" s="203">
        <f>SUM(D5:D21)</f>
        <v>0</v>
      </c>
      <c r="E22" s="204">
        <f t="shared" si="0"/>
        <v>61738177</v>
      </c>
      <c r="F22" s="205">
        <f t="shared" si="0"/>
        <v>61738177</v>
      </c>
      <c r="G22" s="205">
        <f t="shared" si="0"/>
        <v>23159393</v>
      </c>
      <c r="H22" s="205">
        <f t="shared" si="0"/>
        <v>2930809</v>
      </c>
      <c r="I22" s="205">
        <f t="shared" si="0"/>
        <v>1703613</v>
      </c>
      <c r="J22" s="205">
        <f t="shared" si="0"/>
        <v>27793815</v>
      </c>
      <c r="K22" s="205">
        <f t="shared" si="0"/>
        <v>3706361</v>
      </c>
      <c r="L22" s="205">
        <f t="shared" si="0"/>
        <v>20771769</v>
      </c>
      <c r="M22" s="205">
        <f t="shared" si="0"/>
        <v>199012</v>
      </c>
      <c r="N22" s="205">
        <f t="shared" si="0"/>
        <v>24677142</v>
      </c>
      <c r="O22" s="205">
        <f t="shared" si="0"/>
        <v>3706361</v>
      </c>
      <c r="P22" s="205">
        <f t="shared" si="0"/>
        <v>1394550</v>
      </c>
      <c r="Q22" s="205">
        <f t="shared" si="0"/>
        <v>14956686</v>
      </c>
      <c r="R22" s="205">
        <f t="shared" si="0"/>
        <v>20057597</v>
      </c>
      <c r="S22" s="205">
        <f t="shared" si="0"/>
        <v>1208340</v>
      </c>
      <c r="T22" s="205">
        <f t="shared" si="0"/>
        <v>173629</v>
      </c>
      <c r="U22" s="205">
        <f t="shared" si="0"/>
        <v>1086274</v>
      </c>
      <c r="V22" s="205">
        <f t="shared" si="0"/>
        <v>2468243</v>
      </c>
      <c r="W22" s="205">
        <f t="shared" si="0"/>
        <v>74996797</v>
      </c>
      <c r="X22" s="205">
        <f t="shared" si="0"/>
        <v>61738177</v>
      </c>
      <c r="Y22" s="205">
        <f t="shared" si="0"/>
        <v>13258620</v>
      </c>
      <c r="Z22" s="206">
        <f>+IF(X22&lt;&gt;0,+(Y22/X22)*100,0)</f>
        <v>21.475561223649347</v>
      </c>
      <c r="AA22" s="203">
        <f>SUM(AA5:AA21)</f>
        <v>61738177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19713520</v>
      </c>
      <c r="D25" s="160"/>
      <c r="E25" s="161">
        <v>22500879</v>
      </c>
      <c r="F25" s="65">
        <v>22500879</v>
      </c>
      <c r="G25" s="65">
        <v>1988946</v>
      </c>
      <c r="H25" s="65">
        <v>1938841</v>
      </c>
      <c r="I25" s="65">
        <v>2177539</v>
      </c>
      <c r="J25" s="65">
        <v>6105326</v>
      </c>
      <c r="K25" s="65">
        <v>1975241</v>
      </c>
      <c r="L25" s="65">
        <v>2109966</v>
      </c>
      <c r="M25" s="65">
        <v>2420520</v>
      </c>
      <c r="N25" s="65">
        <v>6505727</v>
      </c>
      <c r="O25" s="65">
        <v>2198836</v>
      </c>
      <c r="P25" s="65">
        <v>2259323</v>
      </c>
      <c r="Q25" s="65">
        <v>2226567</v>
      </c>
      <c r="R25" s="65">
        <v>6684726</v>
      </c>
      <c r="S25" s="65">
        <v>2481801</v>
      </c>
      <c r="T25" s="65">
        <v>2423090</v>
      </c>
      <c r="U25" s="65">
        <v>2395935</v>
      </c>
      <c r="V25" s="65">
        <v>7300826</v>
      </c>
      <c r="W25" s="65">
        <v>26596605</v>
      </c>
      <c r="X25" s="65">
        <v>22500879</v>
      </c>
      <c r="Y25" s="65">
        <v>4095726</v>
      </c>
      <c r="Z25" s="145">
        <v>18.2</v>
      </c>
      <c r="AA25" s="160">
        <v>22500879</v>
      </c>
    </row>
    <row r="26" spans="1:27" ht="13.5">
      <c r="A26" s="198" t="s">
        <v>38</v>
      </c>
      <c r="B26" s="197"/>
      <c r="C26" s="160">
        <v>6697491</v>
      </c>
      <c r="D26" s="160"/>
      <c r="E26" s="161">
        <v>7759206</v>
      </c>
      <c r="F26" s="65">
        <v>7759206</v>
      </c>
      <c r="G26" s="65">
        <v>355888</v>
      </c>
      <c r="H26" s="65">
        <v>354816</v>
      </c>
      <c r="I26" s="65">
        <v>338684</v>
      </c>
      <c r="J26" s="65">
        <v>1049388</v>
      </c>
      <c r="K26" s="65">
        <v>352517</v>
      </c>
      <c r="L26" s="65">
        <v>339291</v>
      </c>
      <c r="M26" s="65">
        <v>342599</v>
      </c>
      <c r="N26" s="65">
        <v>1034407</v>
      </c>
      <c r="O26" s="65">
        <v>341153</v>
      </c>
      <c r="P26" s="65">
        <v>339472</v>
      </c>
      <c r="Q26" s="65">
        <v>343883</v>
      </c>
      <c r="R26" s="65">
        <v>1024508</v>
      </c>
      <c r="S26" s="65">
        <v>526638</v>
      </c>
      <c r="T26" s="65">
        <v>381127</v>
      </c>
      <c r="U26" s="65">
        <v>362678</v>
      </c>
      <c r="V26" s="65">
        <v>1270443</v>
      </c>
      <c r="W26" s="65">
        <v>4378746</v>
      </c>
      <c r="X26" s="65">
        <v>7759206</v>
      </c>
      <c r="Y26" s="65">
        <v>-3380460</v>
      </c>
      <c r="Z26" s="145">
        <v>-43.57</v>
      </c>
      <c r="AA26" s="160">
        <v>7759206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800000</v>
      </c>
      <c r="F27" s="65">
        <v>800000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800000</v>
      </c>
      <c r="Y27" s="65">
        <v>-800000</v>
      </c>
      <c r="Z27" s="145">
        <v>-100</v>
      </c>
      <c r="AA27" s="160">
        <v>800000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304000</v>
      </c>
      <c r="F28" s="65">
        <v>304000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304000</v>
      </c>
      <c r="Y28" s="65">
        <v>-304000</v>
      </c>
      <c r="Z28" s="145">
        <v>-100</v>
      </c>
      <c r="AA28" s="160">
        <v>304000</v>
      </c>
    </row>
    <row r="29" spans="1:27" ht="13.5">
      <c r="A29" s="198" t="s">
        <v>40</v>
      </c>
      <c r="B29" s="197"/>
      <c r="C29" s="160">
        <v>0</v>
      </c>
      <c r="D29" s="160"/>
      <c r="E29" s="161">
        <v>52000</v>
      </c>
      <c r="F29" s="65">
        <v>52000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52000</v>
      </c>
      <c r="Y29" s="65">
        <v>-52000</v>
      </c>
      <c r="Z29" s="145">
        <v>-100</v>
      </c>
      <c r="AA29" s="160">
        <v>52000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145">
        <v>0</v>
      </c>
      <c r="AA30" s="160">
        <v>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1354793</v>
      </c>
      <c r="D32" s="160"/>
      <c r="E32" s="161">
        <v>1180000</v>
      </c>
      <c r="F32" s="65">
        <v>1180000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1180000</v>
      </c>
      <c r="Y32" s="65">
        <v>-1180000</v>
      </c>
      <c r="Z32" s="145">
        <v>-100</v>
      </c>
      <c r="AA32" s="160">
        <v>1180000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22839705</v>
      </c>
      <c r="D34" s="160"/>
      <c r="E34" s="161">
        <v>26892343</v>
      </c>
      <c r="F34" s="65">
        <v>26892343</v>
      </c>
      <c r="G34" s="65">
        <v>6716581</v>
      </c>
      <c r="H34" s="65">
        <v>873223</v>
      </c>
      <c r="I34" s="65">
        <v>2839935</v>
      </c>
      <c r="J34" s="65">
        <v>10429739</v>
      </c>
      <c r="K34" s="65">
        <v>3225385</v>
      </c>
      <c r="L34" s="65">
        <v>1943923</v>
      </c>
      <c r="M34" s="65">
        <v>2296323</v>
      </c>
      <c r="N34" s="65">
        <v>7465631</v>
      </c>
      <c r="O34" s="65">
        <v>1186186</v>
      </c>
      <c r="P34" s="65">
        <v>1469384</v>
      </c>
      <c r="Q34" s="65">
        <v>1121290</v>
      </c>
      <c r="R34" s="65">
        <v>3776860</v>
      </c>
      <c r="S34" s="65">
        <v>1360670</v>
      </c>
      <c r="T34" s="65">
        <v>797780</v>
      </c>
      <c r="U34" s="65">
        <v>3418750</v>
      </c>
      <c r="V34" s="65">
        <v>5577200</v>
      </c>
      <c r="W34" s="65">
        <v>27249430</v>
      </c>
      <c r="X34" s="65">
        <v>26892343</v>
      </c>
      <c r="Y34" s="65">
        <v>357087</v>
      </c>
      <c r="Z34" s="145">
        <v>1.33</v>
      </c>
      <c r="AA34" s="160">
        <v>26892343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50605509</v>
      </c>
      <c r="D36" s="203">
        <f>SUM(D25:D35)</f>
        <v>0</v>
      </c>
      <c r="E36" s="204">
        <f t="shared" si="1"/>
        <v>59488428</v>
      </c>
      <c r="F36" s="205">
        <f t="shared" si="1"/>
        <v>59488428</v>
      </c>
      <c r="G36" s="205">
        <f t="shared" si="1"/>
        <v>9061415</v>
      </c>
      <c r="H36" s="205">
        <f t="shared" si="1"/>
        <v>3166880</v>
      </c>
      <c r="I36" s="205">
        <f t="shared" si="1"/>
        <v>5356158</v>
      </c>
      <c r="J36" s="205">
        <f t="shared" si="1"/>
        <v>17584453</v>
      </c>
      <c r="K36" s="205">
        <f t="shared" si="1"/>
        <v>5553143</v>
      </c>
      <c r="L36" s="205">
        <f t="shared" si="1"/>
        <v>4393180</v>
      </c>
      <c r="M36" s="205">
        <f t="shared" si="1"/>
        <v>5059442</v>
      </c>
      <c r="N36" s="205">
        <f t="shared" si="1"/>
        <v>15005765</v>
      </c>
      <c r="O36" s="205">
        <f t="shared" si="1"/>
        <v>3726175</v>
      </c>
      <c r="P36" s="205">
        <f t="shared" si="1"/>
        <v>4068179</v>
      </c>
      <c r="Q36" s="205">
        <f t="shared" si="1"/>
        <v>3691740</v>
      </c>
      <c r="R36" s="205">
        <f t="shared" si="1"/>
        <v>11486094</v>
      </c>
      <c r="S36" s="205">
        <f t="shared" si="1"/>
        <v>4369109</v>
      </c>
      <c r="T36" s="205">
        <f t="shared" si="1"/>
        <v>3601997</v>
      </c>
      <c r="U36" s="205">
        <f t="shared" si="1"/>
        <v>6177363</v>
      </c>
      <c r="V36" s="205">
        <f t="shared" si="1"/>
        <v>14148469</v>
      </c>
      <c r="W36" s="205">
        <f t="shared" si="1"/>
        <v>58224781</v>
      </c>
      <c r="X36" s="205">
        <f t="shared" si="1"/>
        <v>59488428</v>
      </c>
      <c r="Y36" s="205">
        <f t="shared" si="1"/>
        <v>-1263647</v>
      </c>
      <c r="Z36" s="206">
        <f>+IF(X36&lt;&gt;0,+(Y36/X36)*100,0)</f>
        <v>-2.1241895986896813</v>
      </c>
      <c r="AA36" s="203">
        <f>SUM(AA25:AA35)</f>
        <v>59488428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2976982</v>
      </c>
      <c r="D38" s="214">
        <f>+D22-D36</f>
        <v>0</v>
      </c>
      <c r="E38" s="215">
        <f t="shared" si="2"/>
        <v>2249749</v>
      </c>
      <c r="F38" s="111">
        <f t="shared" si="2"/>
        <v>2249749</v>
      </c>
      <c r="G38" s="111">
        <f t="shared" si="2"/>
        <v>14097978</v>
      </c>
      <c r="H38" s="111">
        <f t="shared" si="2"/>
        <v>-236071</v>
      </c>
      <c r="I38" s="111">
        <f t="shared" si="2"/>
        <v>-3652545</v>
      </c>
      <c r="J38" s="111">
        <f t="shared" si="2"/>
        <v>10209362</v>
      </c>
      <c r="K38" s="111">
        <f t="shared" si="2"/>
        <v>-1846782</v>
      </c>
      <c r="L38" s="111">
        <f t="shared" si="2"/>
        <v>16378589</v>
      </c>
      <c r="M38" s="111">
        <f t="shared" si="2"/>
        <v>-4860430</v>
      </c>
      <c r="N38" s="111">
        <f t="shared" si="2"/>
        <v>9671377</v>
      </c>
      <c r="O38" s="111">
        <f t="shared" si="2"/>
        <v>-19814</v>
      </c>
      <c r="P38" s="111">
        <f t="shared" si="2"/>
        <v>-2673629</v>
      </c>
      <c r="Q38" s="111">
        <f t="shared" si="2"/>
        <v>11264946</v>
      </c>
      <c r="R38" s="111">
        <f t="shared" si="2"/>
        <v>8571503</v>
      </c>
      <c r="S38" s="111">
        <f t="shared" si="2"/>
        <v>-3160769</v>
      </c>
      <c r="T38" s="111">
        <f t="shared" si="2"/>
        <v>-3428368</v>
      </c>
      <c r="U38" s="111">
        <f t="shared" si="2"/>
        <v>-5091089</v>
      </c>
      <c r="V38" s="111">
        <f t="shared" si="2"/>
        <v>-11680226</v>
      </c>
      <c r="W38" s="111">
        <f t="shared" si="2"/>
        <v>16772016</v>
      </c>
      <c r="X38" s="111">
        <f>IF(F22=F36,0,X22-X36)</f>
        <v>2249749</v>
      </c>
      <c r="Y38" s="111">
        <f t="shared" si="2"/>
        <v>14522267</v>
      </c>
      <c r="Z38" s="216">
        <f>+IF(X38&lt;&gt;0,+(Y38/X38)*100,0)</f>
        <v>645.5060986803417</v>
      </c>
      <c r="AA38" s="214">
        <f>+AA22-AA36</f>
        <v>2249749</v>
      </c>
    </row>
    <row r="39" spans="1:27" ht="13.5">
      <c r="A39" s="196" t="s">
        <v>46</v>
      </c>
      <c r="B39" s="200"/>
      <c r="C39" s="160">
        <v>20661665</v>
      </c>
      <c r="D39" s="160"/>
      <c r="E39" s="161">
        <v>34664000</v>
      </c>
      <c r="F39" s="65">
        <v>34664000</v>
      </c>
      <c r="G39" s="65">
        <v>9766000</v>
      </c>
      <c r="H39" s="65">
        <v>0</v>
      </c>
      <c r="I39" s="65">
        <v>12500000</v>
      </c>
      <c r="J39" s="65">
        <v>22266000</v>
      </c>
      <c r="K39" s="65">
        <v>0</v>
      </c>
      <c r="L39" s="65">
        <v>2500000</v>
      </c>
      <c r="M39" s="65">
        <v>7256000</v>
      </c>
      <c r="N39" s="65">
        <v>9756000</v>
      </c>
      <c r="O39" s="65">
        <v>0</v>
      </c>
      <c r="P39" s="65">
        <v>0</v>
      </c>
      <c r="Q39" s="65">
        <v>2642000</v>
      </c>
      <c r="R39" s="65">
        <v>2642000</v>
      </c>
      <c r="S39" s="65">
        <v>0</v>
      </c>
      <c r="T39" s="65">
        <v>0</v>
      </c>
      <c r="U39" s="65">
        <v>0</v>
      </c>
      <c r="V39" s="65">
        <v>0</v>
      </c>
      <c r="W39" s="65">
        <v>34664000</v>
      </c>
      <c r="X39" s="65">
        <v>34664000</v>
      </c>
      <c r="Y39" s="65">
        <v>0</v>
      </c>
      <c r="Z39" s="145">
        <v>0</v>
      </c>
      <c r="AA39" s="160">
        <v>34664000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23638647</v>
      </c>
      <c r="D42" s="221">
        <f>SUM(D38:D41)</f>
        <v>0</v>
      </c>
      <c r="E42" s="222">
        <f t="shared" si="3"/>
        <v>36913749</v>
      </c>
      <c r="F42" s="93">
        <f t="shared" si="3"/>
        <v>36913749</v>
      </c>
      <c r="G42" s="93">
        <f t="shared" si="3"/>
        <v>23863978</v>
      </c>
      <c r="H42" s="93">
        <f t="shared" si="3"/>
        <v>-236071</v>
      </c>
      <c r="I42" s="93">
        <f t="shared" si="3"/>
        <v>8847455</v>
      </c>
      <c r="J42" s="93">
        <f t="shared" si="3"/>
        <v>32475362</v>
      </c>
      <c r="K42" s="93">
        <f t="shared" si="3"/>
        <v>-1846782</v>
      </c>
      <c r="L42" s="93">
        <f t="shared" si="3"/>
        <v>18878589</v>
      </c>
      <c r="M42" s="93">
        <f t="shared" si="3"/>
        <v>2395570</v>
      </c>
      <c r="N42" s="93">
        <f t="shared" si="3"/>
        <v>19427377</v>
      </c>
      <c r="O42" s="93">
        <f t="shared" si="3"/>
        <v>-19814</v>
      </c>
      <c r="P42" s="93">
        <f t="shared" si="3"/>
        <v>-2673629</v>
      </c>
      <c r="Q42" s="93">
        <f t="shared" si="3"/>
        <v>13906946</v>
      </c>
      <c r="R42" s="93">
        <f t="shared" si="3"/>
        <v>11213503</v>
      </c>
      <c r="S42" s="93">
        <f t="shared" si="3"/>
        <v>-3160769</v>
      </c>
      <c r="T42" s="93">
        <f t="shared" si="3"/>
        <v>-3428368</v>
      </c>
      <c r="U42" s="93">
        <f t="shared" si="3"/>
        <v>-5091089</v>
      </c>
      <c r="V42" s="93">
        <f t="shared" si="3"/>
        <v>-11680226</v>
      </c>
      <c r="W42" s="93">
        <f t="shared" si="3"/>
        <v>51436016</v>
      </c>
      <c r="X42" s="93">
        <f t="shared" si="3"/>
        <v>36913749</v>
      </c>
      <c r="Y42" s="93">
        <f t="shared" si="3"/>
        <v>14522267</v>
      </c>
      <c r="Z42" s="223">
        <f>+IF(X42&lt;&gt;0,+(Y42/X42)*100,0)</f>
        <v>39.34107857752405</v>
      </c>
      <c r="AA42" s="221">
        <f>SUM(AA38:AA41)</f>
        <v>36913749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23638647</v>
      </c>
      <c r="D44" s="225">
        <f>+D42-D43</f>
        <v>0</v>
      </c>
      <c r="E44" s="226">
        <f t="shared" si="4"/>
        <v>36913749</v>
      </c>
      <c r="F44" s="82">
        <f t="shared" si="4"/>
        <v>36913749</v>
      </c>
      <c r="G44" s="82">
        <f t="shared" si="4"/>
        <v>23863978</v>
      </c>
      <c r="H44" s="82">
        <f t="shared" si="4"/>
        <v>-236071</v>
      </c>
      <c r="I44" s="82">
        <f t="shared" si="4"/>
        <v>8847455</v>
      </c>
      <c r="J44" s="82">
        <f t="shared" si="4"/>
        <v>32475362</v>
      </c>
      <c r="K44" s="82">
        <f t="shared" si="4"/>
        <v>-1846782</v>
      </c>
      <c r="L44" s="82">
        <f t="shared" si="4"/>
        <v>18878589</v>
      </c>
      <c r="M44" s="82">
        <f t="shared" si="4"/>
        <v>2395570</v>
      </c>
      <c r="N44" s="82">
        <f t="shared" si="4"/>
        <v>19427377</v>
      </c>
      <c r="O44" s="82">
        <f t="shared" si="4"/>
        <v>-19814</v>
      </c>
      <c r="P44" s="82">
        <f t="shared" si="4"/>
        <v>-2673629</v>
      </c>
      <c r="Q44" s="82">
        <f t="shared" si="4"/>
        <v>13906946</v>
      </c>
      <c r="R44" s="82">
        <f t="shared" si="4"/>
        <v>11213503</v>
      </c>
      <c r="S44" s="82">
        <f t="shared" si="4"/>
        <v>-3160769</v>
      </c>
      <c r="T44" s="82">
        <f t="shared" si="4"/>
        <v>-3428368</v>
      </c>
      <c r="U44" s="82">
        <f t="shared" si="4"/>
        <v>-5091089</v>
      </c>
      <c r="V44" s="82">
        <f t="shared" si="4"/>
        <v>-11680226</v>
      </c>
      <c r="W44" s="82">
        <f t="shared" si="4"/>
        <v>51436016</v>
      </c>
      <c r="X44" s="82">
        <f t="shared" si="4"/>
        <v>36913749</v>
      </c>
      <c r="Y44" s="82">
        <f t="shared" si="4"/>
        <v>14522267</v>
      </c>
      <c r="Z44" s="227">
        <f>+IF(X44&lt;&gt;0,+(Y44/X44)*100,0)</f>
        <v>39.34107857752405</v>
      </c>
      <c r="AA44" s="225">
        <f>+AA42-AA43</f>
        <v>36913749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23638647</v>
      </c>
      <c r="D46" s="221">
        <f>SUM(D44:D45)</f>
        <v>0</v>
      </c>
      <c r="E46" s="222">
        <f t="shared" si="5"/>
        <v>36913749</v>
      </c>
      <c r="F46" s="93">
        <f t="shared" si="5"/>
        <v>36913749</v>
      </c>
      <c r="G46" s="93">
        <f t="shared" si="5"/>
        <v>23863978</v>
      </c>
      <c r="H46" s="93">
        <f t="shared" si="5"/>
        <v>-236071</v>
      </c>
      <c r="I46" s="93">
        <f t="shared" si="5"/>
        <v>8847455</v>
      </c>
      <c r="J46" s="93">
        <f t="shared" si="5"/>
        <v>32475362</v>
      </c>
      <c r="K46" s="93">
        <f t="shared" si="5"/>
        <v>-1846782</v>
      </c>
      <c r="L46" s="93">
        <f t="shared" si="5"/>
        <v>18878589</v>
      </c>
      <c r="M46" s="93">
        <f t="shared" si="5"/>
        <v>2395570</v>
      </c>
      <c r="N46" s="93">
        <f t="shared" si="5"/>
        <v>19427377</v>
      </c>
      <c r="O46" s="93">
        <f t="shared" si="5"/>
        <v>-19814</v>
      </c>
      <c r="P46" s="93">
        <f t="shared" si="5"/>
        <v>-2673629</v>
      </c>
      <c r="Q46" s="93">
        <f t="shared" si="5"/>
        <v>13906946</v>
      </c>
      <c r="R46" s="93">
        <f t="shared" si="5"/>
        <v>11213503</v>
      </c>
      <c r="S46" s="93">
        <f t="shared" si="5"/>
        <v>-3160769</v>
      </c>
      <c r="T46" s="93">
        <f t="shared" si="5"/>
        <v>-3428368</v>
      </c>
      <c r="U46" s="93">
        <f t="shared" si="5"/>
        <v>-5091089</v>
      </c>
      <c r="V46" s="93">
        <f t="shared" si="5"/>
        <v>-11680226</v>
      </c>
      <c r="W46" s="93">
        <f t="shared" si="5"/>
        <v>51436016</v>
      </c>
      <c r="X46" s="93">
        <f t="shared" si="5"/>
        <v>36913749</v>
      </c>
      <c r="Y46" s="93">
        <f t="shared" si="5"/>
        <v>14522267</v>
      </c>
      <c r="Z46" s="223">
        <f>+IF(X46&lt;&gt;0,+(Y46/X46)*100,0)</f>
        <v>39.34107857752405</v>
      </c>
      <c r="AA46" s="221">
        <f>SUM(AA44:AA45)</f>
        <v>36913749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23638647</v>
      </c>
      <c r="D48" s="232">
        <f>SUM(D46:D47)</f>
        <v>0</v>
      </c>
      <c r="E48" s="233">
        <f t="shared" si="6"/>
        <v>36913749</v>
      </c>
      <c r="F48" s="234">
        <f t="shared" si="6"/>
        <v>36913749</v>
      </c>
      <c r="G48" s="234">
        <f t="shared" si="6"/>
        <v>23863978</v>
      </c>
      <c r="H48" s="235">
        <f t="shared" si="6"/>
        <v>-236071</v>
      </c>
      <c r="I48" s="235">
        <f t="shared" si="6"/>
        <v>8847455</v>
      </c>
      <c r="J48" s="235">
        <f t="shared" si="6"/>
        <v>32475362</v>
      </c>
      <c r="K48" s="235">
        <f t="shared" si="6"/>
        <v>-1846782</v>
      </c>
      <c r="L48" s="235">
        <f t="shared" si="6"/>
        <v>18878589</v>
      </c>
      <c r="M48" s="234">
        <f t="shared" si="6"/>
        <v>2395570</v>
      </c>
      <c r="N48" s="234">
        <f t="shared" si="6"/>
        <v>19427377</v>
      </c>
      <c r="O48" s="235">
        <f t="shared" si="6"/>
        <v>-19814</v>
      </c>
      <c r="P48" s="235">
        <f t="shared" si="6"/>
        <v>-2673629</v>
      </c>
      <c r="Q48" s="235">
        <f t="shared" si="6"/>
        <v>13906946</v>
      </c>
      <c r="R48" s="235">
        <f t="shared" si="6"/>
        <v>11213503</v>
      </c>
      <c r="S48" s="235">
        <f t="shared" si="6"/>
        <v>-3160769</v>
      </c>
      <c r="T48" s="234">
        <f t="shared" si="6"/>
        <v>-3428368</v>
      </c>
      <c r="U48" s="234">
        <f t="shared" si="6"/>
        <v>-5091089</v>
      </c>
      <c r="V48" s="235">
        <f t="shared" si="6"/>
        <v>-11680226</v>
      </c>
      <c r="W48" s="235">
        <f t="shared" si="6"/>
        <v>51436016</v>
      </c>
      <c r="X48" s="235">
        <f t="shared" si="6"/>
        <v>36913749</v>
      </c>
      <c r="Y48" s="235">
        <f t="shared" si="6"/>
        <v>14522267</v>
      </c>
      <c r="Z48" s="236">
        <f>+IF(X48&lt;&gt;0,+(Y48/X48)*100,0)</f>
        <v>39.34107857752405</v>
      </c>
      <c r="AA48" s="237">
        <f>SUM(AA46:AA47)</f>
        <v>36913749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17601622</v>
      </c>
      <c r="D5" s="158">
        <f>SUM(D6:D8)</f>
        <v>0</v>
      </c>
      <c r="E5" s="159">
        <f t="shared" si="0"/>
        <v>35732000</v>
      </c>
      <c r="F5" s="105">
        <f t="shared" si="0"/>
        <v>35732000</v>
      </c>
      <c r="G5" s="105">
        <f t="shared" si="0"/>
        <v>5551729</v>
      </c>
      <c r="H5" s="105">
        <f t="shared" si="0"/>
        <v>1935418</v>
      </c>
      <c r="I5" s="105">
        <f t="shared" si="0"/>
        <v>1180406</v>
      </c>
      <c r="J5" s="105">
        <f t="shared" si="0"/>
        <v>8667553</v>
      </c>
      <c r="K5" s="105">
        <f t="shared" si="0"/>
        <v>3584296</v>
      </c>
      <c r="L5" s="105">
        <f t="shared" si="0"/>
        <v>2804447</v>
      </c>
      <c r="M5" s="105">
        <f t="shared" si="0"/>
        <v>4512787</v>
      </c>
      <c r="N5" s="105">
        <f t="shared" si="0"/>
        <v>10901530</v>
      </c>
      <c r="O5" s="105">
        <f t="shared" si="0"/>
        <v>43000</v>
      </c>
      <c r="P5" s="105">
        <f t="shared" si="0"/>
        <v>43000</v>
      </c>
      <c r="Q5" s="105">
        <f t="shared" si="0"/>
        <v>2660712</v>
      </c>
      <c r="R5" s="105">
        <f t="shared" si="0"/>
        <v>2746712</v>
      </c>
      <c r="S5" s="105">
        <f t="shared" si="0"/>
        <v>305615</v>
      </c>
      <c r="T5" s="105">
        <f t="shared" si="0"/>
        <v>819690</v>
      </c>
      <c r="U5" s="105">
        <f t="shared" si="0"/>
        <v>518925</v>
      </c>
      <c r="V5" s="105">
        <f t="shared" si="0"/>
        <v>1644230</v>
      </c>
      <c r="W5" s="105">
        <f t="shared" si="0"/>
        <v>23960025</v>
      </c>
      <c r="X5" s="105">
        <f t="shared" si="0"/>
        <v>35732000</v>
      </c>
      <c r="Y5" s="105">
        <f t="shared" si="0"/>
        <v>-11771975</v>
      </c>
      <c r="Z5" s="142">
        <f>+IF(X5&lt;&gt;0,+(Y5/X5)*100,0)</f>
        <v>-32.94518918616367</v>
      </c>
      <c r="AA5" s="158">
        <f>SUM(AA6:AA8)</f>
        <v>35732000</v>
      </c>
    </row>
    <row r="6" spans="1:27" ht="13.5">
      <c r="A6" s="143" t="s">
        <v>75</v>
      </c>
      <c r="B6" s="141"/>
      <c r="C6" s="160">
        <v>17601622</v>
      </c>
      <c r="D6" s="160"/>
      <c r="E6" s="161">
        <v>35732000</v>
      </c>
      <c r="F6" s="65">
        <v>35732000</v>
      </c>
      <c r="G6" s="65">
        <v>5551729</v>
      </c>
      <c r="H6" s="65">
        <v>1935418</v>
      </c>
      <c r="I6" s="65">
        <v>1180406</v>
      </c>
      <c r="J6" s="65">
        <v>8667553</v>
      </c>
      <c r="K6" s="65">
        <v>3584296</v>
      </c>
      <c r="L6" s="65">
        <v>2804447</v>
      </c>
      <c r="M6" s="65">
        <v>4512787</v>
      </c>
      <c r="N6" s="65">
        <v>10901530</v>
      </c>
      <c r="O6" s="65">
        <v>43000</v>
      </c>
      <c r="P6" s="65">
        <v>43000</v>
      </c>
      <c r="Q6" s="65">
        <v>2660712</v>
      </c>
      <c r="R6" s="65">
        <v>2746712</v>
      </c>
      <c r="S6" s="65">
        <v>305615</v>
      </c>
      <c r="T6" s="65">
        <v>819690</v>
      </c>
      <c r="U6" s="65">
        <v>518925</v>
      </c>
      <c r="V6" s="65">
        <v>1644230</v>
      </c>
      <c r="W6" s="65">
        <v>23960025</v>
      </c>
      <c r="X6" s="65">
        <v>35732000</v>
      </c>
      <c r="Y6" s="65">
        <v>-11771975</v>
      </c>
      <c r="Z6" s="145">
        <v>-32.95</v>
      </c>
      <c r="AA6" s="67">
        <v>35732000</v>
      </c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0</v>
      </c>
      <c r="X9" s="105">
        <f t="shared" si="1"/>
        <v>0</v>
      </c>
      <c r="Y9" s="105">
        <f t="shared" si="1"/>
        <v>0</v>
      </c>
      <c r="Z9" s="142">
        <f>+IF(X9&lt;&gt;0,+(Y9/X9)*100,0)</f>
        <v>0</v>
      </c>
      <c r="AA9" s="107">
        <f>SUM(AA10:AA14)</f>
        <v>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0</v>
      </c>
      <c r="Y15" s="105">
        <f t="shared" si="2"/>
        <v>0</v>
      </c>
      <c r="Z15" s="142">
        <f>+IF(X15&lt;&gt;0,+(Y15/X15)*100,0)</f>
        <v>0</v>
      </c>
      <c r="AA15" s="107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17601622</v>
      </c>
      <c r="D25" s="232">
        <f>+D5+D9+D15+D19+D24</f>
        <v>0</v>
      </c>
      <c r="E25" s="245">
        <f t="shared" si="4"/>
        <v>35732000</v>
      </c>
      <c r="F25" s="234">
        <f t="shared" si="4"/>
        <v>35732000</v>
      </c>
      <c r="G25" s="234">
        <f t="shared" si="4"/>
        <v>5551729</v>
      </c>
      <c r="H25" s="234">
        <f t="shared" si="4"/>
        <v>1935418</v>
      </c>
      <c r="I25" s="234">
        <f t="shared" si="4"/>
        <v>1180406</v>
      </c>
      <c r="J25" s="234">
        <f t="shared" si="4"/>
        <v>8667553</v>
      </c>
      <c r="K25" s="234">
        <f t="shared" si="4"/>
        <v>3584296</v>
      </c>
      <c r="L25" s="234">
        <f t="shared" si="4"/>
        <v>2804447</v>
      </c>
      <c r="M25" s="234">
        <f t="shared" si="4"/>
        <v>4512787</v>
      </c>
      <c r="N25" s="234">
        <f t="shared" si="4"/>
        <v>10901530</v>
      </c>
      <c r="O25" s="234">
        <f t="shared" si="4"/>
        <v>43000</v>
      </c>
      <c r="P25" s="234">
        <f t="shared" si="4"/>
        <v>43000</v>
      </c>
      <c r="Q25" s="234">
        <f t="shared" si="4"/>
        <v>2660712</v>
      </c>
      <c r="R25" s="234">
        <f t="shared" si="4"/>
        <v>2746712</v>
      </c>
      <c r="S25" s="234">
        <f t="shared" si="4"/>
        <v>305615</v>
      </c>
      <c r="T25" s="234">
        <f t="shared" si="4"/>
        <v>819690</v>
      </c>
      <c r="U25" s="234">
        <f t="shared" si="4"/>
        <v>518925</v>
      </c>
      <c r="V25" s="234">
        <f t="shared" si="4"/>
        <v>1644230</v>
      </c>
      <c r="W25" s="234">
        <f t="shared" si="4"/>
        <v>23960025</v>
      </c>
      <c r="X25" s="234">
        <f t="shared" si="4"/>
        <v>35732000</v>
      </c>
      <c r="Y25" s="234">
        <f t="shared" si="4"/>
        <v>-11771975</v>
      </c>
      <c r="Z25" s="246">
        <f>+IF(X25&lt;&gt;0,+(Y25/X25)*100,0)</f>
        <v>-32.94518918616367</v>
      </c>
      <c r="AA25" s="247">
        <f>+AA5+AA9+AA15+AA19+AA24</f>
        <v>35732000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17601622</v>
      </c>
      <c r="D28" s="160"/>
      <c r="E28" s="161">
        <v>35732000</v>
      </c>
      <c r="F28" s="65">
        <v>35732000</v>
      </c>
      <c r="G28" s="65">
        <v>5551729</v>
      </c>
      <c r="H28" s="65"/>
      <c r="I28" s="65">
        <v>1180406</v>
      </c>
      <c r="J28" s="65">
        <v>6732135</v>
      </c>
      <c r="K28" s="65">
        <v>3584296</v>
      </c>
      <c r="L28" s="65">
        <v>2804447</v>
      </c>
      <c r="M28" s="65">
        <v>4512787</v>
      </c>
      <c r="N28" s="65">
        <v>10901530</v>
      </c>
      <c r="O28" s="65">
        <v>43000</v>
      </c>
      <c r="P28" s="65">
        <v>43000</v>
      </c>
      <c r="Q28" s="65">
        <v>2660712</v>
      </c>
      <c r="R28" s="65">
        <v>2746712</v>
      </c>
      <c r="S28" s="65">
        <v>305615</v>
      </c>
      <c r="T28" s="65">
        <v>819690</v>
      </c>
      <c r="U28" s="65"/>
      <c r="V28" s="65">
        <v>1125305</v>
      </c>
      <c r="W28" s="65">
        <v>21505682</v>
      </c>
      <c r="X28" s="65">
        <v>35732000</v>
      </c>
      <c r="Y28" s="65">
        <v>-14226318</v>
      </c>
      <c r="Z28" s="145">
        <v>-39.81</v>
      </c>
      <c r="AA28" s="160">
        <v>35732000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>
        <v>1935418</v>
      </c>
      <c r="I29" s="65"/>
      <c r="J29" s="65">
        <v>1935418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>
        <v>518925</v>
      </c>
      <c r="V29" s="65">
        <v>518925</v>
      </c>
      <c r="W29" s="65">
        <v>2454343</v>
      </c>
      <c r="X29" s="65"/>
      <c r="Y29" s="65">
        <v>2454343</v>
      </c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17601622</v>
      </c>
      <c r="D32" s="225">
        <f>SUM(D28:D31)</f>
        <v>0</v>
      </c>
      <c r="E32" s="226">
        <f t="shared" si="5"/>
        <v>35732000</v>
      </c>
      <c r="F32" s="82">
        <f t="shared" si="5"/>
        <v>35732000</v>
      </c>
      <c r="G32" s="82">
        <f t="shared" si="5"/>
        <v>5551729</v>
      </c>
      <c r="H32" s="82">
        <f t="shared" si="5"/>
        <v>1935418</v>
      </c>
      <c r="I32" s="82">
        <f t="shared" si="5"/>
        <v>1180406</v>
      </c>
      <c r="J32" s="82">
        <f t="shared" si="5"/>
        <v>8667553</v>
      </c>
      <c r="K32" s="82">
        <f t="shared" si="5"/>
        <v>3584296</v>
      </c>
      <c r="L32" s="82">
        <f t="shared" si="5"/>
        <v>2804447</v>
      </c>
      <c r="M32" s="82">
        <f t="shared" si="5"/>
        <v>4512787</v>
      </c>
      <c r="N32" s="82">
        <f t="shared" si="5"/>
        <v>10901530</v>
      </c>
      <c r="O32" s="82">
        <f t="shared" si="5"/>
        <v>43000</v>
      </c>
      <c r="P32" s="82">
        <f t="shared" si="5"/>
        <v>43000</v>
      </c>
      <c r="Q32" s="82">
        <f t="shared" si="5"/>
        <v>2660712</v>
      </c>
      <c r="R32" s="82">
        <f t="shared" si="5"/>
        <v>2746712</v>
      </c>
      <c r="S32" s="82">
        <f t="shared" si="5"/>
        <v>305615</v>
      </c>
      <c r="T32" s="82">
        <f t="shared" si="5"/>
        <v>819690</v>
      </c>
      <c r="U32" s="82">
        <f t="shared" si="5"/>
        <v>518925</v>
      </c>
      <c r="V32" s="82">
        <f t="shared" si="5"/>
        <v>1644230</v>
      </c>
      <c r="W32" s="82">
        <f t="shared" si="5"/>
        <v>23960025</v>
      </c>
      <c r="X32" s="82">
        <f t="shared" si="5"/>
        <v>35732000</v>
      </c>
      <c r="Y32" s="82">
        <f t="shared" si="5"/>
        <v>-11771975</v>
      </c>
      <c r="Z32" s="227">
        <f>+IF(X32&lt;&gt;0,+(Y32/X32)*100,0)</f>
        <v>-32.94518918616367</v>
      </c>
      <c r="AA32" s="84">
        <f>SUM(AA28:AA31)</f>
        <v>35732000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17601622</v>
      </c>
      <c r="D36" s="237">
        <f>SUM(D32:D35)</f>
        <v>0</v>
      </c>
      <c r="E36" s="233">
        <f t="shared" si="6"/>
        <v>35732000</v>
      </c>
      <c r="F36" s="235">
        <f t="shared" si="6"/>
        <v>35732000</v>
      </c>
      <c r="G36" s="235">
        <f t="shared" si="6"/>
        <v>5551729</v>
      </c>
      <c r="H36" s="235">
        <f t="shared" si="6"/>
        <v>1935418</v>
      </c>
      <c r="I36" s="235">
        <f t="shared" si="6"/>
        <v>1180406</v>
      </c>
      <c r="J36" s="235">
        <f t="shared" si="6"/>
        <v>8667553</v>
      </c>
      <c r="K36" s="235">
        <f t="shared" si="6"/>
        <v>3584296</v>
      </c>
      <c r="L36" s="235">
        <f t="shared" si="6"/>
        <v>2804447</v>
      </c>
      <c r="M36" s="235">
        <f t="shared" si="6"/>
        <v>4512787</v>
      </c>
      <c r="N36" s="235">
        <f t="shared" si="6"/>
        <v>10901530</v>
      </c>
      <c r="O36" s="235">
        <f t="shared" si="6"/>
        <v>43000</v>
      </c>
      <c r="P36" s="235">
        <f t="shared" si="6"/>
        <v>43000</v>
      </c>
      <c r="Q36" s="235">
        <f t="shared" si="6"/>
        <v>2660712</v>
      </c>
      <c r="R36" s="235">
        <f t="shared" si="6"/>
        <v>2746712</v>
      </c>
      <c r="S36" s="235">
        <f t="shared" si="6"/>
        <v>305615</v>
      </c>
      <c r="T36" s="235">
        <f t="shared" si="6"/>
        <v>819690</v>
      </c>
      <c r="U36" s="235">
        <f t="shared" si="6"/>
        <v>518925</v>
      </c>
      <c r="V36" s="235">
        <f t="shared" si="6"/>
        <v>1644230</v>
      </c>
      <c r="W36" s="235">
        <f t="shared" si="6"/>
        <v>23960025</v>
      </c>
      <c r="X36" s="235">
        <f t="shared" si="6"/>
        <v>35732000</v>
      </c>
      <c r="Y36" s="235">
        <f t="shared" si="6"/>
        <v>-11771975</v>
      </c>
      <c r="Z36" s="236">
        <f>+IF(X36&lt;&gt;0,+(Y36/X36)*100,0)</f>
        <v>-32.94518918616367</v>
      </c>
      <c r="AA36" s="254">
        <f>SUM(AA32:AA35)</f>
        <v>35732000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378424</v>
      </c>
      <c r="D6" s="160"/>
      <c r="E6" s="64">
        <v>2674818</v>
      </c>
      <c r="F6" s="65">
        <v>2674818</v>
      </c>
      <c r="G6" s="65">
        <v>33115554</v>
      </c>
      <c r="H6" s="65">
        <v>36046778</v>
      </c>
      <c r="I6" s="65"/>
      <c r="J6" s="65">
        <v>69162332</v>
      </c>
      <c r="K6" s="65">
        <v>542303</v>
      </c>
      <c r="L6" s="65"/>
      <c r="M6" s="65">
        <v>542303</v>
      </c>
      <c r="N6" s="65">
        <v>1084606</v>
      </c>
      <c r="O6" s="65">
        <v>13780</v>
      </c>
      <c r="P6" s="65">
        <v>18480</v>
      </c>
      <c r="Q6" s="65">
        <v>11743364</v>
      </c>
      <c r="R6" s="65">
        <v>11775624</v>
      </c>
      <c r="S6" s="65">
        <v>18480</v>
      </c>
      <c r="T6" s="65">
        <v>18480</v>
      </c>
      <c r="U6" s="65"/>
      <c r="V6" s="65">
        <v>36960</v>
      </c>
      <c r="W6" s="65">
        <v>82059522</v>
      </c>
      <c r="X6" s="65">
        <v>2674818</v>
      </c>
      <c r="Y6" s="65">
        <v>79384704</v>
      </c>
      <c r="Z6" s="145">
        <v>2967.85</v>
      </c>
      <c r="AA6" s="67">
        <v>2674818</v>
      </c>
    </row>
    <row r="7" spans="1:27" ht="13.5">
      <c r="A7" s="264" t="s">
        <v>147</v>
      </c>
      <c r="B7" s="197" t="s">
        <v>72</v>
      </c>
      <c r="C7" s="160"/>
      <c r="D7" s="160"/>
      <c r="E7" s="64">
        <v>2080712</v>
      </c>
      <c r="F7" s="65">
        <v>2080712</v>
      </c>
      <c r="G7" s="65">
        <v>11835156</v>
      </c>
      <c r="H7" s="65">
        <v>14711983</v>
      </c>
      <c r="I7" s="65"/>
      <c r="J7" s="65">
        <v>26547139</v>
      </c>
      <c r="K7" s="65">
        <v>14711983</v>
      </c>
      <c r="L7" s="65"/>
      <c r="M7" s="65">
        <v>14711983</v>
      </c>
      <c r="N7" s="65">
        <v>29423966</v>
      </c>
      <c r="O7" s="65">
        <v>21902693</v>
      </c>
      <c r="P7" s="65">
        <v>19221038</v>
      </c>
      <c r="Q7" s="65">
        <v>15302361</v>
      </c>
      <c r="R7" s="65">
        <v>56426092</v>
      </c>
      <c r="S7" s="65">
        <v>209722934</v>
      </c>
      <c r="T7" s="65">
        <v>20972188</v>
      </c>
      <c r="U7" s="65"/>
      <c r="V7" s="65">
        <v>230695122</v>
      </c>
      <c r="W7" s="65">
        <v>343092319</v>
      </c>
      <c r="X7" s="65">
        <v>2080712</v>
      </c>
      <c r="Y7" s="65">
        <v>341011607</v>
      </c>
      <c r="Z7" s="145">
        <v>16389.18</v>
      </c>
      <c r="AA7" s="67">
        <v>2080712</v>
      </c>
    </row>
    <row r="8" spans="1:27" ht="13.5">
      <c r="A8" s="264" t="s">
        <v>148</v>
      </c>
      <c r="B8" s="197" t="s">
        <v>72</v>
      </c>
      <c r="C8" s="160">
        <v>242090</v>
      </c>
      <c r="D8" s="160"/>
      <c r="E8" s="64">
        <v>7414990</v>
      </c>
      <c r="F8" s="65">
        <v>7414990</v>
      </c>
      <c r="G8" s="65">
        <v>6539536</v>
      </c>
      <c r="H8" s="65">
        <v>6582244</v>
      </c>
      <c r="I8" s="65"/>
      <c r="J8" s="65">
        <v>13121780</v>
      </c>
      <c r="K8" s="65">
        <v>102642399</v>
      </c>
      <c r="L8" s="65"/>
      <c r="M8" s="65">
        <v>6667672</v>
      </c>
      <c r="N8" s="65">
        <v>109310071</v>
      </c>
      <c r="O8" s="65">
        <v>6770564</v>
      </c>
      <c r="P8" s="65">
        <v>6895101</v>
      </c>
      <c r="Q8" s="65">
        <v>7204897</v>
      </c>
      <c r="R8" s="65">
        <v>20870562</v>
      </c>
      <c r="S8" s="65">
        <v>7386550</v>
      </c>
      <c r="T8" s="65">
        <v>7538044</v>
      </c>
      <c r="U8" s="65"/>
      <c r="V8" s="65">
        <v>14924594</v>
      </c>
      <c r="W8" s="65">
        <v>158227007</v>
      </c>
      <c r="X8" s="65">
        <v>7414990</v>
      </c>
      <c r="Y8" s="65">
        <v>150812017</v>
      </c>
      <c r="Z8" s="145">
        <v>2033.88</v>
      </c>
      <c r="AA8" s="67">
        <v>7414990</v>
      </c>
    </row>
    <row r="9" spans="1:27" ht="13.5">
      <c r="A9" s="264" t="s">
        <v>149</v>
      </c>
      <c r="B9" s="197"/>
      <c r="C9" s="160">
        <v>9250304</v>
      </c>
      <c r="D9" s="160"/>
      <c r="E9" s="64"/>
      <c r="F9" s="65"/>
      <c r="G9" s="65">
        <v>4033295</v>
      </c>
      <c r="H9" s="65">
        <v>4033295</v>
      </c>
      <c r="I9" s="65"/>
      <c r="J9" s="65">
        <v>8066590</v>
      </c>
      <c r="K9" s="65"/>
      <c r="L9" s="65"/>
      <c r="M9" s="65">
        <v>3788222</v>
      </c>
      <c r="N9" s="65">
        <v>3788222</v>
      </c>
      <c r="O9" s="65">
        <v>3931317</v>
      </c>
      <c r="P9" s="65">
        <v>4047493</v>
      </c>
      <c r="Q9" s="65">
        <v>3790422</v>
      </c>
      <c r="R9" s="65">
        <v>11769232</v>
      </c>
      <c r="S9" s="65">
        <v>3804620</v>
      </c>
      <c r="T9" s="65">
        <v>3804620</v>
      </c>
      <c r="U9" s="65"/>
      <c r="V9" s="65">
        <v>7609240</v>
      </c>
      <c r="W9" s="65">
        <v>31233284</v>
      </c>
      <c r="X9" s="65"/>
      <c r="Y9" s="65">
        <v>31233284</v>
      </c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35601</v>
      </c>
      <c r="D11" s="160"/>
      <c r="E11" s="64"/>
      <c r="F11" s="65"/>
      <c r="G11" s="65">
        <v>36901</v>
      </c>
      <c r="H11" s="65">
        <v>35601</v>
      </c>
      <c r="I11" s="65"/>
      <c r="J11" s="65">
        <v>72502</v>
      </c>
      <c r="K11" s="65">
        <v>35601</v>
      </c>
      <c r="L11" s="65"/>
      <c r="M11" s="65">
        <v>35601</v>
      </c>
      <c r="N11" s="65">
        <v>71202</v>
      </c>
      <c r="O11" s="65"/>
      <c r="P11" s="65">
        <v>35601</v>
      </c>
      <c r="Q11" s="65">
        <v>35601</v>
      </c>
      <c r="R11" s="65">
        <v>71202</v>
      </c>
      <c r="S11" s="65">
        <v>35601</v>
      </c>
      <c r="T11" s="65">
        <v>35601</v>
      </c>
      <c r="U11" s="65"/>
      <c r="V11" s="65">
        <v>71202</v>
      </c>
      <c r="W11" s="65">
        <v>286108</v>
      </c>
      <c r="X11" s="65"/>
      <c r="Y11" s="65">
        <v>286108</v>
      </c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9906419</v>
      </c>
      <c r="D12" s="177">
        <f>SUM(D6:D11)</f>
        <v>0</v>
      </c>
      <c r="E12" s="77">
        <f t="shared" si="0"/>
        <v>12170520</v>
      </c>
      <c r="F12" s="78">
        <f t="shared" si="0"/>
        <v>12170520</v>
      </c>
      <c r="G12" s="78">
        <f t="shared" si="0"/>
        <v>55560442</v>
      </c>
      <c r="H12" s="78">
        <f t="shared" si="0"/>
        <v>61409901</v>
      </c>
      <c r="I12" s="78">
        <f t="shared" si="0"/>
        <v>0</v>
      </c>
      <c r="J12" s="78">
        <f t="shared" si="0"/>
        <v>116970343</v>
      </c>
      <c r="K12" s="78">
        <f t="shared" si="0"/>
        <v>117932286</v>
      </c>
      <c r="L12" s="78">
        <f t="shared" si="0"/>
        <v>0</v>
      </c>
      <c r="M12" s="78">
        <f t="shared" si="0"/>
        <v>25745781</v>
      </c>
      <c r="N12" s="78">
        <f t="shared" si="0"/>
        <v>143678067</v>
      </c>
      <c r="O12" s="78">
        <f t="shared" si="0"/>
        <v>32618354</v>
      </c>
      <c r="P12" s="78">
        <f t="shared" si="0"/>
        <v>30217713</v>
      </c>
      <c r="Q12" s="78">
        <f t="shared" si="0"/>
        <v>38076645</v>
      </c>
      <c r="R12" s="78">
        <f t="shared" si="0"/>
        <v>100912712</v>
      </c>
      <c r="S12" s="78">
        <f t="shared" si="0"/>
        <v>220968185</v>
      </c>
      <c r="T12" s="78">
        <f t="shared" si="0"/>
        <v>32368933</v>
      </c>
      <c r="U12" s="78">
        <f t="shared" si="0"/>
        <v>0</v>
      </c>
      <c r="V12" s="78">
        <f t="shared" si="0"/>
        <v>253337118</v>
      </c>
      <c r="W12" s="78">
        <f t="shared" si="0"/>
        <v>614898240</v>
      </c>
      <c r="X12" s="78">
        <f t="shared" si="0"/>
        <v>12170520</v>
      </c>
      <c r="Y12" s="78">
        <f t="shared" si="0"/>
        <v>602727720</v>
      </c>
      <c r="Z12" s="179">
        <f>+IF(X12&lt;&gt;0,+(Y12/X12)*100,0)</f>
        <v>4952.357992920598</v>
      </c>
      <c r="AA12" s="79">
        <f>SUM(AA6:AA11)</f>
        <v>12170520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412719</v>
      </c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36856064</v>
      </c>
      <c r="D19" s="160"/>
      <c r="E19" s="64">
        <v>14265685</v>
      </c>
      <c r="F19" s="65">
        <v>14265685</v>
      </c>
      <c r="G19" s="65">
        <v>5570894</v>
      </c>
      <c r="H19" s="65">
        <v>1939300</v>
      </c>
      <c r="I19" s="65"/>
      <c r="J19" s="65">
        <v>7510194</v>
      </c>
      <c r="K19" s="65">
        <v>3584296</v>
      </c>
      <c r="L19" s="65"/>
      <c r="M19" s="65">
        <v>4555787</v>
      </c>
      <c r="N19" s="65">
        <v>8140083</v>
      </c>
      <c r="O19" s="65">
        <v>16696617</v>
      </c>
      <c r="P19" s="65">
        <v>16696617</v>
      </c>
      <c r="Q19" s="65">
        <v>2617712</v>
      </c>
      <c r="R19" s="65">
        <v>36010946</v>
      </c>
      <c r="S19" s="65">
        <v>2617712</v>
      </c>
      <c r="T19" s="65">
        <v>262615</v>
      </c>
      <c r="U19" s="65"/>
      <c r="V19" s="65">
        <v>2880327</v>
      </c>
      <c r="W19" s="65">
        <v>54541550</v>
      </c>
      <c r="X19" s="65">
        <v>14265685</v>
      </c>
      <c r="Y19" s="65">
        <v>40275865</v>
      </c>
      <c r="Z19" s="145">
        <v>282.33</v>
      </c>
      <c r="AA19" s="67">
        <v>14265685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>
        <v>412719</v>
      </c>
      <c r="H22" s="65">
        <v>412719</v>
      </c>
      <c r="I22" s="65"/>
      <c r="J22" s="65">
        <v>825438</v>
      </c>
      <c r="K22" s="65">
        <v>412719</v>
      </c>
      <c r="L22" s="65"/>
      <c r="M22" s="65">
        <v>412719</v>
      </c>
      <c r="N22" s="65">
        <v>825438</v>
      </c>
      <c r="O22" s="65">
        <v>412719</v>
      </c>
      <c r="P22" s="65">
        <v>412719</v>
      </c>
      <c r="Q22" s="65">
        <v>412719</v>
      </c>
      <c r="R22" s="65">
        <v>1238157</v>
      </c>
      <c r="S22" s="65">
        <v>412719</v>
      </c>
      <c r="T22" s="65">
        <v>412719</v>
      </c>
      <c r="U22" s="65"/>
      <c r="V22" s="65">
        <v>825438</v>
      </c>
      <c r="W22" s="65">
        <v>3714471</v>
      </c>
      <c r="X22" s="65"/>
      <c r="Y22" s="65">
        <v>3714471</v>
      </c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37268783</v>
      </c>
      <c r="D24" s="177">
        <f>SUM(D15:D23)</f>
        <v>0</v>
      </c>
      <c r="E24" s="81">
        <f t="shared" si="1"/>
        <v>14265685</v>
      </c>
      <c r="F24" s="82">
        <f t="shared" si="1"/>
        <v>14265685</v>
      </c>
      <c r="G24" s="82">
        <f t="shared" si="1"/>
        <v>5983613</v>
      </c>
      <c r="H24" s="82">
        <f t="shared" si="1"/>
        <v>2352019</v>
      </c>
      <c r="I24" s="82">
        <f t="shared" si="1"/>
        <v>0</v>
      </c>
      <c r="J24" s="82">
        <f t="shared" si="1"/>
        <v>8335632</v>
      </c>
      <c r="K24" s="82">
        <f t="shared" si="1"/>
        <v>3997015</v>
      </c>
      <c r="L24" s="82">
        <f t="shared" si="1"/>
        <v>0</v>
      </c>
      <c r="M24" s="82">
        <f t="shared" si="1"/>
        <v>4968506</v>
      </c>
      <c r="N24" s="82">
        <f t="shared" si="1"/>
        <v>8965521</v>
      </c>
      <c r="O24" s="82">
        <f t="shared" si="1"/>
        <v>17109336</v>
      </c>
      <c r="P24" s="82">
        <f t="shared" si="1"/>
        <v>17109336</v>
      </c>
      <c r="Q24" s="82">
        <f t="shared" si="1"/>
        <v>3030431</v>
      </c>
      <c r="R24" s="82">
        <f t="shared" si="1"/>
        <v>37249103</v>
      </c>
      <c r="S24" s="82">
        <f t="shared" si="1"/>
        <v>3030431</v>
      </c>
      <c r="T24" s="82">
        <f t="shared" si="1"/>
        <v>675334</v>
      </c>
      <c r="U24" s="82">
        <f t="shared" si="1"/>
        <v>0</v>
      </c>
      <c r="V24" s="82">
        <f t="shared" si="1"/>
        <v>3705765</v>
      </c>
      <c r="W24" s="82">
        <f t="shared" si="1"/>
        <v>58256021</v>
      </c>
      <c r="X24" s="82">
        <f t="shared" si="1"/>
        <v>14265685</v>
      </c>
      <c r="Y24" s="82">
        <f t="shared" si="1"/>
        <v>43990336</v>
      </c>
      <c r="Z24" s="227">
        <f>+IF(X24&lt;&gt;0,+(Y24/X24)*100,0)</f>
        <v>308.3646947202325</v>
      </c>
      <c r="AA24" s="84">
        <f>SUM(AA15:AA23)</f>
        <v>14265685</v>
      </c>
    </row>
    <row r="25" spans="1:27" ht="13.5">
      <c r="A25" s="265" t="s">
        <v>162</v>
      </c>
      <c r="B25" s="266"/>
      <c r="C25" s="177">
        <f aca="true" t="shared" si="2" ref="C25:Y25">+C12+C24</f>
        <v>47175202</v>
      </c>
      <c r="D25" s="177">
        <f>+D12+D24</f>
        <v>0</v>
      </c>
      <c r="E25" s="77">
        <f t="shared" si="2"/>
        <v>26436205</v>
      </c>
      <c r="F25" s="78">
        <f t="shared" si="2"/>
        <v>26436205</v>
      </c>
      <c r="G25" s="78">
        <f t="shared" si="2"/>
        <v>61544055</v>
      </c>
      <c r="H25" s="78">
        <f t="shared" si="2"/>
        <v>63761920</v>
      </c>
      <c r="I25" s="78">
        <f t="shared" si="2"/>
        <v>0</v>
      </c>
      <c r="J25" s="78">
        <f t="shared" si="2"/>
        <v>125305975</v>
      </c>
      <c r="K25" s="78">
        <f t="shared" si="2"/>
        <v>121929301</v>
      </c>
      <c r="L25" s="78">
        <f t="shared" si="2"/>
        <v>0</v>
      </c>
      <c r="M25" s="78">
        <f t="shared" si="2"/>
        <v>30714287</v>
      </c>
      <c r="N25" s="78">
        <f t="shared" si="2"/>
        <v>152643588</v>
      </c>
      <c r="O25" s="78">
        <f t="shared" si="2"/>
        <v>49727690</v>
      </c>
      <c r="P25" s="78">
        <f t="shared" si="2"/>
        <v>47327049</v>
      </c>
      <c r="Q25" s="78">
        <f t="shared" si="2"/>
        <v>41107076</v>
      </c>
      <c r="R25" s="78">
        <f t="shared" si="2"/>
        <v>138161815</v>
      </c>
      <c r="S25" s="78">
        <f t="shared" si="2"/>
        <v>223998616</v>
      </c>
      <c r="T25" s="78">
        <f t="shared" si="2"/>
        <v>33044267</v>
      </c>
      <c r="U25" s="78">
        <f t="shared" si="2"/>
        <v>0</v>
      </c>
      <c r="V25" s="78">
        <f t="shared" si="2"/>
        <v>257042883</v>
      </c>
      <c r="W25" s="78">
        <f t="shared" si="2"/>
        <v>673154261</v>
      </c>
      <c r="X25" s="78">
        <f t="shared" si="2"/>
        <v>26436205</v>
      </c>
      <c r="Y25" s="78">
        <f t="shared" si="2"/>
        <v>646718056</v>
      </c>
      <c r="Z25" s="179">
        <f>+IF(X25&lt;&gt;0,+(Y25/X25)*100,0)</f>
        <v>2446.334698947901</v>
      </c>
      <c r="AA25" s="79">
        <f>+AA12+AA24</f>
        <v>26436205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>
        <v>453237</v>
      </c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167839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/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>
        <v>17542246</v>
      </c>
      <c r="D32" s="160"/>
      <c r="E32" s="64">
        <v>4728858</v>
      </c>
      <c r="F32" s="65">
        <v>4728858</v>
      </c>
      <c r="G32" s="65">
        <v>35589709</v>
      </c>
      <c r="H32" s="65">
        <v>7543798</v>
      </c>
      <c r="I32" s="65"/>
      <c r="J32" s="65">
        <v>43133507</v>
      </c>
      <c r="K32" s="65">
        <v>10590310</v>
      </c>
      <c r="L32" s="65"/>
      <c r="M32" s="65">
        <v>12099862</v>
      </c>
      <c r="N32" s="65">
        <v>22690172</v>
      </c>
      <c r="O32" s="65">
        <v>6467779</v>
      </c>
      <c r="P32" s="65">
        <v>6040141</v>
      </c>
      <c r="Q32" s="65">
        <v>22244276</v>
      </c>
      <c r="R32" s="65">
        <v>34752196</v>
      </c>
      <c r="S32" s="65">
        <v>5858952</v>
      </c>
      <c r="T32" s="65">
        <v>4822542</v>
      </c>
      <c r="U32" s="65"/>
      <c r="V32" s="65">
        <v>10681494</v>
      </c>
      <c r="W32" s="65">
        <v>111257369</v>
      </c>
      <c r="X32" s="65">
        <v>4728858</v>
      </c>
      <c r="Y32" s="65">
        <v>106528511</v>
      </c>
      <c r="Z32" s="145">
        <v>2252.73</v>
      </c>
      <c r="AA32" s="67">
        <v>4728858</v>
      </c>
    </row>
    <row r="33" spans="1:27" ht="13.5">
      <c r="A33" s="264" t="s">
        <v>168</v>
      </c>
      <c r="B33" s="197"/>
      <c r="C33" s="160"/>
      <c r="D33" s="160"/>
      <c r="E33" s="64">
        <v>2432000</v>
      </c>
      <c r="F33" s="65">
        <v>2432000</v>
      </c>
      <c r="G33" s="65">
        <v>25954346</v>
      </c>
      <c r="H33" s="65">
        <v>56218122</v>
      </c>
      <c r="I33" s="65"/>
      <c r="J33" s="65">
        <v>82172468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>
        <v>82172468</v>
      </c>
      <c r="X33" s="65">
        <v>2432000</v>
      </c>
      <c r="Y33" s="65">
        <v>79740468</v>
      </c>
      <c r="Z33" s="145">
        <v>3278.8</v>
      </c>
      <c r="AA33" s="67">
        <v>2432000</v>
      </c>
    </row>
    <row r="34" spans="1:27" ht="13.5">
      <c r="A34" s="265" t="s">
        <v>58</v>
      </c>
      <c r="B34" s="266"/>
      <c r="C34" s="177">
        <f aca="true" t="shared" si="3" ref="C34:Y34">SUM(C29:C33)</f>
        <v>18163322</v>
      </c>
      <c r="D34" s="177">
        <f>SUM(D29:D33)</f>
        <v>0</v>
      </c>
      <c r="E34" s="77">
        <f t="shared" si="3"/>
        <v>7160858</v>
      </c>
      <c r="F34" s="78">
        <f t="shared" si="3"/>
        <v>7160858</v>
      </c>
      <c r="G34" s="78">
        <f t="shared" si="3"/>
        <v>61544055</v>
      </c>
      <c r="H34" s="78">
        <f t="shared" si="3"/>
        <v>63761920</v>
      </c>
      <c r="I34" s="78">
        <f t="shared" si="3"/>
        <v>0</v>
      </c>
      <c r="J34" s="78">
        <f t="shared" si="3"/>
        <v>125305975</v>
      </c>
      <c r="K34" s="78">
        <f t="shared" si="3"/>
        <v>10590310</v>
      </c>
      <c r="L34" s="78">
        <f t="shared" si="3"/>
        <v>0</v>
      </c>
      <c r="M34" s="78">
        <f t="shared" si="3"/>
        <v>12099862</v>
      </c>
      <c r="N34" s="78">
        <f t="shared" si="3"/>
        <v>22690172</v>
      </c>
      <c r="O34" s="78">
        <f t="shared" si="3"/>
        <v>6467779</v>
      </c>
      <c r="P34" s="78">
        <f t="shared" si="3"/>
        <v>6040141</v>
      </c>
      <c r="Q34" s="78">
        <f t="shared" si="3"/>
        <v>22244276</v>
      </c>
      <c r="R34" s="78">
        <f t="shared" si="3"/>
        <v>34752196</v>
      </c>
      <c r="S34" s="78">
        <f t="shared" si="3"/>
        <v>5858952</v>
      </c>
      <c r="T34" s="78">
        <f t="shared" si="3"/>
        <v>4822542</v>
      </c>
      <c r="U34" s="78">
        <f t="shared" si="3"/>
        <v>0</v>
      </c>
      <c r="V34" s="78">
        <f t="shared" si="3"/>
        <v>10681494</v>
      </c>
      <c r="W34" s="78">
        <f t="shared" si="3"/>
        <v>193429837</v>
      </c>
      <c r="X34" s="78">
        <f t="shared" si="3"/>
        <v>7160858</v>
      </c>
      <c r="Y34" s="78">
        <f t="shared" si="3"/>
        <v>186268979</v>
      </c>
      <c r="Z34" s="179">
        <f>+IF(X34&lt;&gt;0,+(Y34/X34)*100,0)</f>
        <v>2601.2103437884116</v>
      </c>
      <c r="AA34" s="79">
        <f>SUM(AA29:AA33)</f>
        <v>7160858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72405</v>
      </c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/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72405</v>
      </c>
      <c r="D39" s="177">
        <f>SUM(D37:D38)</f>
        <v>0</v>
      </c>
      <c r="E39" s="81">
        <f t="shared" si="4"/>
        <v>0</v>
      </c>
      <c r="F39" s="82">
        <f t="shared" si="4"/>
        <v>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0</v>
      </c>
      <c r="Y39" s="82">
        <f t="shared" si="4"/>
        <v>0</v>
      </c>
      <c r="Z39" s="227">
        <f>+IF(X39&lt;&gt;0,+(Y39/X39)*100,0)</f>
        <v>0</v>
      </c>
      <c r="AA39" s="84">
        <f>SUM(AA37:AA38)</f>
        <v>0</v>
      </c>
    </row>
    <row r="40" spans="1:27" ht="13.5">
      <c r="A40" s="265" t="s">
        <v>170</v>
      </c>
      <c r="B40" s="266"/>
      <c r="C40" s="177">
        <f aca="true" t="shared" si="5" ref="C40:Y40">+C34+C39</f>
        <v>18235727</v>
      </c>
      <c r="D40" s="177">
        <f>+D34+D39</f>
        <v>0</v>
      </c>
      <c r="E40" s="77">
        <f t="shared" si="5"/>
        <v>7160858</v>
      </c>
      <c r="F40" s="78">
        <f t="shared" si="5"/>
        <v>7160858</v>
      </c>
      <c r="G40" s="78">
        <f t="shared" si="5"/>
        <v>61544055</v>
      </c>
      <c r="H40" s="78">
        <f t="shared" si="5"/>
        <v>63761920</v>
      </c>
      <c r="I40" s="78">
        <f t="shared" si="5"/>
        <v>0</v>
      </c>
      <c r="J40" s="78">
        <f t="shared" si="5"/>
        <v>125305975</v>
      </c>
      <c r="K40" s="78">
        <f t="shared" si="5"/>
        <v>10590310</v>
      </c>
      <c r="L40" s="78">
        <f t="shared" si="5"/>
        <v>0</v>
      </c>
      <c r="M40" s="78">
        <f t="shared" si="5"/>
        <v>12099862</v>
      </c>
      <c r="N40" s="78">
        <f t="shared" si="5"/>
        <v>22690172</v>
      </c>
      <c r="O40" s="78">
        <f t="shared" si="5"/>
        <v>6467779</v>
      </c>
      <c r="P40" s="78">
        <f t="shared" si="5"/>
        <v>6040141</v>
      </c>
      <c r="Q40" s="78">
        <f t="shared" si="5"/>
        <v>22244276</v>
      </c>
      <c r="R40" s="78">
        <f t="shared" si="5"/>
        <v>34752196</v>
      </c>
      <c r="S40" s="78">
        <f t="shared" si="5"/>
        <v>5858952</v>
      </c>
      <c r="T40" s="78">
        <f t="shared" si="5"/>
        <v>4822542</v>
      </c>
      <c r="U40" s="78">
        <f t="shared" si="5"/>
        <v>0</v>
      </c>
      <c r="V40" s="78">
        <f t="shared" si="5"/>
        <v>10681494</v>
      </c>
      <c r="W40" s="78">
        <f t="shared" si="5"/>
        <v>193429837</v>
      </c>
      <c r="X40" s="78">
        <f t="shared" si="5"/>
        <v>7160858</v>
      </c>
      <c r="Y40" s="78">
        <f t="shared" si="5"/>
        <v>186268979</v>
      </c>
      <c r="Z40" s="179">
        <f>+IF(X40&lt;&gt;0,+(Y40/X40)*100,0)</f>
        <v>2601.2103437884116</v>
      </c>
      <c r="AA40" s="79">
        <f>+AA34+AA39</f>
        <v>7160858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28939475</v>
      </c>
      <c r="D42" s="272">
        <f>+D25-D40</f>
        <v>0</v>
      </c>
      <c r="E42" s="273">
        <f t="shared" si="6"/>
        <v>19275347</v>
      </c>
      <c r="F42" s="274">
        <f t="shared" si="6"/>
        <v>19275347</v>
      </c>
      <c r="G42" s="274">
        <f t="shared" si="6"/>
        <v>0</v>
      </c>
      <c r="H42" s="274">
        <f t="shared" si="6"/>
        <v>0</v>
      </c>
      <c r="I42" s="274">
        <f t="shared" si="6"/>
        <v>0</v>
      </c>
      <c r="J42" s="274">
        <f t="shared" si="6"/>
        <v>0</v>
      </c>
      <c r="K42" s="274">
        <f t="shared" si="6"/>
        <v>111338991</v>
      </c>
      <c r="L42" s="274">
        <f t="shared" si="6"/>
        <v>0</v>
      </c>
      <c r="M42" s="274">
        <f t="shared" si="6"/>
        <v>18614425</v>
      </c>
      <c r="N42" s="274">
        <f t="shared" si="6"/>
        <v>129953416</v>
      </c>
      <c r="O42" s="274">
        <f t="shared" si="6"/>
        <v>43259911</v>
      </c>
      <c r="P42" s="274">
        <f t="shared" si="6"/>
        <v>41286908</v>
      </c>
      <c r="Q42" s="274">
        <f t="shared" si="6"/>
        <v>18862800</v>
      </c>
      <c r="R42" s="274">
        <f t="shared" si="6"/>
        <v>103409619</v>
      </c>
      <c r="S42" s="274">
        <f t="shared" si="6"/>
        <v>218139664</v>
      </c>
      <c r="T42" s="274">
        <f t="shared" si="6"/>
        <v>28221725</v>
      </c>
      <c r="U42" s="274">
        <f t="shared" si="6"/>
        <v>0</v>
      </c>
      <c r="V42" s="274">
        <f t="shared" si="6"/>
        <v>246361389</v>
      </c>
      <c r="W42" s="274">
        <f t="shared" si="6"/>
        <v>479724424</v>
      </c>
      <c r="X42" s="274">
        <f t="shared" si="6"/>
        <v>19275347</v>
      </c>
      <c r="Y42" s="274">
        <f t="shared" si="6"/>
        <v>460449077</v>
      </c>
      <c r="Z42" s="275">
        <f>+IF(X42&lt;&gt;0,+(Y42/X42)*100,0)</f>
        <v>2388.797861849128</v>
      </c>
      <c r="AA42" s="276">
        <f>+AA25-AA40</f>
        <v>19275347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28939475</v>
      </c>
      <c r="D45" s="160"/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144"/>
      <c r="AA45" s="67"/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>
        <v>111338991</v>
      </c>
      <c r="L46" s="65"/>
      <c r="M46" s="65">
        <v>18614425</v>
      </c>
      <c r="N46" s="65">
        <v>129953416</v>
      </c>
      <c r="O46" s="65">
        <v>43259911</v>
      </c>
      <c r="P46" s="65"/>
      <c r="Q46" s="65">
        <v>18862800</v>
      </c>
      <c r="R46" s="65">
        <v>62122711</v>
      </c>
      <c r="S46" s="65">
        <v>18862800</v>
      </c>
      <c r="T46" s="65">
        <v>18862800</v>
      </c>
      <c r="U46" s="65"/>
      <c r="V46" s="65">
        <v>37725600</v>
      </c>
      <c r="W46" s="65">
        <v>229801727</v>
      </c>
      <c r="X46" s="65"/>
      <c r="Y46" s="65">
        <v>229801727</v>
      </c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>
        <v>41286908</v>
      </c>
      <c r="Q47" s="65"/>
      <c r="R47" s="65">
        <v>41286908</v>
      </c>
      <c r="S47" s="65"/>
      <c r="T47" s="65"/>
      <c r="U47" s="65"/>
      <c r="V47" s="65"/>
      <c r="W47" s="65">
        <v>41286908</v>
      </c>
      <c r="X47" s="65"/>
      <c r="Y47" s="65">
        <v>41286908</v>
      </c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28939475</v>
      </c>
      <c r="D48" s="232">
        <f>SUM(D45:D47)</f>
        <v>0</v>
      </c>
      <c r="E48" s="279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111338991</v>
      </c>
      <c r="L48" s="234">
        <f t="shared" si="7"/>
        <v>0</v>
      </c>
      <c r="M48" s="234">
        <f t="shared" si="7"/>
        <v>18614425</v>
      </c>
      <c r="N48" s="234">
        <f t="shared" si="7"/>
        <v>129953416</v>
      </c>
      <c r="O48" s="234">
        <f t="shared" si="7"/>
        <v>43259911</v>
      </c>
      <c r="P48" s="234">
        <f t="shared" si="7"/>
        <v>41286908</v>
      </c>
      <c r="Q48" s="234">
        <f t="shared" si="7"/>
        <v>18862800</v>
      </c>
      <c r="R48" s="234">
        <f t="shared" si="7"/>
        <v>103409619</v>
      </c>
      <c r="S48" s="234">
        <f t="shared" si="7"/>
        <v>18862800</v>
      </c>
      <c r="T48" s="234">
        <f t="shared" si="7"/>
        <v>18862800</v>
      </c>
      <c r="U48" s="234">
        <f t="shared" si="7"/>
        <v>0</v>
      </c>
      <c r="V48" s="234">
        <f t="shared" si="7"/>
        <v>37725600</v>
      </c>
      <c r="W48" s="234">
        <f t="shared" si="7"/>
        <v>271088635</v>
      </c>
      <c r="X48" s="234">
        <f t="shared" si="7"/>
        <v>0</v>
      </c>
      <c r="Y48" s="234">
        <f t="shared" si="7"/>
        <v>271088635</v>
      </c>
      <c r="Z48" s="280">
        <f>+IF(X48&lt;&gt;0,+(Y48/X48)*100,0)</f>
        <v>0</v>
      </c>
      <c r="AA48" s="247">
        <f>SUM(AA45:AA47)</f>
        <v>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4733507</v>
      </c>
      <c r="D6" s="160">
        <v>16227594</v>
      </c>
      <c r="E6" s="64">
        <v>2949163</v>
      </c>
      <c r="F6" s="65">
        <v>2949163</v>
      </c>
      <c r="G6" s="65">
        <v>2801394</v>
      </c>
      <c r="H6" s="65">
        <v>1430309</v>
      </c>
      <c r="I6" s="65">
        <v>194719</v>
      </c>
      <c r="J6" s="65">
        <v>4426422</v>
      </c>
      <c r="K6" s="65">
        <v>3706361</v>
      </c>
      <c r="L6" s="65">
        <v>212769</v>
      </c>
      <c r="M6" s="65">
        <v>178012</v>
      </c>
      <c r="N6" s="65">
        <v>4097142</v>
      </c>
      <c r="O6" s="65">
        <v>3706361</v>
      </c>
      <c r="P6" s="65">
        <v>1394550</v>
      </c>
      <c r="Q6" s="65">
        <v>145160</v>
      </c>
      <c r="R6" s="65">
        <v>5246071</v>
      </c>
      <c r="S6" s="65">
        <v>1208340</v>
      </c>
      <c r="T6" s="65">
        <v>163345</v>
      </c>
      <c r="U6" s="65">
        <v>1086274</v>
      </c>
      <c r="V6" s="65">
        <v>2457959</v>
      </c>
      <c r="W6" s="65">
        <v>16227594</v>
      </c>
      <c r="X6" s="65">
        <v>2949163</v>
      </c>
      <c r="Y6" s="65">
        <v>13278431</v>
      </c>
      <c r="Z6" s="145">
        <v>450.24</v>
      </c>
      <c r="AA6" s="67">
        <v>2949163</v>
      </c>
    </row>
    <row r="7" spans="1:27" ht="13.5">
      <c r="A7" s="264" t="s">
        <v>181</v>
      </c>
      <c r="B7" s="197" t="s">
        <v>72</v>
      </c>
      <c r="C7" s="160">
        <v>48200813</v>
      </c>
      <c r="D7" s="160">
        <v>58768704</v>
      </c>
      <c r="E7" s="64">
        <v>58788000</v>
      </c>
      <c r="F7" s="65">
        <v>58788000</v>
      </c>
      <c r="G7" s="65">
        <v>20358000</v>
      </c>
      <c r="H7" s="65">
        <v>1500000</v>
      </c>
      <c r="I7" s="65">
        <v>1508894</v>
      </c>
      <c r="J7" s="65">
        <v>23366894</v>
      </c>
      <c r="K7" s="65"/>
      <c r="L7" s="65">
        <v>20559000</v>
      </c>
      <c r="M7" s="65">
        <v>21000</v>
      </c>
      <c r="N7" s="65">
        <v>20580000</v>
      </c>
      <c r="O7" s="65"/>
      <c r="P7" s="65"/>
      <c r="Q7" s="65">
        <v>14811526</v>
      </c>
      <c r="R7" s="65">
        <v>14811526</v>
      </c>
      <c r="S7" s="65"/>
      <c r="T7" s="65">
        <v>10284</v>
      </c>
      <c r="U7" s="65"/>
      <c r="V7" s="65">
        <v>10284</v>
      </c>
      <c r="W7" s="65">
        <v>58768704</v>
      </c>
      <c r="X7" s="65">
        <v>58788000</v>
      </c>
      <c r="Y7" s="65">
        <v>-19296</v>
      </c>
      <c r="Z7" s="145">
        <v>-0.03</v>
      </c>
      <c r="AA7" s="67">
        <v>58788000</v>
      </c>
    </row>
    <row r="8" spans="1:27" ht="13.5">
      <c r="A8" s="264" t="s">
        <v>182</v>
      </c>
      <c r="B8" s="197" t="s">
        <v>72</v>
      </c>
      <c r="C8" s="160">
        <v>20661665</v>
      </c>
      <c r="D8" s="160">
        <v>34664000</v>
      </c>
      <c r="E8" s="64">
        <v>34664004</v>
      </c>
      <c r="F8" s="65">
        <v>34664004</v>
      </c>
      <c r="G8" s="65">
        <v>9766000</v>
      </c>
      <c r="H8" s="65"/>
      <c r="I8" s="65">
        <v>12500000</v>
      </c>
      <c r="J8" s="65">
        <v>22266000</v>
      </c>
      <c r="K8" s="65"/>
      <c r="L8" s="65">
        <v>2500000</v>
      </c>
      <c r="M8" s="65">
        <v>7256000</v>
      </c>
      <c r="N8" s="65">
        <v>9756000</v>
      </c>
      <c r="O8" s="65"/>
      <c r="P8" s="65"/>
      <c r="Q8" s="65">
        <v>2642000</v>
      </c>
      <c r="R8" s="65">
        <v>2642000</v>
      </c>
      <c r="S8" s="65"/>
      <c r="T8" s="65"/>
      <c r="U8" s="65"/>
      <c r="V8" s="65"/>
      <c r="W8" s="65">
        <v>34664000</v>
      </c>
      <c r="X8" s="65">
        <v>34664004</v>
      </c>
      <c r="Y8" s="65">
        <v>-4</v>
      </c>
      <c r="Z8" s="145"/>
      <c r="AA8" s="67">
        <v>34664004</v>
      </c>
    </row>
    <row r="9" spans="1:27" ht="13.5">
      <c r="A9" s="264" t="s">
        <v>183</v>
      </c>
      <c r="B9" s="197"/>
      <c r="C9" s="160">
        <v>648171</v>
      </c>
      <c r="D9" s="160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145"/>
      <c r="AA9" s="67"/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-50280404</v>
      </c>
      <c r="D12" s="160">
        <v>-58224780</v>
      </c>
      <c r="E12" s="64">
        <v>-60616028</v>
      </c>
      <c r="F12" s="65">
        <v>-60616028</v>
      </c>
      <c r="G12" s="65">
        <v>-9061415</v>
      </c>
      <c r="H12" s="65">
        <v>-3166880</v>
      </c>
      <c r="I12" s="65">
        <v>-5356158</v>
      </c>
      <c r="J12" s="65">
        <v>-17584453</v>
      </c>
      <c r="K12" s="65">
        <v>-5553142</v>
      </c>
      <c r="L12" s="65">
        <v>-4393179</v>
      </c>
      <c r="M12" s="65">
        <v>-5059442</v>
      </c>
      <c r="N12" s="65">
        <v>-15005763</v>
      </c>
      <c r="O12" s="65">
        <v>-3726175</v>
      </c>
      <c r="P12" s="65">
        <v>-4068179</v>
      </c>
      <c r="Q12" s="65">
        <v>-3691740</v>
      </c>
      <c r="R12" s="65">
        <v>-11486094</v>
      </c>
      <c r="S12" s="65">
        <v>-4369109</v>
      </c>
      <c r="T12" s="65">
        <v>-3601998</v>
      </c>
      <c r="U12" s="65">
        <v>-6177363</v>
      </c>
      <c r="V12" s="65">
        <v>-14148470</v>
      </c>
      <c r="W12" s="65">
        <v>-58224780</v>
      </c>
      <c r="X12" s="65">
        <v>-60616028</v>
      </c>
      <c r="Y12" s="65">
        <v>2391248</v>
      </c>
      <c r="Z12" s="145">
        <v>-3.94</v>
      </c>
      <c r="AA12" s="67">
        <v>-60616028</v>
      </c>
    </row>
    <row r="13" spans="1:27" ht="13.5">
      <c r="A13" s="264" t="s">
        <v>40</v>
      </c>
      <c r="B13" s="197"/>
      <c r="C13" s="160">
        <v>-325105</v>
      </c>
      <c r="D13" s="160"/>
      <c r="E13" s="64">
        <v>-52400</v>
      </c>
      <c r="F13" s="65">
        <v>-52400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>
        <v>-52400</v>
      </c>
      <c r="Y13" s="65">
        <v>52400</v>
      </c>
      <c r="Z13" s="145">
        <v>-100</v>
      </c>
      <c r="AA13" s="67">
        <v>-52400</v>
      </c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23638647</v>
      </c>
      <c r="D15" s="177">
        <f>SUM(D6:D14)</f>
        <v>51435518</v>
      </c>
      <c r="E15" s="77">
        <f t="shared" si="0"/>
        <v>35732739</v>
      </c>
      <c r="F15" s="78">
        <f t="shared" si="0"/>
        <v>35732739</v>
      </c>
      <c r="G15" s="78">
        <f t="shared" si="0"/>
        <v>23863979</v>
      </c>
      <c r="H15" s="78">
        <f t="shared" si="0"/>
        <v>-236571</v>
      </c>
      <c r="I15" s="78">
        <f t="shared" si="0"/>
        <v>8847455</v>
      </c>
      <c r="J15" s="78">
        <f t="shared" si="0"/>
        <v>32474863</v>
      </c>
      <c r="K15" s="78">
        <f t="shared" si="0"/>
        <v>-1846781</v>
      </c>
      <c r="L15" s="78">
        <f t="shared" si="0"/>
        <v>18878590</v>
      </c>
      <c r="M15" s="78">
        <f t="shared" si="0"/>
        <v>2395570</v>
      </c>
      <c r="N15" s="78">
        <f t="shared" si="0"/>
        <v>19427379</v>
      </c>
      <c r="O15" s="78">
        <f t="shared" si="0"/>
        <v>-19814</v>
      </c>
      <c r="P15" s="78">
        <f t="shared" si="0"/>
        <v>-2673629</v>
      </c>
      <c r="Q15" s="78">
        <f t="shared" si="0"/>
        <v>13906946</v>
      </c>
      <c r="R15" s="78">
        <f t="shared" si="0"/>
        <v>11213503</v>
      </c>
      <c r="S15" s="78">
        <f t="shared" si="0"/>
        <v>-3160769</v>
      </c>
      <c r="T15" s="78">
        <f t="shared" si="0"/>
        <v>-3428369</v>
      </c>
      <c r="U15" s="78">
        <f t="shared" si="0"/>
        <v>-5091089</v>
      </c>
      <c r="V15" s="78">
        <f t="shared" si="0"/>
        <v>-11680227</v>
      </c>
      <c r="W15" s="78">
        <f t="shared" si="0"/>
        <v>51435518</v>
      </c>
      <c r="X15" s="78">
        <f t="shared" si="0"/>
        <v>35732739</v>
      </c>
      <c r="Y15" s="78">
        <f t="shared" si="0"/>
        <v>15702779</v>
      </c>
      <c r="Z15" s="179">
        <f>+IF(X15&lt;&gt;0,+(Y15/X15)*100,0)</f>
        <v>43.945075131240294</v>
      </c>
      <c r="AA15" s="79">
        <f>SUM(AA6:AA14)</f>
        <v>35732739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>
        <v>-23745025</v>
      </c>
      <c r="E24" s="64">
        <v>-35732000</v>
      </c>
      <c r="F24" s="65">
        <v>-35732000</v>
      </c>
      <c r="G24" s="65">
        <v>-5551729</v>
      </c>
      <c r="H24" s="65">
        <v>-1935418</v>
      </c>
      <c r="I24" s="65">
        <v>-1180406</v>
      </c>
      <c r="J24" s="65">
        <v>-8667553</v>
      </c>
      <c r="K24" s="65">
        <v>-3584296</v>
      </c>
      <c r="L24" s="65">
        <v>-2804447</v>
      </c>
      <c r="M24" s="65">
        <v>-4512787</v>
      </c>
      <c r="N24" s="65">
        <v>-10901530</v>
      </c>
      <c r="O24" s="65"/>
      <c r="P24" s="65"/>
      <c r="Q24" s="65">
        <v>-2617712</v>
      </c>
      <c r="R24" s="65">
        <v>-2617712</v>
      </c>
      <c r="S24" s="65">
        <v>-262615</v>
      </c>
      <c r="T24" s="65">
        <v>-776690</v>
      </c>
      <c r="U24" s="65">
        <v>-518925</v>
      </c>
      <c r="V24" s="65">
        <v>-1558230</v>
      </c>
      <c r="W24" s="65">
        <v>-23745025</v>
      </c>
      <c r="X24" s="65">
        <v>-35732000</v>
      </c>
      <c r="Y24" s="65">
        <v>11986975</v>
      </c>
      <c r="Z24" s="145">
        <v>-33.55</v>
      </c>
      <c r="AA24" s="67">
        <v>-35732000</v>
      </c>
    </row>
    <row r="25" spans="1:27" ht="13.5">
      <c r="A25" s="265" t="s">
        <v>194</v>
      </c>
      <c r="B25" s="266"/>
      <c r="C25" s="177">
        <f aca="true" t="shared" si="1" ref="C25:Y25">SUM(C19:C24)</f>
        <v>0</v>
      </c>
      <c r="D25" s="177">
        <f>SUM(D19:D24)</f>
        <v>-23745025</v>
      </c>
      <c r="E25" s="77">
        <f t="shared" si="1"/>
        <v>-35732000</v>
      </c>
      <c r="F25" s="78">
        <f t="shared" si="1"/>
        <v>-35732000</v>
      </c>
      <c r="G25" s="78">
        <f t="shared" si="1"/>
        <v>-5551729</v>
      </c>
      <c r="H25" s="78">
        <f t="shared" si="1"/>
        <v>-1935418</v>
      </c>
      <c r="I25" s="78">
        <f t="shared" si="1"/>
        <v>-1180406</v>
      </c>
      <c r="J25" s="78">
        <f t="shared" si="1"/>
        <v>-8667553</v>
      </c>
      <c r="K25" s="78">
        <f t="shared" si="1"/>
        <v>-3584296</v>
      </c>
      <c r="L25" s="78">
        <f t="shared" si="1"/>
        <v>-2804447</v>
      </c>
      <c r="M25" s="78">
        <f t="shared" si="1"/>
        <v>-4512787</v>
      </c>
      <c r="N25" s="78">
        <f t="shared" si="1"/>
        <v>-10901530</v>
      </c>
      <c r="O25" s="78">
        <f t="shared" si="1"/>
        <v>0</v>
      </c>
      <c r="P25" s="78">
        <f t="shared" si="1"/>
        <v>0</v>
      </c>
      <c r="Q25" s="78">
        <f t="shared" si="1"/>
        <v>-2617712</v>
      </c>
      <c r="R25" s="78">
        <f t="shared" si="1"/>
        <v>-2617712</v>
      </c>
      <c r="S25" s="78">
        <f t="shared" si="1"/>
        <v>-262615</v>
      </c>
      <c r="T25" s="78">
        <f t="shared" si="1"/>
        <v>-776690</v>
      </c>
      <c r="U25" s="78">
        <f t="shared" si="1"/>
        <v>-518925</v>
      </c>
      <c r="V25" s="78">
        <f t="shared" si="1"/>
        <v>-1558230</v>
      </c>
      <c r="W25" s="78">
        <f t="shared" si="1"/>
        <v>-23745025</v>
      </c>
      <c r="X25" s="78">
        <f t="shared" si="1"/>
        <v>-35732000</v>
      </c>
      <c r="Y25" s="78">
        <f t="shared" si="1"/>
        <v>11986975</v>
      </c>
      <c r="Z25" s="179">
        <f>+IF(X25&lt;&gt;0,+(Y25/X25)*100,0)</f>
        <v>-33.54689074219187</v>
      </c>
      <c r="AA25" s="79">
        <f>SUM(AA19:AA24)</f>
        <v>-35732000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23638647</v>
      </c>
      <c r="D36" s="158">
        <f>+D15+D25+D34</f>
        <v>27690493</v>
      </c>
      <c r="E36" s="104">
        <f t="shared" si="3"/>
        <v>739</v>
      </c>
      <c r="F36" s="105">
        <f t="shared" si="3"/>
        <v>739</v>
      </c>
      <c r="G36" s="105">
        <f t="shared" si="3"/>
        <v>18312250</v>
      </c>
      <c r="H36" s="105">
        <f t="shared" si="3"/>
        <v>-2171989</v>
      </c>
      <c r="I36" s="105">
        <f t="shared" si="3"/>
        <v>7667049</v>
      </c>
      <c r="J36" s="105">
        <f t="shared" si="3"/>
        <v>23807310</v>
      </c>
      <c r="K36" s="105">
        <f t="shared" si="3"/>
        <v>-5431077</v>
      </c>
      <c r="L36" s="105">
        <f t="shared" si="3"/>
        <v>16074143</v>
      </c>
      <c r="M36" s="105">
        <f t="shared" si="3"/>
        <v>-2117217</v>
      </c>
      <c r="N36" s="105">
        <f t="shared" si="3"/>
        <v>8525849</v>
      </c>
      <c r="O36" s="105">
        <f t="shared" si="3"/>
        <v>-19814</v>
      </c>
      <c r="P36" s="105">
        <f t="shared" si="3"/>
        <v>-2673629</v>
      </c>
      <c r="Q36" s="105">
        <f t="shared" si="3"/>
        <v>11289234</v>
      </c>
      <c r="R36" s="105">
        <f t="shared" si="3"/>
        <v>8595791</v>
      </c>
      <c r="S36" s="105">
        <f t="shared" si="3"/>
        <v>-3423384</v>
      </c>
      <c r="T36" s="105">
        <f t="shared" si="3"/>
        <v>-4205059</v>
      </c>
      <c r="U36" s="105">
        <f t="shared" si="3"/>
        <v>-5610014</v>
      </c>
      <c r="V36" s="105">
        <f t="shared" si="3"/>
        <v>-13238457</v>
      </c>
      <c r="W36" s="105">
        <f t="shared" si="3"/>
        <v>27690493</v>
      </c>
      <c r="X36" s="105">
        <f t="shared" si="3"/>
        <v>739</v>
      </c>
      <c r="Y36" s="105">
        <f t="shared" si="3"/>
        <v>27689754</v>
      </c>
      <c r="Z36" s="142">
        <f>+IF(X36&lt;&gt;0,+(Y36/X36)*100,0)</f>
        <v>3746922.0568335587</v>
      </c>
      <c r="AA36" s="107">
        <f>+AA15+AA25+AA34</f>
        <v>739</v>
      </c>
    </row>
    <row r="37" spans="1:27" ht="13.5">
      <c r="A37" s="264" t="s">
        <v>202</v>
      </c>
      <c r="B37" s="197" t="s">
        <v>96</v>
      </c>
      <c r="C37" s="158"/>
      <c r="D37" s="158"/>
      <c r="E37" s="104"/>
      <c r="F37" s="105"/>
      <c r="G37" s="105"/>
      <c r="H37" s="105">
        <v>18312250</v>
      </c>
      <c r="I37" s="105">
        <v>16140261</v>
      </c>
      <c r="J37" s="105"/>
      <c r="K37" s="105">
        <v>23807310</v>
      </c>
      <c r="L37" s="105">
        <v>18376233</v>
      </c>
      <c r="M37" s="105">
        <v>34450376</v>
      </c>
      <c r="N37" s="105">
        <v>23807310</v>
      </c>
      <c r="O37" s="105">
        <v>32333159</v>
      </c>
      <c r="P37" s="105">
        <v>32313345</v>
      </c>
      <c r="Q37" s="105">
        <v>29639716</v>
      </c>
      <c r="R37" s="105">
        <v>32333159</v>
      </c>
      <c r="S37" s="105">
        <v>40928950</v>
      </c>
      <c r="T37" s="105">
        <v>37505566</v>
      </c>
      <c r="U37" s="105">
        <v>33300507</v>
      </c>
      <c r="V37" s="105">
        <v>40928950</v>
      </c>
      <c r="W37" s="105"/>
      <c r="X37" s="105"/>
      <c r="Y37" s="105"/>
      <c r="Z37" s="142"/>
      <c r="AA37" s="107"/>
    </row>
    <row r="38" spans="1:27" ht="13.5">
      <c r="A38" s="282" t="s">
        <v>203</v>
      </c>
      <c r="B38" s="271" t="s">
        <v>96</v>
      </c>
      <c r="C38" s="272">
        <v>23638647</v>
      </c>
      <c r="D38" s="272">
        <v>27690493</v>
      </c>
      <c r="E38" s="273">
        <v>739</v>
      </c>
      <c r="F38" s="274">
        <v>739</v>
      </c>
      <c r="G38" s="274">
        <v>18312250</v>
      </c>
      <c r="H38" s="274">
        <v>16140261</v>
      </c>
      <c r="I38" s="274">
        <v>23807310</v>
      </c>
      <c r="J38" s="274">
        <v>23807310</v>
      </c>
      <c r="K38" s="274">
        <v>18376233</v>
      </c>
      <c r="L38" s="274">
        <v>34450376</v>
      </c>
      <c r="M38" s="274">
        <v>32333159</v>
      </c>
      <c r="N38" s="274">
        <v>32333159</v>
      </c>
      <c r="O38" s="274">
        <v>32313345</v>
      </c>
      <c r="P38" s="274">
        <v>29639716</v>
      </c>
      <c r="Q38" s="274">
        <v>40928950</v>
      </c>
      <c r="R38" s="274">
        <v>40928950</v>
      </c>
      <c r="S38" s="274">
        <v>37505566</v>
      </c>
      <c r="T38" s="274">
        <v>33300507</v>
      </c>
      <c r="U38" s="274">
        <v>27690493</v>
      </c>
      <c r="V38" s="274">
        <v>27690493</v>
      </c>
      <c r="W38" s="274">
        <v>27690493</v>
      </c>
      <c r="X38" s="274">
        <v>739</v>
      </c>
      <c r="Y38" s="274">
        <v>27689754</v>
      </c>
      <c r="Z38" s="275">
        <v>3746922.06</v>
      </c>
      <c r="AA38" s="276">
        <v>739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2012-08-02T06:57:41Z</dcterms:created>
  <dcterms:modified xsi:type="dcterms:W3CDTF">2012-08-02T06:57:41Z</dcterms:modified>
  <cp:category/>
  <cp:version/>
  <cp:contentType/>
  <cp:contentStatus/>
</cp:coreProperties>
</file>