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<sst xmlns="http://schemas.openxmlformats.org/spreadsheetml/2006/main" count="536" uniqueCount="252">
  <si>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Free State: Letsemeng(FS161)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</si>
  <si>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</si>
  <si>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</si>
  <si>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</si>
  <si>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</si>
  <si>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</si>
  <si>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</si>
  <si>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</si>
  <si>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</si>
  <si>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</si>
  <si>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</si>
  <si>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</si>
  <si>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</si>
  <si>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</si>
  <si>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</si>
  <si>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</si>
  <si>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</si>
  <si>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</si>
  <si>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</si>
  <si>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</si>
  <si>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</si>
  <si>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</si>
  <si>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</si>
  <si>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</si>
  <si>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</si>
  <si>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</si>
  <si>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</si>
  <si>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</si>
  <si>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</si>
  <si>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</si>
  <si>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</si>
  <si>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</si>
  <si>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</si>
  <si>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</si>
  <si>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</si>
  <si>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</si>
  <si>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</si>
  <si>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</si>
  <si>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</si>
  <si>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</si>
  <si>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</si>
  <si>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</si>
  <si>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</si>
  <si>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</si>
  <si>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</si>
  <si>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</si>
  <si>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</si>
  <si>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</si>
  <si>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</si>
  <si>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</si>
  <si>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</si>
  <si>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</si>
  <si>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</si>
  <si>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</si>
  <si>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</si>
  <si>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</si>
  <si>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</si>
  <si>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</si>
  <si>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</si>
  <si>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</si>
  <si>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</si>
  <si>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</si>
  <si>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</si>
  <si>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</si>
  <si>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</si>
  <si>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</si>
  <si>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</si>
  <si>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</si>
  <si>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</si>
  <si>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</si>
  <si>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Letsemeng(FS161)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</si>
  <si>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</si>
  <si>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</si>
  <si>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</si>
  <si>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</si>
  <si>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</si>
  <si>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</si>
  <si>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</si>
  <si>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</si>
  <si>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</si>
  <si>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</si>
  <si>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</si>
  <si>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</si>
  <si>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</si>
  <si>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</si>
  <si>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</si>
  <si>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</si>
  <si>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</si>
  <si>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</si>
  <si>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</si>
  <si>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</si>
  <si>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</si>
  <si>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</si>
  <si>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</si>
  <si>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</si>
  <si>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</si>
  <si>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</si>
  <si>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</si>
  <si>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</si>
  <si>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</si>
  <si>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Letsemeng(FS161)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</si>
  <si>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</si>
  <si>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</si>
  <si>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</si>
  <si>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</si>
  <si>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</si>
  <si>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</si>
  <si>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</si>
  <si>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</si>
  <si>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</si>
  <si>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</si>
  <si>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</si>
  <si>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</si>
  <si>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</si>
  <si>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</si>
  <si>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</si>
  <si>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</si>
  <si>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</si>
  <si>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</si>
  <si>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</si>
  <si>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</si>
  <si>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</si>
  <si>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</si>
  <si>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</si>
  <si>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</si>
  <si>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</si>
  <si>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</si>
  <si>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</si>
  <si>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</si>
  <si>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</si>
  <si>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</si>
  <si>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</si>
  <si>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</si>
  <si>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Free State: Letsemeng(FS161)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</si>
  <si>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</si>
  <si>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</si>
  <si>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</si>
  <si>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</si>
  <si>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</si>
  <si>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</si>
  <si>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</si>
  <si>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</si>
  <si>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</si>
  <si>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Free State: Letsemeng(FS161)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</si>
  <si>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</si>
  <si>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</si>
  <si>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</si>
  <si>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</si>
  <si>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</si>
  <si>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</si>
  <si>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</si>
  <si>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</si>
  <si>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</si>
  <si>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</si>
  <si>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</si>
  <si>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</si>
  <si>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</si>
  <si>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</si>
  <si>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</si>
  <si>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</si>
  <si>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</si>
  <si>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</si>
  <si>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</si>
  <si>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</si>
  <si>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</si>
  <si>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</si>
  <si>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</si>
  <si>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</si>
  <si>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</si>
  <si>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</si>
  <si>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</si>
  <si>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</si>
  <si>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</si>
  <si>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</si>
  <si>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</si>
  <si>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</si>
  <si>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</si>
  <si>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Letsemeng(FS161)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</si>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</sst>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4247417</v>
      </c>
      <c r="C5" s="19"/>
      <c r="D5" s="64">
        <v>5106056</v>
      </c>
      <c r="E5" s="65">
        <v>5106056</v>
      </c>
      <c r="F5" s="65">
        <v>629901</v>
      </c>
      <c r="G5" s="65">
        <v>574853</v>
      </c>
      <c r="H5" s="65">
        <v>571870</v>
      </c>
      <c r="I5" s="65">
        <v>1776624</v>
      </c>
      <c r="J5" s="65">
        <v>0</v>
      </c>
      <c r="K5" s="65">
        <v>1177</v>
      </c>
      <c r="L5" s="65">
        <v>0</v>
      </c>
      <c r="M5" s="65">
        <v>1177</v>
      </c>
      <c r="N5" s="65">
        <v>0</v>
      </c>
      <c r="O5" s="65">
        <v>0</v>
      </c>
      <c r="P5" s="65">
        <v>510272</v>
      </c>
      <c r="Q5" s="65">
        <v>510272</v>
      </c>
      <c r="R5" s="65">
        <v>486300</v>
      </c>
      <c r="S5" s="65">
        <v>485496</v>
      </c>
      <c r="T5" s="65">
        <v>434107</v>
      </c>
      <c r="U5" s="65">
        <v>1405903</v>
      </c>
      <c r="V5" s="65">
        <v>3693976</v>
      </c>
      <c r="W5" s="65">
        <v>5106056</v>
      </c>
      <c r="X5" s="65">
        <v>-1412080</v>
      </c>
      <c r="Y5" s="66">
        <v>-27.66</v>
      </c>
      <c r="Z5" s="67">
        <v>5106056</v>
      </c>
    </row>
    <row r="6" spans="1:26" ht="13.5">
      <c r="A6" s="63" t="s">
        <v>32</v>
      </c>
      <c r="B6" s="19">
        <v>23053266</v>
      </c>
      <c r="C6" s="19"/>
      <c r="D6" s="64">
        <v>34054693</v>
      </c>
      <c r="E6" s="65">
        <v>34054693</v>
      </c>
      <c r="F6" s="65">
        <v>2385729</v>
      </c>
      <c r="G6" s="65">
        <v>2403955</v>
      </c>
      <c r="H6" s="65">
        <v>1722461</v>
      </c>
      <c r="I6" s="65">
        <v>6512145</v>
      </c>
      <c r="J6" s="65">
        <v>2392426</v>
      </c>
      <c r="K6" s="65">
        <v>2470372</v>
      </c>
      <c r="L6" s="65">
        <v>2590908</v>
      </c>
      <c r="M6" s="65">
        <v>7453706</v>
      </c>
      <c r="N6" s="65">
        <v>3433293</v>
      </c>
      <c r="O6" s="65">
        <v>3040310</v>
      </c>
      <c r="P6" s="65">
        <v>2993315</v>
      </c>
      <c r="Q6" s="65">
        <v>9466918</v>
      </c>
      <c r="R6" s="65">
        <v>2724443</v>
      </c>
      <c r="S6" s="65">
        <v>2676212</v>
      </c>
      <c r="T6" s="65">
        <v>3293871</v>
      </c>
      <c r="U6" s="65">
        <v>8694526</v>
      </c>
      <c r="V6" s="65">
        <v>32127295</v>
      </c>
      <c r="W6" s="65">
        <v>34054693</v>
      </c>
      <c r="X6" s="65">
        <v>-1927398</v>
      </c>
      <c r="Y6" s="66">
        <v>-5.66</v>
      </c>
      <c r="Z6" s="67">
        <v>34054693</v>
      </c>
    </row>
    <row r="7" spans="1:26" ht="13.5">
      <c r="A7" s="63" t="s">
        <v>33</v>
      </c>
      <c r="B7" s="19">
        <v>603494</v>
      </c>
      <c r="C7" s="19"/>
      <c r="D7" s="64">
        <v>900000</v>
      </c>
      <c r="E7" s="65">
        <v>1000000</v>
      </c>
      <c r="F7" s="65">
        <v>0</v>
      </c>
      <c r="G7" s="65">
        <v>0</v>
      </c>
      <c r="H7" s="65">
        <v>81607</v>
      </c>
      <c r="I7" s="65">
        <v>81607</v>
      </c>
      <c r="J7" s="65">
        <v>149934</v>
      </c>
      <c r="K7" s="65">
        <v>148206</v>
      </c>
      <c r="L7" s="65">
        <v>155945</v>
      </c>
      <c r="M7" s="65">
        <v>454085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185923</v>
      </c>
      <c r="U7" s="65">
        <v>185923</v>
      </c>
      <c r="V7" s="65">
        <v>721615</v>
      </c>
      <c r="W7" s="65">
        <v>1000000</v>
      </c>
      <c r="X7" s="65">
        <v>-278385</v>
      </c>
      <c r="Y7" s="66">
        <v>-27.84</v>
      </c>
      <c r="Z7" s="67">
        <v>1000000</v>
      </c>
    </row>
    <row r="8" spans="1:26" ht="13.5">
      <c r="A8" s="63" t="s">
        <v>34</v>
      </c>
      <c r="B8" s="19">
        <v>45845338</v>
      </c>
      <c r="C8" s="19"/>
      <c r="D8" s="64">
        <v>48234500</v>
      </c>
      <c r="E8" s="65">
        <v>48235000</v>
      </c>
      <c r="F8" s="65">
        <v>18838000</v>
      </c>
      <c r="G8" s="65">
        <v>342972</v>
      </c>
      <c r="H8" s="65">
        <v>2240000</v>
      </c>
      <c r="I8" s="65">
        <v>21420972</v>
      </c>
      <c r="J8" s="65">
        <v>0</v>
      </c>
      <c r="K8" s="65">
        <v>0</v>
      </c>
      <c r="L8" s="65">
        <v>14766000</v>
      </c>
      <c r="M8" s="65">
        <v>14766000</v>
      </c>
      <c r="N8" s="65">
        <v>0</v>
      </c>
      <c r="O8" s="65">
        <v>0</v>
      </c>
      <c r="P8" s="65">
        <v>11608000</v>
      </c>
      <c r="Q8" s="65">
        <v>11608000</v>
      </c>
      <c r="R8" s="65">
        <v>0</v>
      </c>
      <c r="S8" s="65">
        <v>0</v>
      </c>
      <c r="T8" s="65">
        <v>0</v>
      </c>
      <c r="U8" s="65">
        <v>0</v>
      </c>
      <c r="V8" s="65">
        <v>47794972</v>
      </c>
      <c r="W8" s="65">
        <v>48235000</v>
      </c>
      <c r="X8" s="65">
        <v>-440028</v>
      </c>
      <c r="Y8" s="66">
        <v>-0.91</v>
      </c>
      <c r="Z8" s="67">
        <v>48235000</v>
      </c>
    </row>
    <row r="9" spans="1:26" ht="13.5">
      <c r="A9" s="63" t="s">
        <v>35</v>
      </c>
      <c r="B9" s="19">
        <v>2080060</v>
      </c>
      <c r="C9" s="19"/>
      <c r="D9" s="64">
        <v>581569</v>
      </c>
      <c r="E9" s="65">
        <v>602127</v>
      </c>
      <c r="F9" s="65">
        <v>169104</v>
      </c>
      <c r="G9" s="65">
        <v>894370</v>
      </c>
      <c r="H9" s="65">
        <v>657479</v>
      </c>
      <c r="I9" s="65">
        <v>1720953</v>
      </c>
      <c r="J9" s="65">
        <v>534945</v>
      </c>
      <c r="K9" s="65">
        <v>580705</v>
      </c>
      <c r="L9" s="65">
        <v>39415</v>
      </c>
      <c r="M9" s="65">
        <v>1155065</v>
      </c>
      <c r="N9" s="65">
        <v>211104</v>
      </c>
      <c r="O9" s="65">
        <v>243391</v>
      </c>
      <c r="P9" s="65">
        <v>220220</v>
      </c>
      <c r="Q9" s="65">
        <v>674715</v>
      </c>
      <c r="R9" s="65">
        <v>275020</v>
      </c>
      <c r="S9" s="65">
        <v>562321</v>
      </c>
      <c r="T9" s="65">
        <v>387384</v>
      </c>
      <c r="U9" s="65">
        <v>1224725</v>
      </c>
      <c r="V9" s="65">
        <v>4775458</v>
      </c>
      <c r="W9" s="65">
        <v>602127</v>
      </c>
      <c r="X9" s="65">
        <v>4173331</v>
      </c>
      <c r="Y9" s="66">
        <v>693.1</v>
      </c>
      <c r="Z9" s="67">
        <v>602127</v>
      </c>
    </row>
    <row r="10" spans="1:26" ht="25.5">
      <c r="A10" s="68" t="s">
        <v>213</v>
      </c>
      <c r="B10" s="69">
        <f>SUM(B5:B9)</f>
        <v>75829575</v>
      </c>
      <c r="C10" s="69">
        <f>SUM(C5:C9)</f>
        <v>0</v>
      </c>
      <c r="D10" s="70">
        <f aca="true" t="shared" si="0" ref="D10:Z10">SUM(D5:D9)</f>
        <v>88876818</v>
      </c>
      <c r="E10" s="71">
        <f t="shared" si="0"/>
        <v>88997876</v>
      </c>
      <c r="F10" s="71">
        <f t="shared" si="0"/>
        <v>22022734</v>
      </c>
      <c r="G10" s="71">
        <f t="shared" si="0"/>
        <v>4216150</v>
      </c>
      <c r="H10" s="71">
        <f t="shared" si="0"/>
        <v>5273417</v>
      </c>
      <c r="I10" s="71">
        <f t="shared" si="0"/>
        <v>31512301</v>
      </c>
      <c r="J10" s="71">
        <f t="shared" si="0"/>
        <v>3077305</v>
      </c>
      <c r="K10" s="71">
        <f t="shared" si="0"/>
        <v>3200460</v>
      </c>
      <c r="L10" s="71">
        <f t="shared" si="0"/>
        <v>17552268</v>
      </c>
      <c r="M10" s="71">
        <f t="shared" si="0"/>
        <v>23830033</v>
      </c>
      <c r="N10" s="71">
        <f t="shared" si="0"/>
        <v>3644397</v>
      </c>
      <c r="O10" s="71">
        <f t="shared" si="0"/>
        <v>3283701</v>
      </c>
      <c r="P10" s="71">
        <f t="shared" si="0"/>
        <v>15331807</v>
      </c>
      <c r="Q10" s="71">
        <f t="shared" si="0"/>
        <v>22259905</v>
      </c>
      <c r="R10" s="71">
        <f t="shared" si="0"/>
        <v>3485763</v>
      </c>
      <c r="S10" s="71">
        <f t="shared" si="0"/>
        <v>3724029</v>
      </c>
      <c r="T10" s="71">
        <f t="shared" si="0"/>
        <v>4301285</v>
      </c>
      <c r="U10" s="71">
        <f t="shared" si="0"/>
        <v>11511077</v>
      </c>
      <c r="V10" s="71">
        <f t="shared" si="0"/>
        <v>89113316</v>
      </c>
      <c r="W10" s="71">
        <f t="shared" si="0"/>
        <v>88997876</v>
      </c>
      <c r="X10" s="71">
        <f t="shared" si="0"/>
        <v>115440</v>
      </c>
      <c r="Y10" s="72">
        <f>+IF(W10&lt;&gt;0,(X10/W10)*100,0)</f>
        <v>0.12971096074247884</v>
      </c>
      <c r="Z10" s="73">
        <f t="shared" si="0"/>
        <v>88997876</v>
      </c>
    </row>
    <row r="11" spans="1:26" ht="13.5">
      <c r="A11" s="63" t="s">
        <v>37</v>
      </c>
      <c r="B11" s="19">
        <v>21679835</v>
      </c>
      <c r="C11" s="19"/>
      <c r="D11" s="64">
        <v>23692955</v>
      </c>
      <c r="E11" s="65">
        <v>26475068</v>
      </c>
      <c r="F11" s="65">
        <v>1674919</v>
      </c>
      <c r="G11" s="65">
        <v>1773551</v>
      </c>
      <c r="H11" s="65">
        <v>1764925</v>
      </c>
      <c r="I11" s="65">
        <v>5213395</v>
      </c>
      <c r="J11" s="65">
        <v>2057703</v>
      </c>
      <c r="K11" s="65">
        <v>2092952</v>
      </c>
      <c r="L11" s="65">
        <v>2032226</v>
      </c>
      <c r="M11" s="65">
        <v>6182881</v>
      </c>
      <c r="N11" s="65">
        <v>1883924</v>
      </c>
      <c r="O11" s="65">
        <v>2417450</v>
      </c>
      <c r="P11" s="65">
        <v>2143950</v>
      </c>
      <c r="Q11" s="65">
        <v>6445324</v>
      </c>
      <c r="R11" s="65">
        <v>2248180</v>
      </c>
      <c r="S11" s="65">
        <v>2189895</v>
      </c>
      <c r="T11" s="65">
        <v>2699799</v>
      </c>
      <c r="U11" s="65">
        <v>7137874</v>
      </c>
      <c r="V11" s="65">
        <v>24979474</v>
      </c>
      <c r="W11" s="65">
        <v>26475068</v>
      </c>
      <c r="X11" s="65">
        <v>-1495594</v>
      </c>
      <c r="Y11" s="66">
        <v>-5.65</v>
      </c>
      <c r="Z11" s="67">
        <v>26475068</v>
      </c>
    </row>
    <row r="12" spans="1:26" ht="13.5">
      <c r="A12" s="63" t="s">
        <v>38</v>
      </c>
      <c r="B12" s="19">
        <v>2082006</v>
      </c>
      <c r="C12" s="19"/>
      <c r="D12" s="64">
        <v>2795394</v>
      </c>
      <c r="E12" s="65">
        <v>3228000</v>
      </c>
      <c r="F12" s="65">
        <v>230483</v>
      </c>
      <c r="G12" s="65">
        <v>258698</v>
      </c>
      <c r="H12" s="65">
        <v>250488</v>
      </c>
      <c r="I12" s="65">
        <v>739669</v>
      </c>
      <c r="J12" s="65">
        <v>188526</v>
      </c>
      <c r="K12" s="65">
        <v>253658</v>
      </c>
      <c r="L12" s="65">
        <v>178203</v>
      </c>
      <c r="M12" s="65">
        <v>620387</v>
      </c>
      <c r="N12" s="65">
        <v>224677</v>
      </c>
      <c r="O12" s="65">
        <v>147279</v>
      </c>
      <c r="P12" s="65">
        <v>144545</v>
      </c>
      <c r="Q12" s="65">
        <v>516501</v>
      </c>
      <c r="R12" s="65">
        <v>160965</v>
      </c>
      <c r="S12" s="65">
        <v>160930</v>
      </c>
      <c r="T12" s="65">
        <v>200989</v>
      </c>
      <c r="U12" s="65">
        <v>522884</v>
      </c>
      <c r="V12" s="65">
        <v>2399441</v>
      </c>
      <c r="W12" s="65">
        <v>3228000</v>
      </c>
      <c r="X12" s="65">
        <v>-828559</v>
      </c>
      <c r="Y12" s="66">
        <v>-25.67</v>
      </c>
      <c r="Z12" s="67">
        <v>3228000</v>
      </c>
    </row>
    <row r="13" spans="1:26" ht="13.5">
      <c r="A13" s="63" t="s">
        <v>214</v>
      </c>
      <c r="B13" s="19">
        <v>11890137</v>
      </c>
      <c r="C13" s="19"/>
      <c r="D13" s="64">
        <v>1227701</v>
      </c>
      <c r="E13" s="65">
        <v>1083391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1083391</v>
      </c>
      <c r="X13" s="65">
        <v>-1083391</v>
      </c>
      <c r="Y13" s="66">
        <v>-100</v>
      </c>
      <c r="Z13" s="67">
        <v>1083391</v>
      </c>
    </row>
    <row r="14" spans="1:26" ht="13.5">
      <c r="A14" s="63" t="s">
        <v>40</v>
      </c>
      <c r="B14" s="19">
        <v>0</v>
      </c>
      <c r="C14" s="19"/>
      <c r="D14" s="64">
        <v>0</v>
      </c>
      <c r="E14" s="65">
        <v>132268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132268</v>
      </c>
      <c r="X14" s="65">
        <v>-132268</v>
      </c>
      <c r="Y14" s="66">
        <v>-100</v>
      </c>
      <c r="Z14" s="67">
        <v>132268</v>
      </c>
    </row>
    <row r="15" spans="1:26" ht="13.5">
      <c r="A15" s="63" t="s">
        <v>41</v>
      </c>
      <c r="B15" s="19">
        <v>14711163</v>
      </c>
      <c r="C15" s="19"/>
      <c r="D15" s="64">
        <v>16395945</v>
      </c>
      <c r="E15" s="65">
        <v>19800000</v>
      </c>
      <c r="F15" s="65">
        <v>1240467</v>
      </c>
      <c r="G15" s="65">
        <v>2304737</v>
      </c>
      <c r="H15" s="65">
        <v>1886046</v>
      </c>
      <c r="I15" s="65">
        <v>5431250</v>
      </c>
      <c r="J15" s="65">
        <v>1305649</v>
      </c>
      <c r="K15" s="65">
        <v>1278413</v>
      </c>
      <c r="L15" s="65">
        <v>1452963</v>
      </c>
      <c r="M15" s="65">
        <v>4037025</v>
      </c>
      <c r="N15" s="65">
        <v>796921</v>
      </c>
      <c r="O15" s="65">
        <v>1615165</v>
      </c>
      <c r="P15" s="65">
        <v>2074755</v>
      </c>
      <c r="Q15" s="65">
        <v>4486841</v>
      </c>
      <c r="R15" s="65">
        <v>1332811</v>
      </c>
      <c r="S15" s="65">
        <v>408765</v>
      </c>
      <c r="T15" s="65">
        <v>1017129</v>
      </c>
      <c r="U15" s="65">
        <v>2758705</v>
      </c>
      <c r="V15" s="65">
        <v>16713821</v>
      </c>
      <c r="W15" s="65">
        <v>19800000</v>
      </c>
      <c r="X15" s="65">
        <v>-3086179</v>
      </c>
      <c r="Y15" s="66">
        <v>-15.59</v>
      </c>
      <c r="Z15" s="67">
        <v>19800000</v>
      </c>
    </row>
    <row r="16" spans="1:26" ht="13.5">
      <c r="A16" s="74" t="s">
        <v>42</v>
      </c>
      <c r="B16" s="19">
        <v>0</v>
      </c>
      <c r="C16" s="19"/>
      <c r="D16" s="64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6">
        <v>0</v>
      </c>
      <c r="Z16" s="67">
        <v>0</v>
      </c>
    </row>
    <row r="17" spans="1:26" ht="13.5">
      <c r="A17" s="63" t="s">
        <v>43</v>
      </c>
      <c r="B17" s="19">
        <v>30141668</v>
      </c>
      <c r="C17" s="19"/>
      <c r="D17" s="64">
        <v>44491680</v>
      </c>
      <c r="E17" s="65">
        <v>37282946</v>
      </c>
      <c r="F17" s="65">
        <v>885165</v>
      </c>
      <c r="G17" s="65">
        <v>1923369</v>
      </c>
      <c r="H17" s="65">
        <v>1642759</v>
      </c>
      <c r="I17" s="65">
        <v>4451293</v>
      </c>
      <c r="J17" s="65">
        <v>2404776</v>
      </c>
      <c r="K17" s="65">
        <v>1313932</v>
      </c>
      <c r="L17" s="65">
        <v>1391565</v>
      </c>
      <c r="M17" s="65">
        <v>5110273</v>
      </c>
      <c r="N17" s="65">
        <v>2503672</v>
      </c>
      <c r="O17" s="65">
        <v>776279</v>
      </c>
      <c r="P17" s="65">
        <v>1436134</v>
      </c>
      <c r="Q17" s="65">
        <v>4716085</v>
      </c>
      <c r="R17" s="65">
        <v>1010687</v>
      </c>
      <c r="S17" s="65">
        <v>1631574</v>
      </c>
      <c r="T17" s="65">
        <v>1406234</v>
      </c>
      <c r="U17" s="65">
        <v>4048495</v>
      </c>
      <c r="V17" s="65">
        <v>18326146</v>
      </c>
      <c r="W17" s="65">
        <v>37282946</v>
      </c>
      <c r="X17" s="65">
        <v>-18956800</v>
      </c>
      <c r="Y17" s="66">
        <v>-50.85</v>
      </c>
      <c r="Z17" s="67">
        <v>37282946</v>
      </c>
    </row>
    <row r="18" spans="1:26" ht="13.5">
      <c r="A18" s="75" t="s">
        <v>44</v>
      </c>
      <c r="B18" s="76">
        <f>SUM(B11:B17)</f>
        <v>80504809</v>
      </c>
      <c r="C18" s="76">
        <f>SUM(C11:C17)</f>
        <v>0</v>
      </c>
      <c r="D18" s="77">
        <f aca="true" t="shared" si="1" ref="D18:Z18">SUM(D11:D17)</f>
        <v>88603675</v>
      </c>
      <c r="E18" s="78">
        <f t="shared" si="1"/>
        <v>88001673</v>
      </c>
      <c r="F18" s="78">
        <f t="shared" si="1"/>
        <v>4031034</v>
      </c>
      <c r="G18" s="78">
        <f t="shared" si="1"/>
        <v>6260355</v>
      </c>
      <c r="H18" s="78">
        <f t="shared" si="1"/>
        <v>5544218</v>
      </c>
      <c r="I18" s="78">
        <f t="shared" si="1"/>
        <v>15835607</v>
      </c>
      <c r="J18" s="78">
        <f t="shared" si="1"/>
        <v>5956654</v>
      </c>
      <c r="K18" s="78">
        <f t="shared" si="1"/>
        <v>4938955</v>
      </c>
      <c r="L18" s="78">
        <f t="shared" si="1"/>
        <v>5054957</v>
      </c>
      <c r="M18" s="78">
        <f t="shared" si="1"/>
        <v>15950566</v>
      </c>
      <c r="N18" s="78">
        <f t="shared" si="1"/>
        <v>5409194</v>
      </c>
      <c r="O18" s="78">
        <f t="shared" si="1"/>
        <v>4956173</v>
      </c>
      <c r="P18" s="78">
        <f t="shared" si="1"/>
        <v>5799384</v>
      </c>
      <c r="Q18" s="78">
        <f t="shared" si="1"/>
        <v>16164751</v>
      </c>
      <c r="R18" s="78">
        <f t="shared" si="1"/>
        <v>4752643</v>
      </c>
      <c r="S18" s="78">
        <f t="shared" si="1"/>
        <v>4391164</v>
      </c>
      <c r="T18" s="78">
        <f t="shared" si="1"/>
        <v>5324151</v>
      </c>
      <c r="U18" s="78">
        <f t="shared" si="1"/>
        <v>14467958</v>
      </c>
      <c r="V18" s="78">
        <f t="shared" si="1"/>
        <v>62418882</v>
      </c>
      <c r="W18" s="78">
        <f t="shared" si="1"/>
        <v>88001673</v>
      </c>
      <c r="X18" s="78">
        <f t="shared" si="1"/>
        <v>-25582791</v>
      </c>
      <c r="Y18" s="72">
        <f>+IF(W18&lt;&gt;0,(X18/W18)*100,0)</f>
        <v>-29.070800733526962</v>
      </c>
      <c r="Z18" s="79">
        <f t="shared" si="1"/>
        <v>88001673</v>
      </c>
    </row>
    <row r="19" spans="1:26" ht="13.5">
      <c r="A19" s="75" t="s">
        <v>45</v>
      </c>
      <c r="B19" s="80">
        <f>+B10-B18</f>
        <v>-4675234</v>
      </c>
      <c r="C19" s="80">
        <f>+C10-C18</f>
        <v>0</v>
      </c>
      <c r="D19" s="81">
        <f aca="true" t="shared" si="2" ref="D19:Z19">+D10-D18</f>
        <v>273143</v>
      </c>
      <c r="E19" s="82">
        <f t="shared" si="2"/>
        <v>996203</v>
      </c>
      <c r="F19" s="82">
        <f t="shared" si="2"/>
        <v>17991700</v>
      </c>
      <c r="G19" s="82">
        <f t="shared" si="2"/>
        <v>-2044205</v>
      </c>
      <c r="H19" s="82">
        <f t="shared" si="2"/>
        <v>-270801</v>
      </c>
      <c r="I19" s="82">
        <f t="shared" si="2"/>
        <v>15676694</v>
      </c>
      <c r="J19" s="82">
        <f t="shared" si="2"/>
        <v>-2879349</v>
      </c>
      <c r="K19" s="82">
        <f t="shared" si="2"/>
        <v>-1738495</v>
      </c>
      <c r="L19" s="82">
        <f t="shared" si="2"/>
        <v>12497311</v>
      </c>
      <c r="M19" s="82">
        <f t="shared" si="2"/>
        <v>7879467</v>
      </c>
      <c r="N19" s="82">
        <f t="shared" si="2"/>
        <v>-1764797</v>
      </c>
      <c r="O19" s="82">
        <f t="shared" si="2"/>
        <v>-1672472</v>
      </c>
      <c r="P19" s="82">
        <f t="shared" si="2"/>
        <v>9532423</v>
      </c>
      <c r="Q19" s="82">
        <f t="shared" si="2"/>
        <v>6095154</v>
      </c>
      <c r="R19" s="82">
        <f t="shared" si="2"/>
        <v>-1266880</v>
      </c>
      <c r="S19" s="82">
        <f t="shared" si="2"/>
        <v>-667135</v>
      </c>
      <c r="T19" s="82">
        <f t="shared" si="2"/>
        <v>-1022866</v>
      </c>
      <c r="U19" s="82">
        <f t="shared" si="2"/>
        <v>-2956881</v>
      </c>
      <c r="V19" s="82">
        <f t="shared" si="2"/>
        <v>26694434</v>
      </c>
      <c r="W19" s="82">
        <f>IF(E10=E18,0,W10-W18)</f>
        <v>996203</v>
      </c>
      <c r="X19" s="82">
        <f t="shared" si="2"/>
        <v>25698231</v>
      </c>
      <c r="Y19" s="83">
        <f>+IF(W19&lt;&gt;0,(X19/W19)*100,0)</f>
        <v>2579.617909201237</v>
      </c>
      <c r="Z19" s="84">
        <f t="shared" si="2"/>
        <v>996203</v>
      </c>
    </row>
    <row r="20" spans="1:26" ht="13.5">
      <c r="A20" s="63" t="s">
        <v>46</v>
      </c>
      <c r="B20" s="19">
        <v>13223004</v>
      </c>
      <c r="C20" s="19"/>
      <c r="D20" s="64">
        <v>0</v>
      </c>
      <c r="E20" s="65">
        <v>23805000</v>
      </c>
      <c r="F20" s="65">
        <v>6158000</v>
      </c>
      <c r="G20" s="65">
        <v>0</v>
      </c>
      <c r="H20" s="65">
        <v>594000</v>
      </c>
      <c r="I20" s="65">
        <v>6752000</v>
      </c>
      <c r="J20" s="65">
        <v>0</v>
      </c>
      <c r="K20" s="65">
        <v>7662000</v>
      </c>
      <c r="L20" s="65">
        <v>0</v>
      </c>
      <c r="M20" s="65">
        <v>7662000</v>
      </c>
      <c r="N20" s="65">
        <v>0</v>
      </c>
      <c r="O20" s="65">
        <v>0</v>
      </c>
      <c r="P20" s="65">
        <v>0</v>
      </c>
      <c r="Q20" s="65">
        <v>0</v>
      </c>
      <c r="R20" s="65">
        <v>4390000</v>
      </c>
      <c r="S20" s="65">
        <v>0</v>
      </c>
      <c r="T20" s="65">
        <v>0</v>
      </c>
      <c r="U20" s="65">
        <v>4390000</v>
      </c>
      <c r="V20" s="65">
        <v>18804000</v>
      </c>
      <c r="W20" s="65">
        <v>23805000</v>
      </c>
      <c r="X20" s="65">
        <v>-5001000</v>
      </c>
      <c r="Y20" s="66">
        <v>-21.01</v>
      </c>
      <c r="Z20" s="67">
        <v>23805000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8547770</v>
      </c>
      <c r="C22" s="91">
        <f>SUM(C19:C21)</f>
        <v>0</v>
      </c>
      <c r="D22" s="92">
        <f aca="true" t="shared" si="3" ref="D22:Z22">SUM(D19:D21)</f>
        <v>273143</v>
      </c>
      <c r="E22" s="93">
        <f t="shared" si="3"/>
        <v>24801203</v>
      </c>
      <c r="F22" s="93">
        <f t="shared" si="3"/>
        <v>24149700</v>
      </c>
      <c r="G22" s="93">
        <f t="shared" si="3"/>
        <v>-2044205</v>
      </c>
      <c r="H22" s="93">
        <f t="shared" si="3"/>
        <v>323199</v>
      </c>
      <c r="I22" s="93">
        <f t="shared" si="3"/>
        <v>22428694</v>
      </c>
      <c r="J22" s="93">
        <f t="shared" si="3"/>
        <v>-2879349</v>
      </c>
      <c r="K22" s="93">
        <f t="shared" si="3"/>
        <v>5923505</v>
      </c>
      <c r="L22" s="93">
        <f t="shared" si="3"/>
        <v>12497311</v>
      </c>
      <c r="M22" s="93">
        <f t="shared" si="3"/>
        <v>15541467</v>
      </c>
      <c r="N22" s="93">
        <f t="shared" si="3"/>
        <v>-1764797</v>
      </c>
      <c r="O22" s="93">
        <f t="shared" si="3"/>
        <v>-1672472</v>
      </c>
      <c r="P22" s="93">
        <f t="shared" si="3"/>
        <v>9532423</v>
      </c>
      <c r="Q22" s="93">
        <f t="shared" si="3"/>
        <v>6095154</v>
      </c>
      <c r="R22" s="93">
        <f t="shared" si="3"/>
        <v>3123120</v>
      </c>
      <c r="S22" s="93">
        <f t="shared" si="3"/>
        <v>-667135</v>
      </c>
      <c r="T22" s="93">
        <f t="shared" si="3"/>
        <v>-1022866</v>
      </c>
      <c r="U22" s="93">
        <f t="shared" si="3"/>
        <v>1433119</v>
      </c>
      <c r="V22" s="93">
        <f t="shared" si="3"/>
        <v>45498434</v>
      </c>
      <c r="W22" s="93">
        <f t="shared" si="3"/>
        <v>24801203</v>
      </c>
      <c r="X22" s="93">
        <f t="shared" si="3"/>
        <v>20697231</v>
      </c>
      <c r="Y22" s="94">
        <f>+IF(W22&lt;&gt;0,(X22/W22)*100,0)</f>
        <v>83.45252849226709</v>
      </c>
      <c r="Z22" s="95">
        <f t="shared" si="3"/>
        <v>24801203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8547770</v>
      </c>
      <c r="C24" s="80">
        <f>SUM(C22:C23)</f>
        <v>0</v>
      </c>
      <c r="D24" s="81">
        <f aca="true" t="shared" si="4" ref="D24:Z24">SUM(D22:D23)</f>
        <v>273143</v>
      </c>
      <c r="E24" s="82">
        <f t="shared" si="4"/>
        <v>24801203</v>
      </c>
      <c r="F24" s="82">
        <f t="shared" si="4"/>
        <v>24149700</v>
      </c>
      <c r="G24" s="82">
        <f t="shared" si="4"/>
        <v>-2044205</v>
      </c>
      <c r="H24" s="82">
        <f t="shared" si="4"/>
        <v>323199</v>
      </c>
      <c r="I24" s="82">
        <f t="shared" si="4"/>
        <v>22428694</v>
      </c>
      <c r="J24" s="82">
        <f t="shared" si="4"/>
        <v>-2879349</v>
      </c>
      <c r="K24" s="82">
        <f t="shared" si="4"/>
        <v>5923505</v>
      </c>
      <c r="L24" s="82">
        <f t="shared" si="4"/>
        <v>12497311</v>
      </c>
      <c r="M24" s="82">
        <f t="shared" si="4"/>
        <v>15541467</v>
      </c>
      <c r="N24" s="82">
        <f t="shared" si="4"/>
        <v>-1764797</v>
      </c>
      <c r="O24" s="82">
        <f t="shared" si="4"/>
        <v>-1672472</v>
      </c>
      <c r="P24" s="82">
        <f t="shared" si="4"/>
        <v>9532423</v>
      </c>
      <c r="Q24" s="82">
        <f t="shared" si="4"/>
        <v>6095154</v>
      </c>
      <c r="R24" s="82">
        <f t="shared" si="4"/>
        <v>3123120</v>
      </c>
      <c r="S24" s="82">
        <f t="shared" si="4"/>
        <v>-667135</v>
      </c>
      <c r="T24" s="82">
        <f t="shared" si="4"/>
        <v>-1022866</v>
      </c>
      <c r="U24" s="82">
        <f t="shared" si="4"/>
        <v>1433119</v>
      </c>
      <c r="V24" s="82">
        <f t="shared" si="4"/>
        <v>45498434</v>
      </c>
      <c r="W24" s="82">
        <f t="shared" si="4"/>
        <v>24801203</v>
      </c>
      <c r="X24" s="82">
        <f t="shared" si="4"/>
        <v>20697231</v>
      </c>
      <c r="Y24" s="83">
        <f>+IF(W24&lt;&gt;0,(X24/W24)*100,0)</f>
        <v>83.45252849226709</v>
      </c>
      <c r="Z24" s="84">
        <f t="shared" si="4"/>
        <v>24801203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24267876</v>
      </c>
      <c r="C27" s="22"/>
      <c r="D27" s="104">
        <v>19500000</v>
      </c>
      <c r="E27" s="105">
        <v>25593000</v>
      </c>
      <c r="F27" s="105">
        <v>27381</v>
      </c>
      <c r="G27" s="105">
        <v>283016</v>
      </c>
      <c r="H27" s="105">
        <v>1105026</v>
      </c>
      <c r="I27" s="105">
        <v>1415423</v>
      </c>
      <c r="J27" s="105">
        <v>1053525</v>
      </c>
      <c r="K27" s="105">
        <v>1795126</v>
      </c>
      <c r="L27" s="105">
        <v>2038687</v>
      </c>
      <c r="M27" s="105">
        <v>4887338</v>
      </c>
      <c r="N27" s="105">
        <v>499201</v>
      </c>
      <c r="O27" s="105">
        <v>518164</v>
      </c>
      <c r="P27" s="105">
        <v>4415634</v>
      </c>
      <c r="Q27" s="105">
        <v>5432999</v>
      </c>
      <c r="R27" s="105">
        <v>606781</v>
      </c>
      <c r="S27" s="105">
        <v>1051330</v>
      </c>
      <c r="T27" s="105">
        <v>1943863</v>
      </c>
      <c r="U27" s="105">
        <v>3601974</v>
      </c>
      <c r="V27" s="105">
        <v>15337734</v>
      </c>
      <c r="W27" s="105">
        <v>25593000</v>
      </c>
      <c r="X27" s="105">
        <v>-10255266</v>
      </c>
      <c r="Y27" s="106">
        <v>-40.07</v>
      </c>
      <c r="Z27" s="107">
        <v>25593000</v>
      </c>
    </row>
    <row r="28" spans="1:26" ht="13.5">
      <c r="A28" s="108" t="s">
        <v>46</v>
      </c>
      <c r="B28" s="19">
        <v>21920238</v>
      </c>
      <c r="C28" s="19"/>
      <c r="D28" s="64">
        <v>18210000</v>
      </c>
      <c r="E28" s="65">
        <v>23805000</v>
      </c>
      <c r="F28" s="65">
        <v>27381</v>
      </c>
      <c r="G28" s="65">
        <v>272531</v>
      </c>
      <c r="H28" s="65">
        <v>1086270</v>
      </c>
      <c r="I28" s="65">
        <v>1386182</v>
      </c>
      <c r="J28" s="65">
        <v>1024284</v>
      </c>
      <c r="K28" s="65">
        <v>1768223</v>
      </c>
      <c r="L28" s="65">
        <v>2022021</v>
      </c>
      <c r="M28" s="65">
        <v>4814528</v>
      </c>
      <c r="N28" s="65">
        <v>440365</v>
      </c>
      <c r="O28" s="65">
        <v>501570</v>
      </c>
      <c r="P28" s="65">
        <v>4368154</v>
      </c>
      <c r="Q28" s="65">
        <v>5310089</v>
      </c>
      <c r="R28" s="65">
        <v>377360</v>
      </c>
      <c r="S28" s="65">
        <v>838842</v>
      </c>
      <c r="T28" s="65">
        <v>1769909</v>
      </c>
      <c r="U28" s="65">
        <v>2986111</v>
      </c>
      <c r="V28" s="65">
        <v>14496910</v>
      </c>
      <c r="W28" s="65">
        <v>23805000</v>
      </c>
      <c r="X28" s="65">
        <v>-9308090</v>
      </c>
      <c r="Y28" s="66">
        <v>-39.1</v>
      </c>
      <c r="Z28" s="67">
        <v>23805000</v>
      </c>
    </row>
    <row r="29" spans="1:26" ht="13.5">
      <c r="A29" s="63" t="s">
        <v>218</v>
      </c>
      <c r="B29" s="19">
        <v>0</v>
      </c>
      <c r="C29" s="19"/>
      <c r="D29" s="64">
        <v>594000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2347638</v>
      </c>
      <c r="C31" s="19"/>
      <c r="D31" s="64">
        <v>696000</v>
      </c>
      <c r="E31" s="65">
        <v>1788000</v>
      </c>
      <c r="F31" s="65">
        <v>0</v>
      </c>
      <c r="G31" s="65">
        <v>10485</v>
      </c>
      <c r="H31" s="65">
        <v>18756</v>
      </c>
      <c r="I31" s="65">
        <v>29241</v>
      </c>
      <c r="J31" s="65">
        <v>29241</v>
      </c>
      <c r="K31" s="65">
        <v>26903</v>
      </c>
      <c r="L31" s="65">
        <v>16666</v>
      </c>
      <c r="M31" s="65">
        <v>72810</v>
      </c>
      <c r="N31" s="65">
        <v>58836</v>
      </c>
      <c r="O31" s="65">
        <v>16594</v>
      </c>
      <c r="P31" s="65">
        <v>47480</v>
      </c>
      <c r="Q31" s="65">
        <v>122910</v>
      </c>
      <c r="R31" s="65">
        <v>229421</v>
      </c>
      <c r="S31" s="65">
        <v>212488</v>
      </c>
      <c r="T31" s="65">
        <v>173954</v>
      </c>
      <c r="U31" s="65">
        <v>615863</v>
      </c>
      <c r="V31" s="65">
        <v>840824</v>
      </c>
      <c r="W31" s="65">
        <v>1788000</v>
      </c>
      <c r="X31" s="65">
        <v>-947176</v>
      </c>
      <c r="Y31" s="66">
        <v>-52.97</v>
      </c>
      <c r="Z31" s="67">
        <v>1788000</v>
      </c>
    </row>
    <row r="32" spans="1:26" ht="13.5">
      <c r="A32" s="75" t="s">
        <v>54</v>
      </c>
      <c r="B32" s="22">
        <f>SUM(B28:B31)</f>
        <v>24267876</v>
      </c>
      <c r="C32" s="22">
        <f>SUM(C28:C31)</f>
        <v>0</v>
      </c>
      <c r="D32" s="104">
        <f aca="true" t="shared" si="5" ref="D32:Z32">SUM(D28:D31)</f>
        <v>19500000</v>
      </c>
      <c r="E32" s="105">
        <f t="shared" si="5"/>
        <v>25593000</v>
      </c>
      <c r="F32" s="105">
        <f t="shared" si="5"/>
        <v>27381</v>
      </c>
      <c r="G32" s="105">
        <f t="shared" si="5"/>
        <v>283016</v>
      </c>
      <c r="H32" s="105">
        <f t="shared" si="5"/>
        <v>1105026</v>
      </c>
      <c r="I32" s="105">
        <f t="shared" si="5"/>
        <v>1415423</v>
      </c>
      <c r="J32" s="105">
        <f t="shared" si="5"/>
        <v>1053525</v>
      </c>
      <c r="K32" s="105">
        <f t="shared" si="5"/>
        <v>1795126</v>
      </c>
      <c r="L32" s="105">
        <f t="shared" si="5"/>
        <v>2038687</v>
      </c>
      <c r="M32" s="105">
        <f t="shared" si="5"/>
        <v>4887338</v>
      </c>
      <c r="N32" s="105">
        <f t="shared" si="5"/>
        <v>499201</v>
      </c>
      <c r="O32" s="105">
        <f t="shared" si="5"/>
        <v>518164</v>
      </c>
      <c r="P32" s="105">
        <f t="shared" si="5"/>
        <v>4415634</v>
      </c>
      <c r="Q32" s="105">
        <f t="shared" si="5"/>
        <v>5432999</v>
      </c>
      <c r="R32" s="105">
        <f t="shared" si="5"/>
        <v>606781</v>
      </c>
      <c r="S32" s="105">
        <f t="shared" si="5"/>
        <v>1051330</v>
      </c>
      <c r="T32" s="105">
        <f t="shared" si="5"/>
        <v>1943863</v>
      </c>
      <c r="U32" s="105">
        <f t="shared" si="5"/>
        <v>3601974</v>
      </c>
      <c r="V32" s="105">
        <f t="shared" si="5"/>
        <v>15337734</v>
      </c>
      <c r="W32" s="105">
        <f t="shared" si="5"/>
        <v>25593000</v>
      </c>
      <c r="X32" s="105">
        <f t="shared" si="5"/>
        <v>-10255266</v>
      </c>
      <c r="Y32" s="106">
        <f>+IF(W32&lt;&gt;0,(X32/W32)*100,0)</f>
        <v>-40.070589614347675</v>
      </c>
      <c r="Z32" s="107">
        <f t="shared" si="5"/>
        <v>25593000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25740521</v>
      </c>
      <c r="C35" s="19"/>
      <c r="D35" s="64">
        <v>21609000</v>
      </c>
      <c r="E35" s="65">
        <v>25755</v>
      </c>
      <c r="F35" s="65">
        <v>16782525</v>
      </c>
      <c r="G35" s="65">
        <v>16782525</v>
      </c>
      <c r="H35" s="65">
        <v>16782525</v>
      </c>
      <c r="I35" s="65">
        <v>50347575</v>
      </c>
      <c r="J35" s="65">
        <v>16782525</v>
      </c>
      <c r="K35" s="65">
        <v>16782525</v>
      </c>
      <c r="L35" s="65">
        <v>25740521</v>
      </c>
      <c r="M35" s="65">
        <v>59305571</v>
      </c>
      <c r="N35" s="65">
        <v>25740521</v>
      </c>
      <c r="O35" s="65">
        <v>25740521</v>
      </c>
      <c r="P35" s="65">
        <v>25740521</v>
      </c>
      <c r="Q35" s="65">
        <v>77221563</v>
      </c>
      <c r="R35" s="65">
        <v>25740521</v>
      </c>
      <c r="S35" s="65">
        <v>25740521</v>
      </c>
      <c r="T35" s="65">
        <v>25740521</v>
      </c>
      <c r="U35" s="65">
        <v>77221563</v>
      </c>
      <c r="V35" s="65">
        <v>264096272</v>
      </c>
      <c r="W35" s="65">
        <v>25755</v>
      </c>
      <c r="X35" s="65">
        <v>264070517</v>
      </c>
      <c r="Y35" s="66">
        <v>1025317.48</v>
      </c>
      <c r="Z35" s="67">
        <v>25755</v>
      </c>
    </row>
    <row r="36" spans="1:26" ht="13.5">
      <c r="A36" s="63" t="s">
        <v>57</v>
      </c>
      <c r="B36" s="19">
        <v>170705933</v>
      </c>
      <c r="C36" s="19"/>
      <c r="D36" s="64">
        <v>237742000</v>
      </c>
      <c r="E36" s="65">
        <v>1220417</v>
      </c>
      <c r="F36" s="65">
        <v>196977822</v>
      </c>
      <c r="G36" s="65">
        <v>196977822</v>
      </c>
      <c r="H36" s="65">
        <v>196977822</v>
      </c>
      <c r="I36" s="65">
        <v>590933466</v>
      </c>
      <c r="J36" s="65">
        <v>196977822</v>
      </c>
      <c r="K36" s="65">
        <v>196977822</v>
      </c>
      <c r="L36" s="65">
        <v>170705933</v>
      </c>
      <c r="M36" s="65">
        <v>564661577</v>
      </c>
      <c r="N36" s="65">
        <v>170705933</v>
      </c>
      <c r="O36" s="65">
        <v>170705933</v>
      </c>
      <c r="P36" s="65">
        <v>170705933</v>
      </c>
      <c r="Q36" s="65">
        <v>512117799</v>
      </c>
      <c r="R36" s="65">
        <v>170705933</v>
      </c>
      <c r="S36" s="65">
        <v>170705933</v>
      </c>
      <c r="T36" s="65">
        <v>170705933</v>
      </c>
      <c r="U36" s="65">
        <v>512117799</v>
      </c>
      <c r="V36" s="65">
        <v>2179830641</v>
      </c>
      <c r="W36" s="65">
        <v>1220417</v>
      </c>
      <c r="X36" s="65">
        <v>2178610224</v>
      </c>
      <c r="Y36" s="66">
        <v>178513.59</v>
      </c>
      <c r="Z36" s="67">
        <v>1220417</v>
      </c>
    </row>
    <row r="37" spans="1:26" ht="13.5">
      <c r="A37" s="63" t="s">
        <v>58</v>
      </c>
      <c r="B37" s="19">
        <v>9130054</v>
      </c>
      <c r="C37" s="19"/>
      <c r="D37" s="64">
        <v>2207000</v>
      </c>
      <c r="E37" s="65">
        <v>14658</v>
      </c>
      <c r="F37" s="65">
        <v>10686691</v>
      </c>
      <c r="G37" s="65">
        <v>10686691</v>
      </c>
      <c r="H37" s="65">
        <v>10686691</v>
      </c>
      <c r="I37" s="65">
        <v>32060073</v>
      </c>
      <c r="J37" s="65">
        <v>10686691</v>
      </c>
      <c r="K37" s="65">
        <v>10686691</v>
      </c>
      <c r="L37" s="65">
        <v>9130054</v>
      </c>
      <c r="M37" s="65">
        <v>30503436</v>
      </c>
      <c r="N37" s="65">
        <v>9130054</v>
      </c>
      <c r="O37" s="65">
        <v>9130054</v>
      </c>
      <c r="P37" s="65">
        <v>9130054</v>
      </c>
      <c r="Q37" s="65">
        <v>27390162</v>
      </c>
      <c r="R37" s="65">
        <v>9130054</v>
      </c>
      <c r="S37" s="65">
        <v>9130054</v>
      </c>
      <c r="T37" s="65">
        <v>9130054</v>
      </c>
      <c r="U37" s="65">
        <v>27390162</v>
      </c>
      <c r="V37" s="65">
        <v>117343833</v>
      </c>
      <c r="W37" s="65">
        <v>14658</v>
      </c>
      <c r="X37" s="65">
        <v>117329175</v>
      </c>
      <c r="Y37" s="66">
        <v>800444.64</v>
      </c>
      <c r="Z37" s="67">
        <v>14658</v>
      </c>
    </row>
    <row r="38" spans="1:26" ht="13.5">
      <c r="A38" s="63" t="s">
        <v>59</v>
      </c>
      <c r="B38" s="19">
        <v>19067328</v>
      </c>
      <c r="C38" s="19"/>
      <c r="D38" s="64">
        <v>0</v>
      </c>
      <c r="E38" s="65">
        <v>882232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19067328</v>
      </c>
      <c r="M38" s="65">
        <v>19067328</v>
      </c>
      <c r="N38" s="65">
        <v>19067328</v>
      </c>
      <c r="O38" s="65">
        <v>19067328</v>
      </c>
      <c r="P38" s="65">
        <v>19067328</v>
      </c>
      <c r="Q38" s="65">
        <v>57201984</v>
      </c>
      <c r="R38" s="65">
        <v>19067328</v>
      </c>
      <c r="S38" s="65">
        <v>19067328</v>
      </c>
      <c r="T38" s="65">
        <v>19067328</v>
      </c>
      <c r="U38" s="65">
        <v>57201984</v>
      </c>
      <c r="V38" s="65">
        <v>133471296</v>
      </c>
      <c r="W38" s="65">
        <v>882232</v>
      </c>
      <c r="X38" s="65">
        <v>132589064</v>
      </c>
      <c r="Y38" s="66">
        <v>15028.82</v>
      </c>
      <c r="Z38" s="67">
        <v>882232</v>
      </c>
    </row>
    <row r="39" spans="1:26" ht="13.5">
      <c r="A39" s="63" t="s">
        <v>60</v>
      </c>
      <c r="B39" s="19">
        <v>168249072</v>
      </c>
      <c r="C39" s="19"/>
      <c r="D39" s="64">
        <v>249494000</v>
      </c>
      <c r="E39" s="65">
        <v>349282</v>
      </c>
      <c r="F39" s="65">
        <v>203073656</v>
      </c>
      <c r="G39" s="65">
        <v>203073656</v>
      </c>
      <c r="H39" s="65">
        <v>203073656</v>
      </c>
      <c r="I39" s="65">
        <v>609220968</v>
      </c>
      <c r="J39" s="65">
        <v>203073656</v>
      </c>
      <c r="K39" s="65">
        <v>203073656</v>
      </c>
      <c r="L39" s="65">
        <v>168249072</v>
      </c>
      <c r="M39" s="65">
        <v>574396384</v>
      </c>
      <c r="N39" s="65">
        <v>168249072</v>
      </c>
      <c r="O39" s="65">
        <v>168249072</v>
      </c>
      <c r="P39" s="65">
        <v>168249072</v>
      </c>
      <c r="Q39" s="65">
        <v>504747216</v>
      </c>
      <c r="R39" s="65">
        <v>168249072</v>
      </c>
      <c r="S39" s="65">
        <v>168249072</v>
      </c>
      <c r="T39" s="65">
        <v>168249072</v>
      </c>
      <c r="U39" s="65">
        <v>504747216</v>
      </c>
      <c r="V39" s="65">
        <v>2193111784</v>
      </c>
      <c r="W39" s="65">
        <v>349282</v>
      </c>
      <c r="X39" s="65">
        <v>2192762502</v>
      </c>
      <c r="Y39" s="66">
        <v>627791.44</v>
      </c>
      <c r="Z39" s="67">
        <v>349282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4568080</v>
      </c>
      <c r="C42" s="19">
        <v>67609343</v>
      </c>
      <c r="D42" s="64">
        <v>267217</v>
      </c>
      <c r="E42" s="65">
        <v>17486565</v>
      </c>
      <c r="F42" s="65">
        <v>23524231</v>
      </c>
      <c r="G42" s="65">
        <v>-4294936</v>
      </c>
      <c r="H42" s="65">
        <v>9764216</v>
      </c>
      <c r="I42" s="65">
        <v>28993511</v>
      </c>
      <c r="J42" s="65">
        <v>14289832</v>
      </c>
      <c r="K42" s="65">
        <v>5146231</v>
      </c>
      <c r="L42" s="65">
        <v>12229830</v>
      </c>
      <c r="M42" s="65">
        <v>31665893</v>
      </c>
      <c r="N42" s="65">
        <v>817447</v>
      </c>
      <c r="O42" s="65">
        <v>-1916744</v>
      </c>
      <c r="P42" s="65">
        <v>8884737</v>
      </c>
      <c r="Q42" s="65">
        <v>7785440</v>
      </c>
      <c r="R42" s="65">
        <v>3917812</v>
      </c>
      <c r="S42" s="65">
        <v>-1512078</v>
      </c>
      <c r="T42" s="65">
        <v>-3241235</v>
      </c>
      <c r="U42" s="65">
        <v>-835501</v>
      </c>
      <c r="V42" s="65">
        <v>67609343</v>
      </c>
      <c r="W42" s="65">
        <v>17486565</v>
      </c>
      <c r="X42" s="65">
        <v>50122778</v>
      </c>
      <c r="Y42" s="66">
        <v>286.64</v>
      </c>
      <c r="Z42" s="67">
        <v>17486565</v>
      </c>
    </row>
    <row r="43" spans="1:26" ht="13.5">
      <c r="A43" s="63" t="s">
        <v>63</v>
      </c>
      <c r="B43" s="19">
        <v>133200</v>
      </c>
      <c r="C43" s="19">
        <v>-15640791</v>
      </c>
      <c r="D43" s="64">
        <v>0</v>
      </c>
      <c r="E43" s="65">
        <v>-19013340</v>
      </c>
      <c r="F43" s="65">
        <v>-48504</v>
      </c>
      <c r="G43" s="65">
        <v>-283016</v>
      </c>
      <c r="H43" s="65">
        <v>-1386960</v>
      </c>
      <c r="I43" s="65">
        <v>-1718480</v>
      </c>
      <c r="J43" s="65">
        <v>-1053525</v>
      </c>
      <c r="K43" s="65">
        <v>-1795126</v>
      </c>
      <c r="L43" s="65">
        <v>-2038687</v>
      </c>
      <c r="M43" s="65">
        <v>-4887338</v>
      </c>
      <c r="N43" s="65">
        <v>-499201</v>
      </c>
      <c r="O43" s="65">
        <v>-518164</v>
      </c>
      <c r="P43" s="65">
        <v>-4415634</v>
      </c>
      <c r="Q43" s="65">
        <v>-5432999</v>
      </c>
      <c r="R43" s="65">
        <v>-606781</v>
      </c>
      <c r="S43" s="65">
        <v>-1051330</v>
      </c>
      <c r="T43" s="65">
        <v>-1943863</v>
      </c>
      <c r="U43" s="65">
        <v>-3601974</v>
      </c>
      <c r="V43" s="65">
        <v>-15640791</v>
      </c>
      <c r="W43" s="65">
        <v>-19013340</v>
      </c>
      <c r="X43" s="65">
        <v>3372549</v>
      </c>
      <c r="Y43" s="66">
        <v>-17.74</v>
      </c>
      <c r="Z43" s="67">
        <v>-19013340</v>
      </c>
    </row>
    <row r="44" spans="1:26" ht="13.5">
      <c r="A44" s="63" t="s">
        <v>64</v>
      </c>
      <c r="B44" s="19">
        <v>73875</v>
      </c>
      <c r="C44" s="19"/>
      <c r="D44" s="64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6">
        <v>0</v>
      </c>
      <c r="Z44" s="67">
        <v>0</v>
      </c>
    </row>
    <row r="45" spans="1:26" ht="13.5">
      <c r="A45" s="75" t="s">
        <v>65</v>
      </c>
      <c r="B45" s="22">
        <v>1932752</v>
      </c>
      <c r="C45" s="22">
        <v>53935372</v>
      </c>
      <c r="D45" s="104">
        <v>267217</v>
      </c>
      <c r="E45" s="105">
        <v>440045</v>
      </c>
      <c r="F45" s="105">
        <v>25442547</v>
      </c>
      <c r="G45" s="105">
        <v>20864595</v>
      </c>
      <c r="H45" s="105">
        <v>29241851</v>
      </c>
      <c r="I45" s="105">
        <v>29241851</v>
      </c>
      <c r="J45" s="105">
        <v>42478158</v>
      </c>
      <c r="K45" s="105">
        <v>45829263</v>
      </c>
      <c r="L45" s="105">
        <v>56020406</v>
      </c>
      <c r="M45" s="105">
        <v>56020406</v>
      </c>
      <c r="N45" s="105">
        <v>56338652</v>
      </c>
      <c r="O45" s="105">
        <v>53903744</v>
      </c>
      <c r="P45" s="105">
        <v>58372847</v>
      </c>
      <c r="Q45" s="105">
        <v>58372847</v>
      </c>
      <c r="R45" s="105">
        <v>61683878</v>
      </c>
      <c r="S45" s="105">
        <v>59120470</v>
      </c>
      <c r="T45" s="105">
        <v>53935372</v>
      </c>
      <c r="U45" s="105">
        <v>53935372</v>
      </c>
      <c r="V45" s="105">
        <v>53935372</v>
      </c>
      <c r="W45" s="105">
        <v>440045</v>
      </c>
      <c r="X45" s="105">
        <v>53495327</v>
      </c>
      <c r="Y45" s="106">
        <v>12156.79</v>
      </c>
      <c r="Z45" s="107">
        <v>440045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3199985</v>
      </c>
      <c r="C49" s="57"/>
      <c r="D49" s="134">
        <v>1345663</v>
      </c>
      <c r="E49" s="59">
        <v>930222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27958070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0</v>
      </c>
      <c r="C51" s="57"/>
      <c r="D51" s="134">
        <v>218793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95217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107.51440794468255</v>
      </c>
      <c r="C58" s="5">
        <f>IF(C67=0,0,+(C76/C67)*100)</f>
        <v>0</v>
      </c>
      <c r="D58" s="6">
        <f aca="true" t="shared" si="6" ref="D58:Z58">IF(D67=0,0,+(D76/D67)*100)</f>
        <v>100.0038329195389</v>
      </c>
      <c r="E58" s="7">
        <f t="shared" si="6"/>
        <v>71.0412331490391</v>
      </c>
      <c r="F58" s="7">
        <f t="shared" si="6"/>
        <v>58.08447985992976</v>
      </c>
      <c r="G58" s="7">
        <f t="shared" si="6"/>
        <v>72.75781178316996</v>
      </c>
      <c r="H58" s="7">
        <f t="shared" si="6"/>
        <v>106.60602153743292</v>
      </c>
      <c r="I58" s="7">
        <f t="shared" si="6"/>
        <v>76.72241655168878</v>
      </c>
      <c r="J58" s="7">
        <f t="shared" si="6"/>
        <v>123.37221715530595</v>
      </c>
      <c r="K58" s="7">
        <f t="shared" si="6"/>
        <v>91.66716905066417</v>
      </c>
      <c r="L58" s="7">
        <f t="shared" si="6"/>
        <v>75.60704586963335</v>
      </c>
      <c r="M58" s="7">
        <f t="shared" si="6"/>
        <v>96.26035713773106</v>
      </c>
      <c r="N58" s="7">
        <f t="shared" si="6"/>
        <v>67.7380415682974</v>
      </c>
      <c r="O58" s="7">
        <f t="shared" si="6"/>
        <v>77.29974996992284</v>
      </c>
      <c r="P58" s="7">
        <f t="shared" si="6"/>
        <v>61.59455233148461</v>
      </c>
      <c r="Q58" s="7">
        <f t="shared" si="6"/>
        <v>68.51247973421559</v>
      </c>
      <c r="R58" s="7">
        <f t="shared" si="6"/>
        <v>66.8107016539027</v>
      </c>
      <c r="S58" s="7">
        <f t="shared" si="6"/>
        <v>76.90820910722938</v>
      </c>
      <c r="T58" s="7">
        <f t="shared" si="6"/>
        <v>68.11751571495326</v>
      </c>
      <c r="U58" s="7">
        <f t="shared" si="6"/>
        <v>70.39129591179221</v>
      </c>
      <c r="V58" s="7">
        <f t="shared" si="6"/>
        <v>76.5738909312222</v>
      </c>
      <c r="W58" s="7">
        <f t="shared" si="6"/>
        <v>71.0412331490391</v>
      </c>
      <c r="X58" s="7">
        <f t="shared" si="6"/>
        <v>0</v>
      </c>
      <c r="Y58" s="7">
        <f t="shared" si="6"/>
        <v>0</v>
      </c>
      <c r="Z58" s="8">
        <f t="shared" si="6"/>
        <v>71.0412331490391</v>
      </c>
    </row>
    <row r="59" spans="1:26" ht="13.5">
      <c r="A59" s="37" t="s">
        <v>31</v>
      </c>
      <c r="B59" s="9">
        <f aca="true" t="shared" si="7" ref="B59:Z66">IF(B68=0,0,+(B77/B68)*100)</f>
        <v>150.67661122041937</v>
      </c>
      <c r="C59" s="9">
        <f t="shared" si="7"/>
        <v>0</v>
      </c>
      <c r="D59" s="2">
        <f t="shared" si="7"/>
        <v>100</v>
      </c>
      <c r="E59" s="10">
        <f t="shared" si="7"/>
        <v>99.99894243228042</v>
      </c>
      <c r="F59" s="10">
        <f t="shared" si="7"/>
        <v>27.657203274800324</v>
      </c>
      <c r="G59" s="10">
        <f t="shared" si="7"/>
        <v>52.51394704385295</v>
      </c>
      <c r="H59" s="10">
        <f t="shared" si="7"/>
        <v>51.17421791665938</v>
      </c>
      <c r="I59" s="10">
        <f t="shared" si="7"/>
        <v>43.26976332639883</v>
      </c>
      <c r="J59" s="10">
        <f t="shared" si="7"/>
        <v>0</v>
      </c>
      <c r="K59" s="10">
        <f t="shared" si="7"/>
        <v>29331.520815632968</v>
      </c>
      <c r="L59" s="10">
        <f t="shared" si="7"/>
        <v>0</v>
      </c>
      <c r="M59" s="10">
        <f t="shared" si="7"/>
        <v>140772.38742565847</v>
      </c>
      <c r="N59" s="10">
        <f t="shared" si="7"/>
        <v>0</v>
      </c>
      <c r="O59" s="10">
        <f t="shared" si="7"/>
        <v>0</v>
      </c>
      <c r="P59" s="10">
        <f t="shared" si="7"/>
        <v>64.98102972532297</v>
      </c>
      <c r="Q59" s="10">
        <f t="shared" si="7"/>
        <v>186.70944123918224</v>
      </c>
      <c r="R59" s="10">
        <f t="shared" si="7"/>
        <v>61.36561793131812</v>
      </c>
      <c r="S59" s="10">
        <f t="shared" si="7"/>
        <v>69.32827458928601</v>
      </c>
      <c r="T59" s="10">
        <f t="shared" si="7"/>
        <v>78.82733980332038</v>
      </c>
      <c r="U59" s="10">
        <f t="shared" si="7"/>
        <v>69.50707125598281</v>
      </c>
      <c r="V59" s="10">
        <f t="shared" si="7"/>
        <v>117.90980775186412</v>
      </c>
      <c r="W59" s="10">
        <f t="shared" si="7"/>
        <v>99.99894243228042</v>
      </c>
      <c r="X59" s="10">
        <f t="shared" si="7"/>
        <v>0</v>
      </c>
      <c r="Y59" s="10">
        <f t="shared" si="7"/>
        <v>0</v>
      </c>
      <c r="Z59" s="11">
        <f t="shared" si="7"/>
        <v>99.99894243228042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100.00440761571394</v>
      </c>
      <c r="E60" s="13">
        <f t="shared" si="7"/>
        <v>66.69940322175273</v>
      </c>
      <c r="F60" s="13">
        <f t="shared" si="7"/>
        <v>66.11815507964232</v>
      </c>
      <c r="G60" s="13">
        <f t="shared" si="7"/>
        <v>81.78185531759122</v>
      </c>
      <c r="H60" s="13">
        <f t="shared" si="7"/>
        <v>125.00979702878614</v>
      </c>
      <c r="I60" s="13">
        <f t="shared" si="7"/>
        <v>87.47722908504034</v>
      </c>
      <c r="J60" s="13">
        <f t="shared" si="7"/>
        <v>81.84855038358553</v>
      </c>
      <c r="K60" s="13">
        <f t="shared" si="7"/>
        <v>77.73594422216573</v>
      </c>
      <c r="L60" s="13">
        <f t="shared" si="7"/>
        <v>63.32424771547272</v>
      </c>
      <c r="M60" s="13">
        <f t="shared" si="7"/>
        <v>74.04646762295158</v>
      </c>
      <c r="N60" s="13">
        <f t="shared" si="7"/>
        <v>64.16886062447918</v>
      </c>
      <c r="O60" s="13">
        <f t="shared" si="7"/>
        <v>68.84001960326414</v>
      </c>
      <c r="P60" s="13">
        <f t="shared" si="7"/>
        <v>64.49545069596752</v>
      </c>
      <c r="Q60" s="13">
        <f t="shared" si="7"/>
        <v>65.77227139814669</v>
      </c>
      <c r="R60" s="13">
        <f t="shared" si="7"/>
        <v>72.10835389105222</v>
      </c>
      <c r="S60" s="13">
        <f t="shared" si="7"/>
        <v>78.28329743682488</v>
      </c>
      <c r="T60" s="13">
        <f t="shared" si="7"/>
        <v>66.70604282924255</v>
      </c>
      <c r="U60" s="13">
        <f t="shared" si="7"/>
        <v>71.9623933495627</v>
      </c>
      <c r="V60" s="13">
        <f t="shared" si="7"/>
        <v>73.76670211419916</v>
      </c>
      <c r="W60" s="13">
        <f t="shared" si="7"/>
        <v>66.69940322175273</v>
      </c>
      <c r="X60" s="13">
        <f t="shared" si="7"/>
        <v>0</v>
      </c>
      <c r="Y60" s="13">
        <f t="shared" si="7"/>
        <v>0</v>
      </c>
      <c r="Z60" s="14">
        <f t="shared" si="7"/>
        <v>66.69940322175273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89.92284169063448</v>
      </c>
      <c r="G61" s="13">
        <f t="shared" si="7"/>
        <v>174.9357054134329</v>
      </c>
      <c r="H61" s="13">
        <f t="shared" si="7"/>
        <v>225.02988984516614</v>
      </c>
      <c r="I61" s="13">
        <f t="shared" si="7"/>
        <v>147.89655038370225</v>
      </c>
      <c r="J61" s="13">
        <f t="shared" si="7"/>
        <v>191.77821591864713</v>
      </c>
      <c r="K61" s="13">
        <f t="shared" si="7"/>
        <v>176.79794092658304</v>
      </c>
      <c r="L61" s="13">
        <f t="shared" si="7"/>
        <v>115.3407393438837</v>
      </c>
      <c r="M61" s="13">
        <f t="shared" si="7"/>
        <v>156.8080810295403</v>
      </c>
      <c r="N61" s="13">
        <f t="shared" si="7"/>
        <v>101.64062377022086</v>
      </c>
      <c r="O61" s="13">
        <f t="shared" si="7"/>
        <v>117.09259340555576</v>
      </c>
      <c r="P61" s="13">
        <f t="shared" si="7"/>
        <v>106.1596000122911</v>
      </c>
      <c r="Q61" s="13">
        <f t="shared" si="7"/>
        <v>107.78951006823065</v>
      </c>
      <c r="R61" s="13">
        <f t="shared" si="7"/>
        <v>116.81347574998004</v>
      </c>
      <c r="S61" s="13">
        <f t="shared" si="7"/>
        <v>118.96850473957802</v>
      </c>
      <c r="T61" s="13">
        <f t="shared" si="7"/>
        <v>95.49232978637482</v>
      </c>
      <c r="U61" s="13">
        <f t="shared" si="7"/>
        <v>108.72823183029735</v>
      </c>
      <c r="V61" s="13">
        <f t="shared" si="7"/>
        <v>125.640813412199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47.63234666666666</v>
      </c>
      <c r="F62" s="13">
        <f t="shared" si="7"/>
        <v>34.33189478572014</v>
      </c>
      <c r="G62" s="13">
        <f t="shared" si="7"/>
        <v>45.585418652508174</v>
      </c>
      <c r="H62" s="13">
        <f t="shared" si="7"/>
        <v>0</v>
      </c>
      <c r="I62" s="13">
        <f t="shared" si="7"/>
        <v>64.9798917388306</v>
      </c>
      <c r="J62" s="13">
        <f t="shared" si="7"/>
        <v>44.57790954898358</v>
      </c>
      <c r="K62" s="13">
        <f t="shared" si="7"/>
        <v>42.332600968562</v>
      </c>
      <c r="L62" s="13">
        <f t="shared" si="7"/>
        <v>46.9556313415532</v>
      </c>
      <c r="M62" s="13">
        <f t="shared" si="7"/>
        <v>44.49614304652352</v>
      </c>
      <c r="N62" s="13">
        <f t="shared" si="7"/>
        <v>38.13414429224603</v>
      </c>
      <c r="O62" s="13">
        <f t="shared" si="7"/>
        <v>44.671017276446285</v>
      </c>
      <c r="P62" s="13">
        <f t="shared" si="7"/>
        <v>44.56079210094347</v>
      </c>
      <c r="Q62" s="13">
        <f t="shared" si="7"/>
        <v>42.34589991471056</v>
      </c>
      <c r="R62" s="13">
        <f t="shared" si="7"/>
        <v>59.092113363842735</v>
      </c>
      <c r="S62" s="13">
        <f t="shared" si="7"/>
        <v>70.62083097644535</v>
      </c>
      <c r="T62" s="13">
        <f t="shared" si="7"/>
        <v>45.14170574056882</v>
      </c>
      <c r="U62" s="13">
        <f t="shared" si="7"/>
        <v>56.63056539695685</v>
      </c>
      <c r="V62" s="13">
        <f t="shared" si="7"/>
        <v>49.88094231867345</v>
      </c>
      <c r="W62" s="13">
        <f t="shared" si="7"/>
        <v>47.63234666666666</v>
      </c>
      <c r="X62" s="13">
        <f t="shared" si="7"/>
        <v>0</v>
      </c>
      <c r="Y62" s="13">
        <f t="shared" si="7"/>
        <v>0</v>
      </c>
      <c r="Z62" s="14">
        <f t="shared" si="7"/>
        <v>47.63234666666666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34.632247284878865</v>
      </c>
      <c r="F63" s="13">
        <f t="shared" si="7"/>
        <v>24.262154236939914</v>
      </c>
      <c r="G63" s="13">
        <f t="shared" si="7"/>
        <v>33.31236807283219</v>
      </c>
      <c r="H63" s="13">
        <f t="shared" si="7"/>
        <v>34.64332676179453</v>
      </c>
      <c r="I63" s="13">
        <f t="shared" si="7"/>
        <v>30.73431551232793</v>
      </c>
      <c r="J63" s="13">
        <f t="shared" si="7"/>
        <v>31.62330790722675</v>
      </c>
      <c r="K63" s="13">
        <f t="shared" si="7"/>
        <v>35.14578364072759</v>
      </c>
      <c r="L63" s="13">
        <f t="shared" si="7"/>
        <v>27.798821352779957</v>
      </c>
      <c r="M63" s="13">
        <f t="shared" si="7"/>
        <v>31.52050099731893</v>
      </c>
      <c r="N63" s="13">
        <f t="shared" si="7"/>
        <v>32.57986969094894</v>
      </c>
      <c r="O63" s="13">
        <f t="shared" si="7"/>
        <v>32.32411600993859</v>
      </c>
      <c r="P63" s="13">
        <f t="shared" si="7"/>
        <v>36.0854743027598</v>
      </c>
      <c r="Q63" s="13">
        <f t="shared" si="7"/>
        <v>33.66093320258357</v>
      </c>
      <c r="R63" s="13">
        <f t="shared" si="7"/>
        <v>31.739554227045293</v>
      </c>
      <c r="S63" s="13">
        <f t="shared" si="7"/>
        <v>39.048813805023556</v>
      </c>
      <c r="T63" s="13">
        <f t="shared" si="7"/>
        <v>36.411267183952496</v>
      </c>
      <c r="U63" s="13">
        <f t="shared" si="7"/>
        <v>35.72461731716125</v>
      </c>
      <c r="V63" s="13">
        <f t="shared" si="7"/>
        <v>32.90678706806699</v>
      </c>
      <c r="W63" s="13">
        <f t="shared" si="7"/>
        <v>34.632247284878865</v>
      </c>
      <c r="X63" s="13">
        <f t="shared" si="7"/>
        <v>0</v>
      </c>
      <c r="Y63" s="13">
        <f t="shared" si="7"/>
        <v>0</v>
      </c>
      <c r="Z63" s="14">
        <f t="shared" si="7"/>
        <v>34.632247284878865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100.02756028329989</v>
      </c>
      <c r="E64" s="13">
        <f t="shared" si="7"/>
        <v>35.724829024338426</v>
      </c>
      <c r="F64" s="13">
        <f t="shared" si="7"/>
        <v>0</v>
      </c>
      <c r="G64" s="13">
        <f t="shared" si="7"/>
        <v>29.469996954005484</v>
      </c>
      <c r="H64" s="13">
        <f t="shared" si="7"/>
        <v>31.667546563356442</v>
      </c>
      <c r="I64" s="13">
        <f t="shared" si="7"/>
        <v>41.13418174995116</v>
      </c>
      <c r="J64" s="13">
        <f t="shared" si="7"/>
        <v>29.095901066465913</v>
      </c>
      <c r="K64" s="13">
        <f t="shared" si="7"/>
        <v>31.6374640991538</v>
      </c>
      <c r="L64" s="13">
        <f t="shared" si="7"/>
        <v>24.125576595793834</v>
      </c>
      <c r="M64" s="13">
        <f t="shared" si="7"/>
        <v>28.28491580299654</v>
      </c>
      <c r="N64" s="13">
        <f t="shared" si="7"/>
        <v>29.56996786332404</v>
      </c>
      <c r="O64" s="13">
        <f t="shared" si="7"/>
        <v>30.543991893771423</v>
      </c>
      <c r="P64" s="13">
        <f t="shared" si="7"/>
        <v>33.048581134087954</v>
      </c>
      <c r="Q64" s="13">
        <f t="shared" si="7"/>
        <v>31.05074292554305</v>
      </c>
      <c r="R64" s="13">
        <f t="shared" si="7"/>
        <v>29.04449618121187</v>
      </c>
      <c r="S64" s="13">
        <f t="shared" si="7"/>
        <v>36.11652532221743</v>
      </c>
      <c r="T64" s="13">
        <f t="shared" si="7"/>
        <v>36.79052529044214</v>
      </c>
      <c r="U64" s="13">
        <f t="shared" si="7"/>
        <v>33.95739186571982</v>
      </c>
      <c r="V64" s="13">
        <f t="shared" si="7"/>
        <v>32.914334408436794</v>
      </c>
      <c r="W64" s="13">
        <f t="shared" si="7"/>
        <v>35.724829024338426</v>
      </c>
      <c r="X64" s="13">
        <f t="shared" si="7"/>
        <v>0</v>
      </c>
      <c r="Y64" s="13">
        <f t="shared" si="7"/>
        <v>0</v>
      </c>
      <c r="Z64" s="14">
        <f t="shared" si="7"/>
        <v>35.724829024338426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28644266</v>
      </c>
      <c r="C67" s="24"/>
      <c r="D67" s="25">
        <v>39160749</v>
      </c>
      <c r="E67" s="26">
        <v>39160749</v>
      </c>
      <c r="F67" s="26">
        <v>3015630</v>
      </c>
      <c r="G67" s="26">
        <v>3117022</v>
      </c>
      <c r="H67" s="26">
        <v>2294331</v>
      </c>
      <c r="I67" s="26">
        <v>8426983</v>
      </c>
      <c r="J67" s="26">
        <v>2392426</v>
      </c>
      <c r="K67" s="26">
        <v>2471549</v>
      </c>
      <c r="L67" s="26">
        <v>2590908</v>
      </c>
      <c r="M67" s="26">
        <v>7454883</v>
      </c>
      <c r="N67" s="26">
        <v>3597838</v>
      </c>
      <c r="O67" s="26">
        <v>3208414</v>
      </c>
      <c r="P67" s="26">
        <v>3672617</v>
      </c>
      <c r="Q67" s="26">
        <v>10478869</v>
      </c>
      <c r="R67" s="26">
        <v>3387140</v>
      </c>
      <c r="S67" s="26">
        <v>3161708</v>
      </c>
      <c r="T67" s="26">
        <v>3727978</v>
      </c>
      <c r="U67" s="26">
        <v>10276826</v>
      </c>
      <c r="V67" s="26">
        <v>36637561</v>
      </c>
      <c r="W67" s="26">
        <v>39160749</v>
      </c>
      <c r="X67" s="26"/>
      <c r="Y67" s="25"/>
      <c r="Z67" s="27">
        <v>39160749</v>
      </c>
    </row>
    <row r="68" spans="1:26" ht="13.5" hidden="1">
      <c r="A68" s="37" t="s">
        <v>31</v>
      </c>
      <c r="B68" s="19">
        <v>4247417</v>
      </c>
      <c r="C68" s="19"/>
      <c r="D68" s="20">
        <v>5106056</v>
      </c>
      <c r="E68" s="21">
        <v>5106056</v>
      </c>
      <c r="F68" s="21">
        <v>629901</v>
      </c>
      <c r="G68" s="21">
        <v>574853</v>
      </c>
      <c r="H68" s="21">
        <v>571870</v>
      </c>
      <c r="I68" s="21">
        <v>1776624</v>
      </c>
      <c r="J68" s="21"/>
      <c r="K68" s="21">
        <v>1177</v>
      </c>
      <c r="L68" s="21"/>
      <c r="M68" s="21">
        <v>1177</v>
      </c>
      <c r="N68" s="21"/>
      <c r="O68" s="21"/>
      <c r="P68" s="21">
        <v>510272</v>
      </c>
      <c r="Q68" s="21">
        <v>510272</v>
      </c>
      <c r="R68" s="21">
        <v>486300</v>
      </c>
      <c r="S68" s="21">
        <v>485496</v>
      </c>
      <c r="T68" s="21">
        <v>434107</v>
      </c>
      <c r="U68" s="21">
        <v>1405903</v>
      </c>
      <c r="V68" s="21">
        <v>3693976</v>
      </c>
      <c r="W68" s="21">
        <v>5106056</v>
      </c>
      <c r="X68" s="21"/>
      <c r="Y68" s="20"/>
      <c r="Z68" s="23">
        <v>5106056</v>
      </c>
    </row>
    <row r="69" spans="1:26" ht="13.5" hidden="1">
      <c r="A69" s="38" t="s">
        <v>32</v>
      </c>
      <c r="B69" s="19">
        <v>23053266</v>
      </c>
      <c r="C69" s="19"/>
      <c r="D69" s="20">
        <v>34054693</v>
      </c>
      <c r="E69" s="21">
        <v>34054693</v>
      </c>
      <c r="F69" s="21">
        <v>2385729</v>
      </c>
      <c r="G69" s="21">
        <v>2403955</v>
      </c>
      <c r="H69" s="21">
        <v>1722461</v>
      </c>
      <c r="I69" s="21">
        <v>6512145</v>
      </c>
      <c r="J69" s="21">
        <v>2392426</v>
      </c>
      <c r="K69" s="21">
        <v>2470372</v>
      </c>
      <c r="L69" s="21">
        <v>2590908</v>
      </c>
      <c r="M69" s="21">
        <v>7453706</v>
      </c>
      <c r="N69" s="21">
        <v>3433293</v>
      </c>
      <c r="O69" s="21">
        <v>3040310</v>
      </c>
      <c r="P69" s="21">
        <v>2993315</v>
      </c>
      <c r="Q69" s="21">
        <v>9466918</v>
      </c>
      <c r="R69" s="21">
        <v>2724443</v>
      </c>
      <c r="S69" s="21">
        <v>2676212</v>
      </c>
      <c r="T69" s="21">
        <v>3293871</v>
      </c>
      <c r="U69" s="21">
        <v>8694526</v>
      </c>
      <c r="V69" s="21">
        <v>32127295</v>
      </c>
      <c r="W69" s="21">
        <v>34054693</v>
      </c>
      <c r="X69" s="21"/>
      <c r="Y69" s="20"/>
      <c r="Z69" s="23">
        <v>34054693</v>
      </c>
    </row>
    <row r="70" spans="1:26" ht="13.5" hidden="1">
      <c r="A70" s="39" t="s">
        <v>103</v>
      </c>
      <c r="B70" s="19">
        <v>13349429</v>
      </c>
      <c r="C70" s="19"/>
      <c r="D70" s="20">
        <v>15123450</v>
      </c>
      <c r="E70" s="21">
        <v>15123450</v>
      </c>
      <c r="F70" s="21">
        <v>1264543</v>
      </c>
      <c r="G70" s="21">
        <v>788169</v>
      </c>
      <c r="H70" s="21">
        <v>674142</v>
      </c>
      <c r="I70" s="21">
        <v>2726854</v>
      </c>
      <c r="J70" s="21">
        <v>707535</v>
      </c>
      <c r="K70" s="21">
        <v>720324</v>
      </c>
      <c r="L70" s="21">
        <v>943918</v>
      </c>
      <c r="M70" s="21">
        <v>2371777</v>
      </c>
      <c r="N70" s="21">
        <v>1524664</v>
      </c>
      <c r="O70" s="21">
        <v>1207289</v>
      </c>
      <c r="P70" s="21">
        <v>1139035</v>
      </c>
      <c r="Q70" s="21">
        <v>3870988</v>
      </c>
      <c r="R70" s="21">
        <v>1140597</v>
      </c>
      <c r="S70" s="21">
        <v>1147887</v>
      </c>
      <c r="T70" s="21">
        <v>1584832</v>
      </c>
      <c r="U70" s="21">
        <v>3873316</v>
      </c>
      <c r="V70" s="21">
        <v>12842935</v>
      </c>
      <c r="W70" s="21">
        <v>15123450</v>
      </c>
      <c r="X70" s="21"/>
      <c r="Y70" s="20"/>
      <c r="Z70" s="23">
        <v>15123450</v>
      </c>
    </row>
    <row r="71" spans="1:26" ht="13.5" hidden="1">
      <c r="A71" s="39" t="s">
        <v>104</v>
      </c>
      <c r="B71" s="19">
        <v>5050993</v>
      </c>
      <c r="C71" s="19"/>
      <c r="D71" s="20">
        <v>7500000</v>
      </c>
      <c r="E71" s="21">
        <v>7500000</v>
      </c>
      <c r="F71" s="21">
        <v>585776</v>
      </c>
      <c r="G71" s="21">
        <v>561265</v>
      </c>
      <c r="H71" s="21"/>
      <c r="I71" s="21">
        <v>1147041</v>
      </c>
      <c r="J71" s="21">
        <v>629711</v>
      </c>
      <c r="K71" s="21">
        <v>695464</v>
      </c>
      <c r="L71" s="21">
        <v>590845</v>
      </c>
      <c r="M71" s="21">
        <v>1916020</v>
      </c>
      <c r="N71" s="21">
        <v>851009</v>
      </c>
      <c r="O71" s="21">
        <v>777822</v>
      </c>
      <c r="P71" s="21">
        <v>801716</v>
      </c>
      <c r="Q71" s="21">
        <v>2430547</v>
      </c>
      <c r="R71" s="21">
        <v>524647</v>
      </c>
      <c r="S71" s="21">
        <v>468485</v>
      </c>
      <c r="T71" s="21">
        <v>682894</v>
      </c>
      <c r="U71" s="21">
        <v>1676026</v>
      </c>
      <c r="V71" s="21">
        <v>7169634</v>
      </c>
      <c r="W71" s="21">
        <v>7500000</v>
      </c>
      <c r="X71" s="21"/>
      <c r="Y71" s="20"/>
      <c r="Z71" s="23">
        <v>7500000</v>
      </c>
    </row>
    <row r="72" spans="1:26" ht="13.5" hidden="1">
      <c r="A72" s="39" t="s">
        <v>105</v>
      </c>
      <c r="B72" s="19">
        <v>2417975</v>
      </c>
      <c r="C72" s="19"/>
      <c r="D72" s="20">
        <v>5985000</v>
      </c>
      <c r="E72" s="21">
        <v>5985000</v>
      </c>
      <c r="F72" s="21">
        <v>535410</v>
      </c>
      <c r="G72" s="21">
        <v>535807</v>
      </c>
      <c r="H72" s="21">
        <v>533107</v>
      </c>
      <c r="I72" s="21">
        <v>1604324</v>
      </c>
      <c r="J72" s="21">
        <v>535801</v>
      </c>
      <c r="K72" s="21">
        <v>535794</v>
      </c>
      <c r="L72" s="21">
        <v>536717</v>
      </c>
      <c r="M72" s="21">
        <v>1608312</v>
      </c>
      <c r="N72" s="21">
        <v>537031</v>
      </c>
      <c r="O72" s="21">
        <v>536092</v>
      </c>
      <c r="P72" s="21">
        <v>535038</v>
      </c>
      <c r="Q72" s="21">
        <v>1608161</v>
      </c>
      <c r="R72" s="21">
        <v>538615</v>
      </c>
      <c r="S72" s="21">
        <v>538065</v>
      </c>
      <c r="T72" s="21">
        <v>521053</v>
      </c>
      <c r="U72" s="21">
        <v>1597733</v>
      </c>
      <c r="V72" s="21">
        <v>6418530</v>
      </c>
      <c r="W72" s="21">
        <v>5985000</v>
      </c>
      <c r="X72" s="21"/>
      <c r="Y72" s="20"/>
      <c r="Z72" s="23">
        <v>5985000</v>
      </c>
    </row>
    <row r="73" spans="1:26" ht="13.5" hidden="1">
      <c r="A73" s="39" t="s">
        <v>106</v>
      </c>
      <c r="B73" s="19">
        <v>2234869</v>
      </c>
      <c r="C73" s="19"/>
      <c r="D73" s="20">
        <v>5446243</v>
      </c>
      <c r="E73" s="21">
        <v>5446243</v>
      </c>
      <c r="F73" s="21"/>
      <c r="G73" s="21">
        <v>518714</v>
      </c>
      <c r="H73" s="21">
        <v>515212</v>
      </c>
      <c r="I73" s="21">
        <v>1033926</v>
      </c>
      <c r="J73" s="21">
        <v>519379</v>
      </c>
      <c r="K73" s="21">
        <v>518790</v>
      </c>
      <c r="L73" s="21">
        <v>519428</v>
      </c>
      <c r="M73" s="21">
        <v>1557597</v>
      </c>
      <c r="N73" s="21">
        <v>520589</v>
      </c>
      <c r="O73" s="21">
        <v>519107</v>
      </c>
      <c r="P73" s="21">
        <v>517526</v>
      </c>
      <c r="Q73" s="21">
        <v>1557222</v>
      </c>
      <c r="R73" s="21">
        <v>520584</v>
      </c>
      <c r="S73" s="21">
        <v>521775</v>
      </c>
      <c r="T73" s="21">
        <v>505092</v>
      </c>
      <c r="U73" s="21">
        <v>1547451</v>
      </c>
      <c r="V73" s="21">
        <v>5696196</v>
      </c>
      <c r="W73" s="21">
        <v>5446243</v>
      </c>
      <c r="X73" s="21"/>
      <c r="Y73" s="20"/>
      <c r="Z73" s="23">
        <v>5446243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1343583</v>
      </c>
      <c r="C75" s="28"/>
      <c r="D75" s="29"/>
      <c r="E75" s="30"/>
      <c r="F75" s="30"/>
      <c r="G75" s="30">
        <v>138214</v>
      </c>
      <c r="H75" s="30"/>
      <c r="I75" s="30">
        <v>138214</v>
      </c>
      <c r="J75" s="30"/>
      <c r="K75" s="30"/>
      <c r="L75" s="30"/>
      <c r="M75" s="30"/>
      <c r="N75" s="30">
        <v>164545</v>
      </c>
      <c r="O75" s="30">
        <v>168104</v>
      </c>
      <c r="P75" s="30">
        <v>169030</v>
      </c>
      <c r="Q75" s="30">
        <v>501679</v>
      </c>
      <c r="R75" s="30">
        <v>176397</v>
      </c>
      <c r="S75" s="30"/>
      <c r="T75" s="30"/>
      <c r="U75" s="30">
        <v>176397</v>
      </c>
      <c r="V75" s="30">
        <v>816290</v>
      </c>
      <c r="W75" s="30"/>
      <c r="X75" s="30"/>
      <c r="Y75" s="29"/>
      <c r="Z75" s="31"/>
    </row>
    <row r="76" spans="1:26" ht="13.5" hidden="1">
      <c r="A76" s="42" t="s">
        <v>222</v>
      </c>
      <c r="B76" s="32">
        <v>30796713</v>
      </c>
      <c r="C76" s="32">
        <v>28054806</v>
      </c>
      <c r="D76" s="33">
        <v>39162250</v>
      </c>
      <c r="E76" s="34">
        <v>27820279</v>
      </c>
      <c r="F76" s="34">
        <v>1751613</v>
      </c>
      <c r="G76" s="34">
        <v>2267877</v>
      </c>
      <c r="H76" s="34">
        <v>2445895</v>
      </c>
      <c r="I76" s="34">
        <v>6465385</v>
      </c>
      <c r="J76" s="34">
        <v>2951589</v>
      </c>
      <c r="K76" s="34">
        <v>2265599</v>
      </c>
      <c r="L76" s="34">
        <v>1958909</v>
      </c>
      <c r="M76" s="34">
        <v>7176097</v>
      </c>
      <c r="N76" s="34">
        <v>2437105</v>
      </c>
      <c r="O76" s="34">
        <v>2480096</v>
      </c>
      <c r="P76" s="34">
        <v>2262132</v>
      </c>
      <c r="Q76" s="34">
        <v>7179333</v>
      </c>
      <c r="R76" s="34">
        <v>2262972</v>
      </c>
      <c r="S76" s="34">
        <v>2431613</v>
      </c>
      <c r="T76" s="34">
        <v>2539406</v>
      </c>
      <c r="U76" s="34">
        <v>7233991</v>
      </c>
      <c r="V76" s="34">
        <v>28054806</v>
      </c>
      <c r="W76" s="34">
        <v>27820279</v>
      </c>
      <c r="X76" s="34"/>
      <c r="Y76" s="33"/>
      <c r="Z76" s="35">
        <v>27820279</v>
      </c>
    </row>
    <row r="77" spans="1:26" ht="13.5" hidden="1">
      <c r="A77" s="37" t="s">
        <v>31</v>
      </c>
      <c r="B77" s="19">
        <v>6399864</v>
      </c>
      <c r="C77" s="19">
        <v>4355560</v>
      </c>
      <c r="D77" s="20">
        <v>5106056</v>
      </c>
      <c r="E77" s="21">
        <v>5106002</v>
      </c>
      <c r="F77" s="21">
        <v>174213</v>
      </c>
      <c r="G77" s="21">
        <v>301878</v>
      </c>
      <c r="H77" s="21">
        <v>292650</v>
      </c>
      <c r="I77" s="21">
        <v>768741</v>
      </c>
      <c r="J77" s="21">
        <v>993423</v>
      </c>
      <c r="K77" s="21">
        <v>345232</v>
      </c>
      <c r="L77" s="21">
        <v>318236</v>
      </c>
      <c r="M77" s="21">
        <v>1656891</v>
      </c>
      <c r="N77" s="21">
        <v>234000</v>
      </c>
      <c r="O77" s="21">
        <v>387146</v>
      </c>
      <c r="P77" s="21">
        <v>331580</v>
      </c>
      <c r="Q77" s="21">
        <v>952726</v>
      </c>
      <c r="R77" s="21">
        <v>298421</v>
      </c>
      <c r="S77" s="21">
        <v>336586</v>
      </c>
      <c r="T77" s="21">
        <v>342195</v>
      </c>
      <c r="U77" s="21">
        <v>977202</v>
      </c>
      <c r="V77" s="21">
        <v>4355560</v>
      </c>
      <c r="W77" s="21">
        <v>5106002</v>
      </c>
      <c r="X77" s="21"/>
      <c r="Y77" s="20"/>
      <c r="Z77" s="23">
        <v>5106002</v>
      </c>
    </row>
    <row r="78" spans="1:26" ht="13.5" hidden="1">
      <c r="A78" s="38" t="s">
        <v>32</v>
      </c>
      <c r="B78" s="19">
        <v>23053266</v>
      </c>
      <c r="C78" s="19">
        <v>23699246</v>
      </c>
      <c r="D78" s="20">
        <v>34056194</v>
      </c>
      <c r="E78" s="21">
        <v>22714277</v>
      </c>
      <c r="F78" s="21">
        <v>1577400</v>
      </c>
      <c r="G78" s="21">
        <v>1965999</v>
      </c>
      <c r="H78" s="21">
        <v>2153245</v>
      </c>
      <c r="I78" s="21">
        <v>5696644</v>
      </c>
      <c r="J78" s="21">
        <v>1958166</v>
      </c>
      <c r="K78" s="21">
        <v>1920367</v>
      </c>
      <c r="L78" s="21">
        <v>1640673</v>
      </c>
      <c r="M78" s="21">
        <v>5519206</v>
      </c>
      <c r="N78" s="21">
        <v>2203105</v>
      </c>
      <c r="O78" s="21">
        <v>2092950</v>
      </c>
      <c r="P78" s="21">
        <v>1930552</v>
      </c>
      <c r="Q78" s="21">
        <v>6226607</v>
      </c>
      <c r="R78" s="21">
        <v>1964551</v>
      </c>
      <c r="S78" s="21">
        <v>2095027</v>
      </c>
      <c r="T78" s="21">
        <v>2197211</v>
      </c>
      <c r="U78" s="21">
        <v>6256789</v>
      </c>
      <c r="V78" s="21">
        <v>23699246</v>
      </c>
      <c r="W78" s="21">
        <v>22714277</v>
      </c>
      <c r="X78" s="21"/>
      <c r="Y78" s="20"/>
      <c r="Z78" s="23">
        <v>22714277</v>
      </c>
    </row>
    <row r="79" spans="1:26" ht="13.5" hidden="1">
      <c r="A79" s="39" t="s">
        <v>103</v>
      </c>
      <c r="B79" s="19">
        <v>13349429</v>
      </c>
      <c r="C79" s="19">
        <v>16135968</v>
      </c>
      <c r="D79" s="20">
        <v>15123450</v>
      </c>
      <c r="E79" s="21">
        <v>15123450</v>
      </c>
      <c r="F79" s="21">
        <v>1137113</v>
      </c>
      <c r="G79" s="21">
        <v>1378789</v>
      </c>
      <c r="H79" s="21">
        <v>1517021</v>
      </c>
      <c r="I79" s="21">
        <v>4032923</v>
      </c>
      <c r="J79" s="21">
        <v>1356898</v>
      </c>
      <c r="K79" s="21">
        <v>1273518</v>
      </c>
      <c r="L79" s="21">
        <v>1088722</v>
      </c>
      <c r="M79" s="21">
        <v>3719138</v>
      </c>
      <c r="N79" s="21">
        <v>1549678</v>
      </c>
      <c r="O79" s="21">
        <v>1413646</v>
      </c>
      <c r="P79" s="21">
        <v>1209195</v>
      </c>
      <c r="Q79" s="21">
        <v>4172519</v>
      </c>
      <c r="R79" s="21">
        <v>1332371</v>
      </c>
      <c r="S79" s="21">
        <v>1365624</v>
      </c>
      <c r="T79" s="21">
        <v>1513393</v>
      </c>
      <c r="U79" s="21">
        <v>4211388</v>
      </c>
      <c r="V79" s="21">
        <v>16135968</v>
      </c>
      <c r="W79" s="21">
        <v>15123450</v>
      </c>
      <c r="X79" s="21"/>
      <c r="Y79" s="20"/>
      <c r="Z79" s="23">
        <v>15123450</v>
      </c>
    </row>
    <row r="80" spans="1:26" ht="13.5" hidden="1">
      <c r="A80" s="39" t="s">
        <v>104</v>
      </c>
      <c r="B80" s="19">
        <v>5050993</v>
      </c>
      <c r="C80" s="19">
        <v>3576281</v>
      </c>
      <c r="D80" s="20">
        <v>7500000</v>
      </c>
      <c r="E80" s="21">
        <v>3572426</v>
      </c>
      <c r="F80" s="21">
        <v>201108</v>
      </c>
      <c r="G80" s="21">
        <v>255855</v>
      </c>
      <c r="H80" s="21">
        <v>288383</v>
      </c>
      <c r="I80" s="21">
        <v>745346</v>
      </c>
      <c r="J80" s="21">
        <v>280712</v>
      </c>
      <c r="K80" s="21">
        <v>294408</v>
      </c>
      <c r="L80" s="21">
        <v>277435</v>
      </c>
      <c r="M80" s="21">
        <v>852555</v>
      </c>
      <c r="N80" s="21">
        <v>324525</v>
      </c>
      <c r="O80" s="21">
        <v>347461</v>
      </c>
      <c r="P80" s="21">
        <v>357251</v>
      </c>
      <c r="Q80" s="21">
        <v>1029237</v>
      </c>
      <c r="R80" s="21">
        <v>310025</v>
      </c>
      <c r="S80" s="21">
        <v>330848</v>
      </c>
      <c r="T80" s="21">
        <v>308270</v>
      </c>
      <c r="U80" s="21">
        <v>949143</v>
      </c>
      <c r="V80" s="21">
        <v>3576281</v>
      </c>
      <c r="W80" s="21">
        <v>3572426</v>
      </c>
      <c r="X80" s="21"/>
      <c r="Y80" s="20"/>
      <c r="Z80" s="23">
        <v>3572426</v>
      </c>
    </row>
    <row r="81" spans="1:26" ht="13.5" hidden="1">
      <c r="A81" s="39" t="s">
        <v>105</v>
      </c>
      <c r="B81" s="19">
        <v>2417975</v>
      </c>
      <c r="C81" s="19">
        <v>2112132</v>
      </c>
      <c r="D81" s="20">
        <v>5985000</v>
      </c>
      <c r="E81" s="21">
        <v>2072740</v>
      </c>
      <c r="F81" s="21">
        <v>129902</v>
      </c>
      <c r="G81" s="21">
        <v>178490</v>
      </c>
      <c r="H81" s="21">
        <v>184686</v>
      </c>
      <c r="I81" s="21">
        <v>493078</v>
      </c>
      <c r="J81" s="21">
        <v>169438</v>
      </c>
      <c r="K81" s="21">
        <v>188309</v>
      </c>
      <c r="L81" s="21">
        <v>149201</v>
      </c>
      <c r="M81" s="21">
        <v>506948</v>
      </c>
      <c r="N81" s="21">
        <v>174964</v>
      </c>
      <c r="O81" s="21">
        <v>173287</v>
      </c>
      <c r="P81" s="21">
        <v>193071</v>
      </c>
      <c r="Q81" s="21">
        <v>541322</v>
      </c>
      <c r="R81" s="21">
        <v>170954</v>
      </c>
      <c r="S81" s="21">
        <v>210108</v>
      </c>
      <c r="T81" s="21">
        <v>189722</v>
      </c>
      <c r="U81" s="21">
        <v>570784</v>
      </c>
      <c r="V81" s="21">
        <v>2112132</v>
      </c>
      <c r="W81" s="21">
        <v>2072740</v>
      </c>
      <c r="X81" s="21"/>
      <c r="Y81" s="20"/>
      <c r="Z81" s="23">
        <v>2072740</v>
      </c>
    </row>
    <row r="82" spans="1:26" ht="13.5" hidden="1">
      <c r="A82" s="39" t="s">
        <v>106</v>
      </c>
      <c r="B82" s="19">
        <v>2234869</v>
      </c>
      <c r="C82" s="19">
        <v>1874865</v>
      </c>
      <c r="D82" s="20">
        <v>5447744</v>
      </c>
      <c r="E82" s="21">
        <v>1945661</v>
      </c>
      <c r="F82" s="21">
        <v>109277</v>
      </c>
      <c r="G82" s="21">
        <v>152865</v>
      </c>
      <c r="H82" s="21">
        <v>163155</v>
      </c>
      <c r="I82" s="21">
        <v>425297</v>
      </c>
      <c r="J82" s="21">
        <v>151118</v>
      </c>
      <c r="K82" s="21">
        <v>164132</v>
      </c>
      <c r="L82" s="21">
        <v>125315</v>
      </c>
      <c r="M82" s="21">
        <v>440565</v>
      </c>
      <c r="N82" s="21">
        <v>153938</v>
      </c>
      <c r="O82" s="21">
        <v>158556</v>
      </c>
      <c r="P82" s="21">
        <v>171035</v>
      </c>
      <c r="Q82" s="21">
        <v>483529</v>
      </c>
      <c r="R82" s="21">
        <v>151201</v>
      </c>
      <c r="S82" s="21">
        <v>188447</v>
      </c>
      <c r="T82" s="21">
        <v>185826</v>
      </c>
      <c r="U82" s="21">
        <v>525474</v>
      </c>
      <c r="V82" s="21">
        <v>1874865</v>
      </c>
      <c r="W82" s="21">
        <v>1945661</v>
      </c>
      <c r="X82" s="21"/>
      <c r="Y82" s="20"/>
      <c r="Z82" s="23">
        <v>1945661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1343583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11132570</v>
      </c>
      <c r="D5" s="158">
        <f>SUM(D6:D8)</f>
        <v>0</v>
      </c>
      <c r="E5" s="159">
        <f t="shared" si="0"/>
        <v>11748036</v>
      </c>
      <c r="F5" s="105">
        <f t="shared" si="0"/>
        <v>11849531</v>
      </c>
      <c r="G5" s="105">
        <f t="shared" si="0"/>
        <v>2018905</v>
      </c>
      <c r="H5" s="105">
        <f t="shared" si="0"/>
        <v>1059960</v>
      </c>
      <c r="I5" s="105">
        <f t="shared" si="0"/>
        <v>3052623</v>
      </c>
      <c r="J5" s="105">
        <f t="shared" si="0"/>
        <v>6131488</v>
      </c>
      <c r="K5" s="105">
        <f t="shared" si="0"/>
        <v>153494</v>
      </c>
      <c r="L5" s="105">
        <f t="shared" si="0"/>
        <v>7816961</v>
      </c>
      <c r="M5" s="105">
        <f t="shared" si="0"/>
        <v>903232</v>
      </c>
      <c r="N5" s="105">
        <f t="shared" si="0"/>
        <v>8873687</v>
      </c>
      <c r="O5" s="105">
        <f t="shared" si="0"/>
        <v>170608</v>
      </c>
      <c r="P5" s="105">
        <f t="shared" si="0"/>
        <v>188256</v>
      </c>
      <c r="Q5" s="105">
        <f t="shared" si="0"/>
        <v>1266078</v>
      </c>
      <c r="R5" s="105">
        <f t="shared" si="0"/>
        <v>1624942</v>
      </c>
      <c r="S5" s="105">
        <f t="shared" si="0"/>
        <v>5127978</v>
      </c>
      <c r="T5" s="105">
        <f t="shared" si="0"/>
        <v>1012677</v>
      </c>
      <c r="U5" s="105">
        <f t="shared" si="0"/>
        <v>965360</v>
      </c>
      <c r="V5" s="105">
        <f t="shared" si="0"/>
        <v>7106015</v>
      </c>
      <c r="W5" s="105">
        <f t="shared" si="0"/>
        <v>23736132</v>
      </c>
      <c r="X5" s="105">
        <f t="shared" si="0"/>
        <v>11849531</v>
      </c>
      <c r="Y5" s="105">
        <f t="shared" si="0"/>
        <v>11886601</v>
      </c>
      <c r="Z5" s="142">
        <f>+IF(X5&lt;&gt;0,+(Y5/X5)*100,0)</f>
        <v>100.31283938579509</v>
      </c>
      <c r="AA5" s="158">
        <f>SUM(AA6:AA8)</f>
        <v>11849531</v>
      </c>
    </row>
    <row r="6" spans="1:27" ht="13.5">
      <c r="A6" s="143" t="s">
        <v>75</v>
      </c>
      <c r="B6" s="141"/>
      <c r="C6" s="160">
        <v>1020612</v>
      </c>
      <c r="D6" s="160"/>
      <c r="E6" s="161">
        <v>1548000</v>
      </c>
      <c r="F6" s="65">
        <v>1548000</v>
      </c>
      <c r="G6" s="65">
        <v>642415</v>
      </c>
      <c r="H6" s="65">
        <v>321205</v>
      </c>
      <c r="I6" s="65"/>
      <c r="J6" s="65">
        <v>963620</v>
      </c>
      <c r="K6" s="65"/>
      <c r="L6" s="65"/>
      <c r="M6" s="65">
        <v>257739</v>
      </c>
      <c r="N6" s="65">
        <v>257739</v>
      </c>
      <c r="O6" s="65"/>
      <c r="P6" s="65"/>
      <c r="Q6" s="65">
        <v>195056</v>
      </c>
      <c r="R6" s="65">
        <v>195056</v>
      </c>
      <c r="S6" s="65"/>
      <c r="T6" s="65"/>
      <c r="U6" s="65"/>
      <c r="V6" s="65"/>
      <c r="W6" s="65">
        <v>1416415</v>
      </c>
      <c r="X6" s="65">
        <v>1548000</v>
      </c>
      <c r="Y6" s="65">
        <v>-131585</v>
      </c>
      <c r="Z6" s="145">
        <v>-8.5</v>
      </c>
      <c r="AA6" s="160">
        <v>1548000</v>
      </c>
    </row>
    <row r="7" spans="1:27" ht="13.5">
      <c r="A7" s="143" t="s">
        <v>76</v>
      </c>
      <c r="B7" s="141"/>
      <c r="C7" s="162">
        <v>5670020</v>
      </c>
      <c r="D7" s="162"/>
      <c r="E7" s="163">
        <v>9213540</v>
      </c>
      <c r="F7" s="164">
        <v>9321189</v>
      </c>
      <c r="G7" s="164">
        <v>1056829</v>
      </c>
      <c r="H7" s="164">
        <v>715271</v>
      </c>
      <c r="I7" s="164">
        <v>3039979</v>
      </c>
      <c r="J7" s="164">
        <v>4812079</v>
      </c>
      <c r="K7" s="164">
        <v>153267</v>
      </c>
      <c r="L7" s="164">
        <v>7815889</v>
      </c>
      <c r="M7" s="164">
        <v>392851</v>
      </c>
      <c r="N7" s="164">
        <v>8362007</v>
      </c>
      <c r="O7" s="164">
        <v>165292</v>
      </c>
      <c r="P7" s="164">
        <v>172257</v>
      </c>
      <c r="Q7" s="164">
        <v>360621</v>
      </c>
      <c r="R7" s="164">
        <v>698170</v>
      </c>
      <c r="S7" s="164">
        <v>5053502</v>
      </c>
      <c r="T7" s="164">
        <v>673706</v>
      </c>
      <c r="U7" s="164">
        <v>621485</v>
      </c>
      <c r="V7" s="164">
        <v>6348693</v>
      </c>
      <c r="W7" s="164">
        <v>20220949</v>
      </c>
      <c r="X7" s="164">
        <v>9321189</v>
      </c>
      <c r="Y7" s="164">
        <v>10899760</v>
      </c>
      <c r="Z7" s="146">
        <v>116.94</v>
      </c>
      <c r="AA7" s="162">
        <v>9321189</v>
      </c>
    </row>
    <row r="8" spans="1:27" ht="13.5">
      <c r="A8" s="143" t="s">
        <v>77</v>
      </c>
      <c r="B8" s="141"/>
      <c r="C8" s="160">
        <v>4441938</v>
      </c>
      <c r="D8" s="160"/>
      <c r="E8" s="161">
        <v>986496</v>
      </c>
      <c r="F8" s="65">
        <v>980342</v>
      </c>
      <c r="G8" s="65">
        <v>319661</v>
      </c>
      <c r="H8" s="65">
        <v>23484</v>
      </c>
      <c r="I8" s="65">
        <v>12644</v>
      </c>
      <c r="J8" s="65">
        <v>355789</v>
      </c>
      <c r="K8" s="65">
        <v>227</v>
      </c>
      <c r="L8" s="65">
        <v>1072</v>
      </c>
      <c r="M8" s="65">
        <v>252642</v>
      </c>
      <c r="N8" s="65">
        <v>253941</v>
      </c>
      <c r="O8" s="65">
        <v>5316</v>
      </c>
      <c r="P8" s="65">
        <v>15999</v>
      </c>
      <c r="Q8" s="65">
        <v>710401</v>
      </c>
      <c r="R8" s="65">
        <v>731716</v>
      </c>
      <c r="S8" s="65">
        <v>74476</v>
      </c>
      <c r="T8" s="65">
        <v>338971</v>
      </c>
      <c r="U8" s="65">
        <v>343875</v>
      </c>
      <c r="V8" s="65">
        <v>757322</v>
      </c>
      <c r="W8" s="65">
        <v>2098768</v>
      </c>
      <c r="X8" s="65">
        <v>980342</v>
      </c>
      <c r="Y8" s="65">
        <v>1118426</v>
      </c>
      <c r="Z8" s="145">
        <v>114.09</v>
      </c>
      <c r="AA8" s="160">
        <v>980342</v>
      </c>
    </row>
    <row r="9" spans="1:27" ht="13.5">
      <c r="A9" s="140" t="s">
        <v>78</v>
      </c>
      <c r="B9" s="141"/>
      <c r="C9" s="158">
        <f aca="true" t="shared" si="1" ref="C9:Y9">SUM(C10:C14)</f>
        <v>2683068</v>
      </c>
      <c r="D9" s="158">
        <f>SUM(D10:D14)</f>
        <v>0</v>
      </c>
      <c r="E9" s="159">
        <f t="shared" si="1"/>
        <v>2432167</v>
      </c>
      <c r="F9" s="105">
        <f t="shared" si="1"/>
        <v>4862112</v>
      </c>
      <c r="G9" s="105">
        <f t="shared" si="1"/>
        <v>934930</v>
      </c>
      <c r="H9" s="105">
        <f t="shared" si="1"/>
        <v>13789</v>
      </c>
      <c r="I9" s="105">
        <f t="shared" si="1"/>
        <v>11031</v>
      </c>
      <c r="J9" s="105">
        <f t="shared" si="1"/>
        <v>959750</v>
      </c>
      <c r="K9" s="105">
        <f t="shared" si="1"/>
        <v>14101</v>
      </c>
      <c r="L9" s="105">
        <f t="shared" si="1"/>
        <v>14607</v>
      </c>
      <c r="M9" s="105">
        <f t="shared" si="1"/>
        <v>514886</v>
      </c>
      <c r="N9" s="105">
        <f t="shared" si="1"/>
        <v>543594</v>
      </c>
      <c r="O9" s="105">
        <f t="shared" si="1"/>
        <v>23850</v>
      </c>
      <c r="P9" s="105">
        <f t="shared" si="1"/>
        <v>12322</v>
      </c>
      <c r="Q9" s="105">
        <f t="shared" si="1"/>
        <v>381375</v>
      </c>
      <c r="R9" s="105">
        <f t="shared" si="1"/>
        <v>417547</v>
      </c>
      <c r="S9" s="105">
        <f t="shared" si="1"/>
        <v>12223</v>
      </c>
      <c r="T9" s="105">
        <f t="shared" si="1"/>
        <v>15194</v>
      </c>
      <c r="U9" s="105">
        <f t="shared" si="1"/>
        <v>13835</v>
      </c>
      <c r="V9" s="105">
        <f t="shared" si="1"/>
        <v>41252</v>
      </c>
      <c r="W9" s="105">
        <f t="shared" si="1"/>
        <v>1962143</v>
      </c>
      <c r="X9" s="105">
        <f t="shared" si="1"/>
        <v>4862112</v>
      </c>
      <c r="Y9" s="105">
        <f t="shared" si="1"/>
        <v>-2899969</v>
      </c>
      <c r="Z9" s="142">
        <f>+IF(X9&lt;&gt;0,+(Y9/X9)*100,0)</f>
        <v>-59.64422456743078</v>
      </c>
      <c r="AA9" s="158">
        <f>SUM(AA10:AA14)</f>
        <v>4862112</v>
      </c>
    </row>
    <row r="10" spans="1:27" ht="13.5">
      <c r="A10" s="143" t="s">
        <v>79</v>
      </c>
      <c r="B10" s="141"/>
      <c r="C10" s="160">
        <v>1521787</v>
      </c>
      <c r="D10" s="160"/>
      <c r="E10" s="161">
        <v>796144</v>
      </c>
      <c r="F10" s="65">
        <v>3297376</v>
      </c>
      <c r="G10" s="65">
        <v>311870</v>
      </c>
      <c r="H10" s="65">
        <v>5388</v>
      </c>
      <c r="I10" s="65">
        <v>2531</v>
      </c>
      <c r="J10" s="65">
        <v>319789</v>
      </c>
      <c r="K10" s="65">
        <v>5601</v>
      </c>
      <c r="L10" s="65">
        <v>6107</v>
      </c>
      <c r="M10" s="65">
        <v>249880</v>
      </c>
      <c r="N10" s="65">
        <v>261588</v>
      </c>
      <c r="O10" s="65">
        <v>4969</v>
      </c>
      <c r="P10" s="65">
        <v>3525</v>
      </c>
      <c r="Q10" s="65">
        <v>192937</v>
      </c>
      <c r="R10" s="65">
        <v>201431</v>
      </c>
      <c r="S10" s="65">
        <v>4123</v>
      </c>
      <c r="T10" s="65">
        <v>7094</v>
      </c>
      <c r="U10" s="65">
        <v>5735</v>
      </c>
      <c r="V10" s="65">
        <v>16952</v>
      </c>
      <c r="W10" s="65">
        <v>799760</v>
      </c>
      <c r="X10" s="65">
        <v>3297376</v>
      </c>
      <c r="Y10" s="65">
        <v>-2497616</v>
      </c>
      <c r="Z10" s="145">
        <v>-75.75</v>
      </c>
      <c r="AA10" s="160">
        <v>3297376</v>
      </c>
    </row>
    <row r="11" spans="1:27" ht="13.5">
      <c r="A11" s="143" t="s">
        <v>80</v>
      </c>
      <c r="B11" s="141"/>
      <c r="C11" s="160">
        <v>978236</v>
      </c>
      <c r="D11" s="160"/>
      <c r="E11" s="161">
        <v>749117</v>
      </c>
      <c r="F11" s="65">
        <v>761719</v>
      </c>
      <c r="G11" s="65">
        <v>309905</v>
      </c>
      <c r="H11" s="65">
        <v>2601</v>
      </c>
      <c r="I11" s="65">
        <v>2550</v>
      </c>
      <c r="J11" s="65">
        <v>315056</v>
      </c>
      <c r="K11" s="65">
        <v>2550</v>
      </c>
      <c r="L11" s="65">
        <v>2550</v>
      </c>
      <c r="M11" s="65">
        <v>2550</v>
      </c>
      <c r="N11" s="65">
        <v>7650</v>
      </c>
      <c r="O11" s="65">
        <v>2550</v>
      </c>
      <c r="P11" s="65">
        <v>3247</v>
      </c>
      <c r="Q11" s="65">
        <v>1801</v>
      </c>
      <c r="R11" s="65">
        <v>7598</v>
      </c>
      <c r="S11" s="65">
        <v>2550</v>
      </c>
      <c r="T11" s="65">
        <v>2550</v>
      </c>
      <c r="U11" s="65">
        <v>2550</v>
      </c>
      <c r="V11" s="65">
        <v>7650</v>
      </c>
      <c r="W11" s="65">
        <v>337954</v>
      </c>
      <c r="X11" s="65">
        <v>761719</v>
      </c>
      <c r="Y11" s="65">
        <v>-423765</v>
      </c>
      <c r="Z11" s="145">
        <v>-55.63</v>
      </c>
      <c r="AA11" s="160">
        <v>761719</v>
      </c>
    </row>
    <row r="12" spans="1:27" ht="13.5">
      <c r="A12" s="143" t="s">
        <v>81</v>
      </c>
      <c r="B12" s="141"/>
      <c r="C12" s="160">
        <v>115379</v>
      </c>
      <c r="D12" s="160"/>
      <c r="E12" s="161">
        <v>824506</v>
      </c>
      <c r="F12" s="65">
        <v>740617</v>
      </c>
      <c r="G12" s="65">
        <v>307355</v>
      </c>
      <c r="H12" s="65"/>
      <c r="I12" s="65"/>
      <c r="J12" s="65">
        <v>307355</v>
      </c>
      <c r="K12" s="65"/>
      <c r="L12" s="65"/>
      <c r="M12" s="65">
        <v>246625</v>
      </c>
      <c r="N12" s="65">
        <v>246625</v>
      </c>
      <c r="O12" s="65"/>
      <c r="P12" s="65"/>
      <c r="Q12" s="65">
        <v>186637</v>
      </c>
      <c r="R12" s="65">
        <v>186637</v>
      </c>
      <c r="S12" s="65"/>
      <c r="T12" s="65"/>
      <c r="U12" s="65"/>
      <c r="V12" s="65"/>
      <c r="W12" s="65">
        <v>740617</v>
      </c>
      <c r="X12" s="65">
        <v>740617</v>
      </c>
      <c r="Y12" s="65"/>
      <c r="Z12" s="145">
        <v>0</v>
      </c>
      <c r="AA12" s="160">
        <v>740617</v>
      </c>
    </row>
    <row r="13" spans="1:27" ht="13.5">
      <c r="A13" s="143" t="s">
        <v>82</v>
      </c>
      <c r="B13" s="141"/>
      <c r="C13" s="160">
        <v>67666</v>
      </c>
      <c r="D13" s="160"/>
      <c r="E13" s="161">
        <v>62400</v>
      </c>
      <c r="F13" s="65">
        <v>62400</v>
      </c>
      <c r="G13" s="65">
        <v>5800</v>
      </c>
      <c r="H13" s="65">
        <v>5800</v>
      </c>
      <c r="I13" s="65">
        <v>5950</v>
      </c>
      <c r="J13" s="65">
        <v>17550</v>
      </c>
      <c r="K13" s="65">
        <v>5950</v>
      </c>
      <c r="L13" s="65">
        <v>5950</v>
      </c>
      <c r="M13" s="65">
        <v>15831</v>
      </c>
      <c r="N13" s="65">
        <v>27731</v>
      </c>
      <c r="O13" s="65">
        <v>16331</v>
      </c>
      <c r="P13" s="65">
        <v>5550</v>
      </c>
      <c r="Q13" s="65"/>
      <c r="R13" s="65">
        <v>21881</v>
      </c>
      <c r="S13" s="65">
        <v>5550</v>
      </c>
      <c r="T13" s="65">
        <v>5550</v>
      </c>
      <c r="U13" s="65">
        <v>5550</v>
      </c>
      <c r="V13" s="65">
        <v>16650</v>
      </c>
      <c r="W13" s="65">
        <v>83812</v>
      </c>
      <c r="X13" s="65">
        <v>62400</v>
      </c>
      <c r="Y13" s="65">
        <v>21412</v>
      </c>
      <c r="Z13" s="145">
        <v>34.31</v>
      </c>
      <c r="AA13" s="160">
        <v>62400</v>
      </c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4857508</v>
      </c>
      <c r="D15" s="158">
        <f>SUM(D16:D18)</f>
        <v>0</v>
      </c>
      <c r="E15" s="159">
        <f t="shared" si="2"/>
        <v>556900</v>
      </c>
      <c r="F15" s="105">
        <f t="shared" si="2"/>
        <v>9655011</v>
      </c>
      <c r="G15" s="105">
        <f t="shared" si="2"/>
        <v>6168920</v>
      </c>
      <c r="H15" s="105">
        <f t="shared" si="2"/>
        <v>6641</v>
      </c>
      <c r="I15" s="105">
        <f t="shared" si="2"/>
        <v>18100</v>
      </c>
      <c r="J15" s="105">
        <f t="shared" si="2"/>
        <v>6193661</v>
      </c>
      <c r="K15" s="105">
        <f t="shared" si="2"/>
        <v>60115</v>
      </c>
      <c r="L15" s="105">
        <f t="shared" si="2"/>
        <v>64980</v>
      </c>
      <c r="M15" s="105">
        <f t="shared" si="2"/>
        <v>5452</v>
      </c>
      <c r="N15" s="105">
        <f t="shared" si="2"/>
        <v>130547</v>
      </c>
      <c r="O15" s="105">
        <f t="shared" si="2"/>
        <v>11572</v>
      </c>
      <c r="P15" s="105">
        <f t="shared" si="2"/>
        <v>33631</v>
      </c>
      <c r="Q15" s="105">
        <f t="shared" si="2"/>
        <v>5140</v>
      </c>
      <c r="R15" s="105">
        <f t="shared" si="2"/>
        <v>50343</v>
      </c>
      <c r="S15" s="105">
        <f t="shared" si="2"/>
        <v>2725</v>
      </c>
      <c r="T15" s="105">
        <f t="shared" si="2"/>
        <v>10930</v>
      </c>
      <c r="U15" s="105">
        <f t="shared" si="2"/>
        <v>15144</v>
      </c>
      <c r="V15" s="105">
        <f t="shared" si="2"/>
        <v>28799</v>
      </c>
      <c r="W15" s="105">
        <f t="shared" si="2"/>
        <v>6403350</v>
      </c>
      <c r="X15" s="105">
        <f t="shared" si="2"/>
        <v>9655011</v>
      </c>
      <c r="Y15" s="105">
        <f t="shared" si="2"/>
        <v>-3251661</v>
      </c>
      <c r="Z15" s="142">
        <f>+IF(X15&lt;&gt;0,+(Y15/X15)*100,0)</f>
        <v>-33.67848053202632</v>
      </c>
      <c r="AA15" s="158">
        <f>SUM(AA16:AA18)</f>
        <v>9655011</v>
      </c>
    </row>
    <row r="16" spans="1:27" ht="13.5">
      <c r="A16" s="143" t="s">
        <v>85</v>
      </c>
      <c r="B16" s="141"/>
      <c r="C16" s="160">
        <v>526004</v>
      </c>
      <c r="D16" s="160"/>
      <c r="E16" s="161">
        <v>536000</v>
      </c>
      <c r="F16" s="65">
        <v>618570</v>
      </c>
      <c r="G16" s="65"/>
      <c r="H16" s="65"/>
      <c r="I16" s="65">
        <v>5383</v>
      </c>
      <c r="J16" s="65">
        <v>5383</v>
      </c>
      <c r="K16" s="65">
        <v>60115</v>
      </c>
      <c r="L16" s="65">
        <v>64787</v>
      </c>
      <c r="M16" s="65">
        <v>4830</v>
      </c>
      <c r="N16" s="65">
        <v>129732</v>
      </c>
      <c r="O16" s="65">
        <v>2800</v>
      </c>
      <c r="P16" s="65">
        <v>33433</v>
      </c>
      <c r="Q16" s="65"/>
      <c r="R16" s="65">
        <v>36233</v>
      </c>
      <c r="S16" s="65"/>
      <c r="T16" s="65"/>
      <c r="U16" s="65"/>
      <c r="V16" s="65"/>
      <c r="W16" s="65">
        <v>171348</v>
      </c>
      <c r="X16" s="65">
        <v>618570</v>
      </c>
      <c r="Y16" s="65">
        <v>-447222</v>
      </c>
      <c r="Z16" s="145">
        <v>-72.3</v>
      </c>
      <c r="AA16" s="160">
        <v>618570</v>
      </c>
    </row>
    <row r="17" spans="1:27" ht="13.5">
      <c r="A17" s="143" t="s">
        <v>86</v>
      </c>
      <c r="B17" s="141"/>
      <c r="C17" s="160">
        <v>4331504</v>
      </c>
      <c r="D17" s="160"/>
      <c r="E17" s="161">
        <v>20900</v>
      </c>
      <c r="F17" s="65">
        <v>9036441</v>
      </c>
      <c r="G17" s="65">
        <v>6168920</v>
      </c>
      <c r="H17" s="65">
        <v>6641</v>
      </c>
      <c r="I17" s="65">
        <v>12717</v>
      </c>
      <c r="J17" s="65">
        <v>6188278</v>
      </c>
      <c r="K17" s="65"/>
      <c r="L17" s="65">
        <v>193</v>
      </c>
      <c r="M17" s="65">
        <v>622</v>
      </c>
      <c r="N17" s="65">
        <v>815</v>
      </c>
      <c r="O17" s="65">
        <v>8772</v>
      </c>
      <c r="P17" s="65">
        <v>198</v>
      </c>
      <c r="Q17" s="65">
        <v>5140</v>
      </c>
      <c r="R17" s="65">
        <v>14110</v>
      </c>
      <c r="S17" s="65">
        <v>2725</v>
      </c>
      <c r="T17" s="65">
        <v>10930</v>
      </c>
      <c r="U17" s="65">
        <v>15144</v>
      </c>
      <c r="V17" s="65">
        <v>28799</v>
      </c>
      <c r="W17" s="65">
        <v>6232002</v>
      </c>
      <c r="X17" s="65">
        <v>9036441</v>
      </c>
      <c r="Y17" s="65">
        <v>-2804439</v>
      </c>
      <c r="Z17" s="145">
        <v>-31.03</v>
      </c>
      <c r="AA17" s="160">
        <v>9036441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70379433</v>
      </c>
      <c r="D19" s="158">
        <f>SUM(D20:D23)</f>
        <v>0</v>
      </c>
      <c r="E19" s="159">
        <f t="shared" si="3"/>
        <v>74139715</v>
      </c>
      <c r="F19" s="105">
        <f t="shared" si="3"/>
        <v>86436222</v>
      </c>
      <c r="G19" s="105">
        <f t="shared" si="3"/>
        <v>19057979</v>
      </c>
      <c r="H19" s="105">
        <f t="shared" si="3"/>
        <v>3135760</v>
      </c>
      <c r="I19" s="105">
        <f t="shared" si="3"/>
        <v>2785663</v>
      </c>
      <c r="J19" s="105">
        <f t="shared" si="3"/>
        <v>24979402</v>
      </c>
      <c r="K19" s="105">
        <f t="shared" si="3"/>
        <v>2849595</v>
      </c>
      <c r="L19" s="105">
        <f t="shared" si="3"/>
        <v>2965912</v>
      </c>
      <c r="M19" s="105">
        <f t="shared" si="3"/>
        <v>16128698</v>
      </c>
      <c r="N19" s="105">
        <f t="shared" si="3"/>
        <v>21944205</v>
      </c>
      <c r="O19" s="105">
        <f t="shared" si="3"/>
        <v>3438367</v>
      </c>
      <c r="P19" s="105">
        <f t="shared" si="3"/>
        <v>3049492</v>
      </c>
      <c r="Q19" s="105">
        <f t="shared" si="3"/>
        <v>13679214</v>
      </c>
      <c r="R19" s="105">
        <f t="shared" si="3"/>
        <v>20167073</v>
      </c>
      <c r="S19" s="105">
        <f t="shared" si="3"/>
        <v>2732837</v>
      </c>
      <c r="T19" s="105">
        <f t="shared" si="3"/>
        <v>2685228</v>
      </c>
      <c r="U19" s="105">
        <f t="shared" si="3"/>
        <v>3306946</v>
      </c>
      <c r="V19" s="105">
        <f t="shared" si="3"/>
        <v>8725011</v>
      </c>
      <c r="W19" s="105">
        <f t="shared" si="3"/>
        <v>75815691</v>
      </c>
      <c r="X19" s="105">
        <f t="shared" si="3"/>
        <v>86436222</v>
      </c>
      <c r="Y19" s="105">
        <f t="shared" si="3"/>
        <v>-10620531</v>
      </c>
      <c r="Z19" s="142">
        <f>+IF(X19&lt;&gt;0,+(Y19/X19)*100,0)</f>
        <v>-12.287130041384733</v>
      </c>
      <c r="AA19" s="158">
        <f>SUM(AA20:AA23)</f>
        <v>86436222</v>
      </c>
    </row>
    <row r="20" spans="1:27" ht="13.5">
      <c r="A20" s="143" t="s">
        <v>89</v>
      </c>
      <c r="B20" s="141"/>
      <c r="C20" s="160">
        <v>27235377</v>
      </c>
      <c r="D20" s="160"/>
      <c r="E20" s="161">
        <v>28093022</v>
      </c>
      <c r="F20" s="65">
        <v>28704260</v>
      </c>
      <c r="G20" s="65">
        <v>6687568</v>
      </c>
      <c r="H20" s="65">
        <v>1518689</v>
      </c>
      <c r="I20" s="65">
        <v>1737344</v>
      </c>
      <c r="J20" s="65">
        <v>9943601</v>
      </c>
      <c r="K20" s="65">
        <v>1164228</v>
      </c>
      <c r="L20" s="65">
        <v>1215864</v>
      </c>
      <c r="M20" s="65">
        <v>6454496</v>
      </c>
      <c r="N20" s="65">
        <v>8834588</v>
      </c>
      <c r="O20" s="65">
        <v>1527814</v>
      </c>
      <c r="P20" s="65">
        <v>1216337</v>
      </c>
      <c r="Q20" s="65">
        <v>3107551</v>
      </c>
      <c r="R20" s="65">
        <v>5851702</v>
      </c>
      <c r="S20" s="65">
        <v>1148163</v>
      </c>
      <c r="T20" s="65">
        <v>1156785</v>
      </c>
      <c r="U20" s="65">
        <v>1596455</v>
      </c>
      <c r="V20" s="65">
        <v>3901403</v>
      </c>
      <c r="W20" s="65">
        <v>28531294</v>
      </c>
      <c r="X20" s="65">
        <v>28704260</v>
      </c>
      <c r="Y20" s="65">
        <v>-172966</v>
      </c>
      <c r="Z20" s="145">
        <v>-0.6</v>
      </c>
      <c r="AA20" s="160">
        <v>28704260</v>
      </c>
    </row>
    <row r="21" spans="1:27" ht="13.5">
      <c r="A21" s="143" t="s">
        <v>90</v>
      </c>
      <c r="B21" s="141"/>
      <c r="C21" s="160">
        <v>19410621</v>
      </c>
      <c r="D21" s="160"/>
      <c r="E21" s="161">
        <v>17726670</v>
      </c>
      <c r="F21" s="65">
        <v>22726330</v>
      </c>
      <c r="G21" s="65">
        <v>4827291</v>
      </c>
      <c r="H21" s="65">
        <v>562550</v>
      </c>
      <c r="I21" s="65"/>
      <c r="J21" s="65">
        <v>5389841</v>
      </c>
      <c r="K21" s="65">
        <v>629711</v>
      </c>
      <c r="L21" s="65">
        <v>695464</v>
      </c>
      <c r="M21" s="65">
        <v>3995003</v>
      </c>
      <c r="N21" s="65">
        <v>5320178</v>
      </c>
      <c r="O21" s="65">
        <v>852563</v>
      </c>
      <c r="P21" s="65">
        <v>777822</v>
      </c>
      <c r="Q21" s="65">
        <v>4263803</v>
      </c>
      <c r="R21" s="65">
        <v>5894188</v>
      </c>
      <c r="S21" s="65">
        <v>525475</v>
      </c>
      <c r="T21" s="65">
        <v>468485</v>
      </c>
      <c r="U21" s="65">
        <v>684346</v>
      </c>
      <c r="V21" s="65">
        <v>1678306</v>
      </c>
      <c r="W21" s="65">
        <v>18282513</v>
      </c>
      <c r="X21" s="65">
        <v>22726330</v>
      </c>
      <c r="Y21" s="65">
        <v>-4443817</v>
      </c>
      <c r="Z21" s="145">
        <v>-19.55</v>
      </c>
      <c r="AA21" s="160">
        <v>22726330</v>
      </c>
    </row>
    <row r="22" spans="1:27" ht="13.5">
      <c r="A22" s="143" t="s">
        <v>91</v>
      </c>
      <c r="B22" s="141"/>
      <c r="C22" s="162">
        <v>12579591</v>
      </c>
      <c r="D22" s="162"/>
      <c r="E22" s="163">
        <v>14428030</v>
      </c>
      <c r="F22" s="164">
        <v>14428030</v>
      </c>
      <c r="G22" s="164">
        <v>4039265</v>
      </c>
      <c r="H22" s="164">
        <v>535807</v>
      </c>
      <c r="I22" s="164">
        <v>533107</v>
      </c>
      <c r="J22" s="164">
        <v>5108179</v>
      </c>
      <c r="K22" s="164">
        <v>535801</v>
      </c>
      <c r="L22" s="164">
        <v>535794</v>
      </c>
      <c r="M22" s="164">
        <v>2348244</v>
      </c>
      <c r="N22" s="164">
        <v>3419839</v>
      </c>
      <c r="O22" s="164">
        <v>537031</v>
      </c>
      <c r="P22" s="164">
        <v>536092</v>
      </c>
      <c r="Q22" s="164">
        <v>3662686</v>
      </c>
      <c r="R22" s="164">
        <v>4735809</v>
      </c>
      <c r="S22" s="164">
        <v>538615</v>
      </c>
      <c r="T22" s="164">
        <v>538065</v>
      </c>
      <c r="U22" s="164">
        <v>521053</v>
      </c>
      <c r="V22" s="164">
        <v>1597733</v>
      </c>
      <c r="W22" s="164">
        <v>14861560</v>
      </c>
      <c r="X22" s="164">
        <v>14428030</v>
      </c>
      <c r="Y22" s="164">
        <v>433530</v>
      </c>
      <c r="Z22" s="146">
        <v>3</v>
      </c>
      <c r="AA22" s="162">
        <v>14428030</v>
      </c>
    </row>
    <row r="23" spans="1:27" ht="13.5">
      <c r="A23" s="143" t="s">
        <v>92</v>
      </c>
      <c r="B23" s="141"/>
      <c r="C23" s="160">
        <v>11153844</v>
      </c>
      <c r="D23" s="160"/>
      <c r="E23" s="161">
        <v>13891993</v>
      </c>
      <c r="F23" s="65">
        <v>20577602</v>
      </c>
      <c r="G23" s="65">
        <v>3503855</v>
      </c>
      <c r="H23" s="65">
        <v>518714</v>
      </c>
      <c r="I23" s="65">
        <v>515212</v>
      </c>
      <c r="J23" s="65">
        <v>4537781</v>
      </c>
      <c r="K23" s="65">
        <v>519855</v>
      </c>
      <c r="L23" s="65">
        <v>518790</v>
      </c>
      <c r="M23" s="65">
        <v>3330955</v>
      </c>
      <c r="N23" s="65">
        <v>4369600</v>
      </c>
      <c r="O23" s="65">
        <v>520959</v>
      </c>
      <c r="P23" s="65">
        <v>519241</v>
      </c>
      <c r="Q23" s="65">
        <v>2645174</v>
      </c>
      <c r="R23" s="65">
        <v>3685374</v>
      </c>
      <c r="S23" s="65">
        <v>520584</v>
      </c>
      <c r="T23" s="65">
        <v>521893</v>
      </c>
      <c r="U23" s="65">
        <v>505092</v>
      </c>
      <c r="V23" s="65">
        <v>1547569</v>
      </c>
      <c r="W23" s="65">
        <v>14140324</v>
      </c>
      <c r="X23" s="65">
        <v>20577602</v>
      </c>
      <c r="Y23" s="65">
        <v>-6437278</v>
      </c>
      <c r="Z23" s="145">
        <v>-31.28</v>
      </c>
      <c r="AA23" s="160">
        <v>20577602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89052579</v>
      </c>
      <c r="D25" s="177">
        <f>+D5+D9+D15+D19+D24</f>
        <v>0</v>
      </c>
      <c r="E25" s="178">
        <f t="shared" si="4"/>
        <v>88876818</v>
      </c>
      <c r="F25" s="78">
        <f t="shared" si="4"/>
        <v>112802876</v>
      </c>
      <c r="G25" s="78">
        <f t="shared" si="4"/>
        <v>28180734</v>
      </c>
      <c r="H25" s="78">
        <f t="shared" si="4"/>
        <v>4216150</v>
      </c>
      <c r="I25" s="78">
        <f t="shared" si="4"/>
        <v>5867417</v>
      </c>
      <c r="J25" s="78">
        <f t="shared" si="4"/>
        <v>38264301</v>
      </c>
      <c r="K25" s="78">
        <f t="shared" si="4"/>
        <v>3077305</v>
      </c>
      <c r="L25" s="78">
        <f t="shared" si="4"/>
        <v>10862460</v>
      </c>
      <c r="M25" s="78">
        <f t="shared" si="4"/>
        <v>17552268</v>
      </c>
      <c r="N25" s="78">
        <f t="shared" si="4"/>
        <v>31492033</v>
      </c>
      <c r="O25" s="78">
        <f t="shared" si="4"/>
        <v>3644397</v>
      </c>
      <c r="P25" s="78">
        <f t="shared" si="4"/>
        <v>3283701</v>
      </c>
      <c r="Q25" s="78">
        <f t="shared" si="4"/>
        <v>15331807</v>
      </c>
      <c r="R25" s="78">
        <f t="shared" si="4"/>
        <v>22259905</v>
      </c>
      <c r="S25" s="78">
        <f t="shared" si="4"/>
        <v>7875763</v>
      </c>
      <c r="T25" s="78">
        <f t="shared" si="4"/>
        <v>3724029</v>
      </c>
      <c r="U25" s="78">
        <f t="shared" si="4"/>
        <v>4301285</v>
      </c>
      <c r="V25" s="78">
        <f t="shared" si="4"/>
        <v>15901077</v>
      </c>
      <c r="W25" s="78">
        <f t="shared" si="4"/>
        <v>107917316</v>
      </c>
      <c r="X25" s="78">
        <f t="shared" si="4"/>
        <v>112802876</v>
      </c>
      <c r="Y25" s="78">
        <f t="shared" si="4"/>
        <v>-4885560</v>
      </c>
      <c r="Z25" s="179">
        <f>+IF(X25&lt;&gt;0,+(Y25/X25)*100,0)</f>
        <v>-4.33105978609978</v>
      </c>
      <c r="AA25" s="177">
        <f>+AA5+AA9+AA15+AA19+AA24</f>
        <v>112802876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37874272</v>
      </c>
      <c r="D28" s="158">
        <f>SUM(D29:D31)</f>
        <v>0</v>
      </c>
      <c r="E28" s="159">
        <f t="shared" si="5"/>
        <v>24330350</v>
      </c>
      <c r="F28" s="105">
        <f t="shared" si="5"/>
        <v>30928179</v>
      </c>
      <c r="G28" s="105">
        <f t="shared" si="5"/>
        <v>1491124</v>
      </c>
      <c r="H28" s="105">
        <f t="shared" si="5"/>
        <v>2399413</v>
      </c>
      <c r="I28" s="105">
        <f t="shared" si="5"/>
        <v>1962797</v>
      </c>
      <c r="J28" s="105">
        <f t="shared" si="5"/>
        <v>5853334</v>
      </c>
      <c r="K28" s="105">
        <f t="shared" si="5"/>
        <v>2758580</v>
      </c>
      <c r="L28" s="105">
        <f t="shared" si="5"/>
        <v>2059714</v>
      </c>
      <c r="M28" s="105">
        <f t="shared" si="5"/>
        <v>1899335</v>
      </c>
      <c r="N28" s="105">
        <f t="shared" si="5"/>
        <v>6717629</v>
      </c>
      <c r="O28" s="105">
        <f t="shared" si="5"/>
        <v>2659672</v>
      </c>
      <c r="P28" s="105">
        <f t="shared" si="5"/>
        <v>1750496</v>
      </c>
      <c r="Q28" s="105">
        <f t="shared" si="5"/>
        <v>1971551</v>
      </c>
      <c r="R28" s="105">
        <f t="shared" si="5"/>
        <v>6381719</v>
      </c>
      <c r="S28" s="105">
        <f t="shared" si="5"/>
        <v>1533082</v>
      </c>
      <c r="T28" s="105">
        <f t="shared" si="5"/>
        <v>1975281</v>
      </c>
      <c r="U28" s="105">
        <f t="shared" si="5"/>
        <v>1933753</v>
      </c>
      <c r="V28" s="105">
        <f t="shared" si="5"/>
        <v>5442116</v>
      </c>
      <c r="W28" s="105">
        <f t="shared" si="5"/>
        <v>24394798</v>
      </c>
      <c r="X28" s="105">
        <f t="shared" si="5"/>
        <v>30928179</v>
      </c>
      <c r="Y28" s="105">
        <f t="shared" si="5"/>
        <v>-6533381</v>
      </c>
      <c r="Z28" s="142">
        <f>+IF(X28&lt;&gt;0,+(Y28/X28)*100,0)</f>
        <v>-21.124363642618597</v>
      </c>
      <c r="AA28" s="158">
        <f>SUM(AA29:AA31)</f>
        <v>30928179</v>
      </c>
    </row>
    <row r="29" spans="1:27" ht="13.5">
      <c r="A29" s="143" t="s">
        <v>75</v>
      </c>
      <c r="B29" s="141"/>
      <c r="C29" s="160">
        <v>4539862</v>
      </c>
      <c r="D29" s="160"/>
      <c r="E29" s="161">
        <v>7947575</v>
      </c>
      <c r="F29" s="65">
        <v>8792729</v>
      </c>
      <c r="G29" s="65">
        <v>446969</v>
      </c>
      <c r="H29" s="65">
        <v>671595</v>
      </c>
      <c r="I29" s="65">
        <v>764108</v>
      </c>
      <c r="J29" s="65">
        <v>1882672</v>
      </c>
      <c r="K29" s="65">
        <v>626045</v>
      </c>
      <c r="L29" s="65">
        <v>713606</v>
      </c>
      <c r="M29" s="65">
        <v>635964</v>
      </c>
      <c r="N29" s="65">
        <v>1975615</v>
      </c>
      <c r="O29" s="65">
        <v>628686</v>
      </c>
      <c r="P29" s="65">
        <v>540108</v>
      </c>
      <c r="Q29" s="65">
        <v>727307</v>
      </c>
      <c r="R29" s="65">
        <v>1896101</v>
      </c>
      <c r="S29" s="65">
        <v>563013</v>
      </c>
      <c r="T29" s="65">
        <v>512364</v>
      </c>
      <c r="U29" s="65">
        <v>934709</v>
      </c>
      <c r="V29" s="65">
        <v>2010086</v>
      </c>
      <c r="W29" s="65">
        <v>7764474</v>
      </c>
      <c r="X29" s="65">
        <v>8792729</v>
      </c>
      <c r="Y29" s="65">
        <v>-1028255</v>
      </c>
      <c r="Z29" s="145">
        <v>-11.69</v>
      </c>
      <c r="AA29" s="160">
        <v>8792729</v>
      </c>
    </row>
    <row r="30" spans="1:27" ht="13.5">
      <c r="A30" s="143" t="s">
        <v>76</v>
      </c>
      <c r="B30" s="141"/>
      <c r="C30" s="162">
        <v>25478317</v>
      </c>
      <c r="D30" s="162"/>
      <c r="E30" s="163">
        <v>13167537</v>
      </c>
      <c r="F30" s="164">
        <v>15311028</v>
      </c>
      <c r="G30" s="164">
        <v>521544</v>
      </c>
      <c r="H30" s="164">
        <v>1174461</v>
      </c>
      <c r="I30" s="164">
        <v>666940</v>
      </c>
      <c r="J30" s="164">
        <v>2362945</v>
      </c>
      <c r="K30" s="164">
        <v>1663251</v>
      </c>
      <c r="L30" s="164">
        <v>640756</v>
      </c>
      <c r="M30" s="164">
        <v>673074</v>
      </c>
      <c r="N30" s="164">
        <v>2977081</v>
      </c>
      <c r="O30" s="164">
        <v>1525223</v>
      </c>
      <c r="P30" s="164">
        <v>675019</v>
      </c>
      <c r="Q30" s="164">
        <v>547688</v>
      </c>
      <c r="R30" s="164">
        <v>2747930</v>
      </c>
      <c r="S30" s="164">
        <v>442614</v>
      </c>
      <c r="T30" s="164">
        <v>1064469</v>
      </c>
      <c r="U30" s="164">
        <v>498771</v>
      </c>
      <c r="V30" s="164">
        <v>2005854</v>
      </c>
      <c r="W30" s="164">
        <v>10093810</v>
      </c>
      <c r="X30" s="164">
        <v>15311028</v>
      </c>
      <c r="Y30" s="164">
        <v>-5217218</v>
      </c>
      <c r="Z30" s="146">
        <v>-34.07</v>
      </c>
      <c r="AA30" s="162">
        <v>15311028</v>
      </c>
    </row>
    <row r="31" spans="1:27" ht="13.5">
      <c r="A31" s="143" t="s">
        <v>77</v>
      </c>
      <c r="B31" s="141"/>
      <c r="C31" s="160">
        <v>7856093</v>
      </c>
      <c r="D31" s="160"/>
      <c r="E31" s="161">
        <v>3215238</v>
      </c>
      <c r="F31" s="65">
        <v>6824422</v>
      </c>
      <c r="G31" s="65">
        <v>522611</v>
      </c>
      <c r="H31" s="65">
        <v>553357</v>
      </c>
      <c r="I31" s="65">
        <v>531749</v>
      </c>
      <c r="J31" s="65">
        <v>1607717</v>
      </c>
      <c r="K31" s="65">
        <v>469284</v>
      </c>
      <c r="L31" s="65">
        <v>705352</v>
      </c>
      <c r="M31" s="65">
        <v>590297</v>
      </c>
      <c r="N31" s="65">
        <v>1764933</v>
      </c>
      <c r="O31" s="65">
        <v>505763</v>
      </c>
      <c r="P31" s="65">
        <v>535369</v>
      </c>
      <c r="Q31" s="65">
        <v>696556</v>
      </c>
      <c r="R31" s="65">
        <v>1737688</v>
      </c>
      <c r="S31" s="65">
        <v>527455</v>
      </c>
      <c r="T31" s="65">
        <v>398448</v>
      </c>
      <c r="U31" s="65">
        <v>500273</v>
      </c>
      <c r="V31" s="65">
        <v>1426176</v>
      </c>
      <c r="W31" s="65">
        <v>6536514</v>
      </c>
      <c r="X31" s="65">
        <v>6824422</v>
      </c>
      <c r="Y31" s="65">
        <v>-287908</v>
      </c>
      <c r="Z31" s="145">
        <v>-4.22</v>
      </c>
      <c r="AA31" s="160">
        <v>6824422</v>
      </c>
    </row>
    <row r="32" spans="1:27" ht="13.5">
      <c r="A32" s="140" t="s">
        <v>78</v>
      </c>
      <c r="B32" s="141"/>
      <c r="C32" s="158">
        <f aca="true" t="shared" si="6" ref="C32:Y32">SUM(C33:C37)</f>
        <v>2978641</v>
      </c>
      <c r="D32" s="158">
        <f>SUM(D33:D37)</f>
        <v>0</v>
      </c>
      <c r="E32" s="159">
        <f t="shared" si="6"/>
        <v>3531092</v>
      </c>
      <c r="F32" s="105">
        <f t="shared" si="6"/>
        <v>2250647</v>
      </c>
      <c r="G32" s="105">
        <f t="shared" si="6"/>
        <v>125881</v>
      </c>
      <c r="H32" s="105">
        <f t="shared" si="6"/>
        <v>176421</v>
      </c>
      <c r="I32" s="105">
        <f t="shared" si="6"/>
        <v>106496</v>
      </c>
      <c r="J32" s="105">
        <f t="shared" si="6"/>
        <v>408798</v>
      </c>
      <c r="K32" s="105">
        <f t="shared" si="6"/>
        <v>114901</v>
      </c>
      <c r="L32" s="105">
        <f t="shared" si="6"/>
        <v>146401</v>
      </c>
      <c r="M32" s="105">
        <f t="shared" si="6"/>
        <v>142921</v>
      </c>
      <c r="N32" s="105">
        <f t="shared" si="6"/>
        <v>404223</v>
      </c>
      <c r="O32" s="105">
        <f t="shared" si="6"/>
        <v>144577</v>
      </c>
      <c r="P32" s="105">
        <f t="shared" si="6"/>
        <v>125892</v>
      </c>
      <c r="Q32" s="105">
        <f t="shared" si="6"/>
        <v>125633</v>
      </c>
      <c r="R32" s="105">
        <f t="shared" si="6"/>
        <v>396102</v>
      </c>
      <c r="S32" s="105">
        <f t="shared" si="6"/>
        <v>211632</v>
      </c>
      <c r="T32" s="105">
        <f t="shared" si="6"/>
        <v>180086</v>
      </c>
      <c r="U32" s="105">
        <f t="shared" si="6"/>
        <v>163336</v>
      </c>
      <c r="V32" s="105">
        <f t="shared" si="6"/>
        <v>555054</v>
      </c>
      <c r="W32" s="105">
        <f t="shared" si="6"/>
        <v>1764177</v>
      </c>
      <c r="X32" s="105">
        <f t="shared" si="6"/>
        <v>2250647</v>
      </c>
      <c r="Y32" s="105">
        <f t="shared" si="6"/>
        <v>-486470</v>
      </c>
      <c r="Z32" s="142">
        <f>+IF(X32&lt;&gt;0,+(Y32/X32)*100,0)</f>
        <v>-21.61467346945123</v>
      </c>
      <c r="AA32" s="158">
        <f>SUM(AA33:AA37)</f>
        <v>2250647</v>
      </c>
    </row>
    <row r="33" spans="1:27" ht="13.5">
      <c r="A33" s="143" t="s">
        <v>79</v>
      </c>
      <c r="B33" s="141"/>
      <c r="C33" s="160">
        <v>2138642</v>
      </c>
      <c r="D33" s="160"/>
      <c r="E33" s="161">
        <v>2260091</v>
      </c>
      <c r="F33" s="65">
        <v>1956971</v>
      </c>
      <c r="G33" s="65">
        <v>109512</v>
      </c>
      <c r="H33" s="65">
        <v>172884</v>
      </c>
      <c r="I33" s="65">
        <v>105789</v>
      </c>
      <c r="J33" s="65">
        <v>388185</v>
      </c>
      <c r="K33" s="65">
        <v>112662</v>
      </c>
      <c r="L33" s="65">
        <v>138727</v>
      </c>
      <c r="M33" s="65">
        <v>139926</v>
      </c>
      <c r="N33" s="65">
        <v>391315</v>
      </c>
      <c r="O33" s="65">
        <v>138617</v>
      </c>
      <c r="P33" s="65">
        <v>113581</v>
      </c>
      <c r="Q33" s="65">
        <v>124992</v>
      </c>
      <c r="R33" s="65">
        <v>377190</v>
      </c>
      <c r="S33" s="65">
        <v>210283</v>
      </c>
      <c r="T33" s="65">
        <v>178498</v>
      </c>
      <c r="U33" s="65">
        <v>159611</v>
      </c>
      <c r="V33" s="65">
        <v>548392</v>
      </c>
      <c r="W33" s="65">
        <v>1705082</v>
      </c>
      <c r="X33" s="65">
        <v>1956971</v>
      </c>
      <c r="Y33" s="65">
        <v>-251889</v>
      </c>
      <c r="Z33" s="145">
        <v>-12.87</v>
      </c>
      <c r="AA33" s="160">
        <v>1956971</v>
      </c>
    </row>
    <row r="34" spans="1:27" ht="13.5">
      <c r="A34" s="143" t="s">
        <v>80</v>
      </c>
      <c r="B34" s="141"/>
      <c r="C34" s="160">
        <v>80804</v>
      </c>
      <c r="D34" s="160"/>
      <c r="E34" s="161">
        <v>546592</v>
      </c>
      <c r="F34" s="65">
        <v>232893</v>
      </c>
      <c r="G34" s="65">
        <v>471</v>
      </c>
      <c r="H34" s="65">
        <v>3537</v>
      </c>
      <c r="I34" s="65">
        <v>707</v>
      </c>
      <c r="J34" s="65">
        <v>4715</v>
      </c>
      <c r="K34" s="65">
        <v>2239</v>
      </c>
      <c r="L34" s="65">
        <v>7674</v>
      </c>
      <c r="M34" s="65">
        <v>2995</v>
      </c>
      <c r="N34" s="65">
        <v>12908</v>
      </c>
      <c r="O34" s="65">
        <v>5960</v>
      </c>
      <c r="P34" s="65">
        <v>12311</v>
      </c>
      <c r="Q34" s="65">
        <v>641</v>
      </c>
      <c r="R34" s="65">
        <v>18912</v>
      </c>
      <c r="S34" s="65">
        <v>1349</v>
      </c>
      <c r="T34" s="65">
        <v>1588</v>
      </c>
      <c r="U34" s="65">
        <v>3725</v>
      </c>
      <c r="V34" s="65">
        <v>6662</v>
      </c>
      <c r="W34" s="65">
        <v>43197</v>
      </c>
      <c r="X34" s="65">
        <v>232893</v>
      </c>
      <c r="Y34" s="65">
        <v>-189696</v>
      </c>
      <c r="Z34" s="145">
        <v>-81.45</v>
      </c>
      <c r="AA34" s="160">
        <v>232893</v>
      </c>
    </row>
    <row r="35" spans="1:27" ht="13.5">
      <c r="A35" s="143" t="s">
        <v>81</v>
      </c>
      <c r="B35" s="141"/>
      <c r="C35" s="160">
        <v>648528</v>
      </c>
      <c r="D35" s="160"/>
      <c r="E35" s="161">
        <v>599791</v>
      </c>
      <c r="F35" s="65">
        <v>52183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>
        <v>52183</v>
      </c>
      <c r="Y35" s="65">
        <v>-52183</v>
      </c>
      <c r="Z35" s="145">
        <v>-100</v>
      </c>
      <c r="AA35" s="160">
        <v>52183</v>
      </c>
    </row>
    <row r="36" spans="1:27" ht="13.5">
      <c r="A36" s="143" t="s">
        <v>82</v>
      </c>
      <c r="B36" s="141"/>
      <c r="C36" s="160">
        <v>2046</v>
      </c>
      <c r="D36" s="160"/>
      <c r="E36" s="161">
        <v>17200</v>
      </c>
      <c r="F36" s="65">
        <v>8600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>
        <v>8600</v>
      </c>
      <c r="Y36" s="65">
        <v>-8600</v>
      </c>
      <c r="Z36" s="145">
        <v>-100</v>
      </c>
      <c r="AA36" s="160">
        <v>8600</v>
      </c>
    </row>
    <row r="37" spans="1:27" ht="13.5">
      <c r="A37" s="143" t="s">
        <v>83</v>
      </c>
      <c r="B37" s="141"/>
      <c r="C37" s="162">
        <v>108621</v>
      </c>
      <c r="D37" s="162"/>
      <c r="E37" s="163">
        <v>107418</v>
      </c>
      <c r="F37" s="164"/>
      <c r="G37" s="164">
        <v>15898</v>
      </c>
      <c r="H37" s="164"/>
      <c r="I37" s="164"/>
      <c r="J37" s="164">
        <v>15898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>
        <v>15898</v>
      </c>
      <c r="X37" s="164"/>
      <c r="Y37" s="164">
        <v>15898</v>
      </c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8971268</v>
      </c>
      <c r="D38" s="158">
        <f>SUM(D39:D41)</f>
        <v>0</v>
      </c>
      <c r="E38" s="159">
        <f t="shared" si="7"/>
        <v>9457824</v>
      </c>
      <c r="F38" s="105">
        <f t="shared" si="7"/>
        <v>10997764</v>
      </c>
      <c r="G38" s="105">
        <f t="shared" si="7"/>
        <v>371581</v>
      </c>
      <c r="H38" s="105">
        <f t="shared" si="7"/>
        <v>610537</v>
      </c>
      <c r="I38" s="105">
        <f t="shared" si="7"/>
        <v>677842</v>
      </c>
      <c r="J38" s="105">
        <f t="shared" si="7"/>
        <v>1659960</v>
      </c>
      <c r="K38" s="105">
        <f t="shared" si="7"/>
        <v>612108</v>
      </c>
      <c r="L38" s="105">
        <f t="shared" si="7"/>
        <v>537976</v>
      </c>
      <c r="M38" s="105">
        <f t="shared" si="7"/>
        <v>520297</v>
      </c>
      <c r="N38" s="105">
        <f t="shared" si="7"/>
        <v>1670381</v>
      </c>
      <c r="O38" s="105">
        <f t="shared" si="7"/>
        <v>658530</v>
      </c>
      <c r="P38" s="105">
        <f t="shared" si="7"/>
        <v>512877</v>
      </c>
      <c r="Q38" s="105">
        <f t="shared" si="7"/>
        <v>520521</v>
      </c>
      <c r="R38" s="105">
        <f t="shared" si="7"/>
        <v>1691928</v>
      </c>
      <c r="S38" s="105">
        <f t="shared" si="7"/>
        <v>656955</v>
      </c>
      <c r="T38" s="105">
        <f t="shared" si="7"/>
        <v>629596</v>
      </c>
      <c r="U38" s="105">
        <f t="shared" si="7"/>
        <v>748104</v>
      </c>
      <c r="V38" s="105">
        <f t="shared" si="7"/>
        <v>2034655</v>
      </c>
      <c r="W38" s="105">
        <f t="shared" si="7"/>
        <v>7056924</v>
      </c>
      <c r="X38" s="105">
        <f t="shared" si="7"/>
        <v>10997764</v>
      </c>
      <c r="Y38" s="105">
        <f t="shared" si="7"/>
        <v>-3940840</v>
      </c>
      <c r="Z38" s="142">
        <f>+IF(X38&lt;&gt;0,+(Y38/X38)*100,0)</f>
        <v>-35.83310207420345</v>
      </c>
      <c r="AA38" s="158">
        <f>SUM(AA39:AA41)</f>
        <v>10997764</v>
      </c>
    </row>
    <row r="39" spans="1:27" ht="13.5">
      <c r="A39" s="143" t="s">
        <v>85</v>
      </c>
      <c r="B39" s="141"/>
      <c r="C39" s="160">
        <v>3407581</v>
      </c>
      <c r="D39" s="160"/>
      <c r="E39" s="161">
        <v>3164652</v>
      </c>
      <c r="F39" s="65">
        <v>2205591</v>
      </c>
      <c r="G39" s="65">
        <v>64840</v>
      </c>
      <c r="H39" s="65">
        <v>240458</v>
      </c>
      <c r="I39" s="65">
        <v>272506</v>
      </c>
      <c r="J39" s="65">
        <v>577804</v>
      </c>
      <c r="K39" s="65">
        <v>145753</v>
      </c>
      <c r="L39" s="65">
        <v>78097</v>
      </c>
      <c r="M39" s="65">
        <v>39354</v>
      </c>
      <c r="N39" s="65">
        <v>263204</v>
      </c>
      <c r="O39" s="65">
        <v>318558</v>
      </c>
      <c r="P39" s="65">
        <v>52365</v>
      </c>
      <c r="Q39" s="65">
        <v>46898</v>
      </c>
      <c r="R39" s="65">
        <v>417821</v>
      </c>
      <c r="S39" s="65">
        <v>286068</v>
      </c>
      <c r="T39" s="65">
        <v>200758</v>
      </c>
      <c r="U39" s="65">
        <v>47489</v>
      </c>
      <c r="V39" s="65">
        <v>534315</v>
      </c>
      <c r="W39" s="65">
        <v>1793144</v>
      </c>
      <c r="X39" s="65">
        <v>2205591</v>
      </c>
      <c r="Y39" s="65">
        <v>-412447</v>
      </c>
      <c r="Z39" s="145">
        <v>-18.7</v>
      </c>
      <c r="AA39" s="160">
        <v>2205591</v>
      </c>
    </row>
    <row r="40" spans="1:27" ht="13.5">
      <c r="A40" s="143" t="s">
        <v>86</v>
      </c>
      <c r="B40" s="141"/>
      <c r="C40" s="160">
        <v>5563687</v>
      </c>
      <c r="D40" s="160"/>
      <c r="E40" s="161">
        <v>6293172</v>
      </c>
      <c r="F40" s="65">
        <v>8745261</v>
      </c>
      <c r="G40" s="65">
        <v>306741</v>
      </c>
      <c r="H40" s="65">
        <v>367684</v>
      </c>
      <c r="I40" s="65">
        <v>404274</v>
      </c>
      <c r="J40" s="65">
        <v>1078699</v>
      </c>
      <c r="K40" s="65">
        <v>466355</v>
      </c>
      <c r="L40" s="65">
        <v>456655</v>
      </c>
      <c r="M40" s="65">
        <v>476619</v>
      </c>
      <c r="N40" s="65">
        <v>1399629</v>
      </c>
      <c r="O40" s="65">
        <v>339972</v>
      </c>
      <c r="P40" s="65">
        <v>460512</v>
      </c>
      <c r="Q40" s="65">
        <v>469765</v>
      </c>
      <c r="R40" s="65">
        <v>1270249</v>
      </c>
      <c r="S40" s="65">
        <v>367272</v>
      </c>
      <c r="T40" s="65">
        <v>428838</v>
      </c>
      <c r="U40" s="65">
        <v>690964</v>
      </c>
      <c r="V40" s="65">
        <v>1487074</v>
      </c>
      <c r="W40" s="65">
        <v>5235651</v>
      </c>
      <c r="X40" s="65">
        <v>8745261</v>
      </c>
      <c r="Y40" s="65">
        <v>-3509610</v>
      </c>
      <c r="Z40" s="145">
        <v>-40.13</v>
      </c>
      <c r="AA40" s="160">
        <v>8745261</v>
      </c>
    </row>
    <row r="41" spans="1:27" ht="13.5">
      <c r="A41" s="143" t="s">
        <v>87</v>
      </c>
      <c r="B41" s="141"/>
      <c r="C41" s="160"/>
      <c r="D41" s="160"/>
      <c r="E41" s="161"/>
      <c r="F41" s="65">
        <v>46912</v>
      </c>
      <c r="G41" s="65"/>
      <c r="H41" s="65">
        <v>2395</v>
      </c>
      <c r="I41" s="65">
        <v>1062</v>
      </c>
      <c r="J41" s="65">
        <v>3457</v>
      </c>
      <c r="K41" s="65"/>
      <c r="L41" s="65">
        <v>3224</v>
      </c>
      <c r="M41" s="65">
        <v>4324</v>
      </c>
      <c r="N41" s="65">
        <v>7548</v>
      </c>
      <c r="O41" s="65"/>
      <c r="P41" s="65"/>
      <c r="Q41" s="65">
        <v>3858</v>
      </c>
      <c r="R41" s="65">
        <v>3858</v>
      </c>
      <c r="S41" s="65">
        <v>3615</v>
      </c>
      <c r="T41" s="65"/>
      <c r="U41" s="65">
        <v>9651</v>
      </c>
      <c r="V41" s="65">
        <v>13266</v>
      </c>
      <c r="W41" s="65">
        <v>28129</v>
      </c>
      <c r="X41" s="65">
        <v>46912</v>
      </c>
      <c r="Y41" s="65">
        <v>-18783</v>
      </c>
      <c r="Z41" s="145">
        <v>-40.04</v>
      </c>
      <c r="AA41" s="160">
        <v>46912</v>
      </c>
    </row>
    <row r="42" spans="1:27" ht="13.5">
      <c r="A42" s="140" t="s">
        <v>88</v>
      </c>
      <c r="B42" s="147"/>
      <c r="C42" s="158">
        <f aca="true" t="shared" si="8" ref="C42:Y42">SUM(C43:C46)</f>
        <v>30680628</v>
      </c>
      <c r="D42" s="158">
        <f>SUM(D43:D46)</f>
        <v>0</v>
      </c>
      <c r="E42" s="159">
        <f t="shared" si="8"/>
        <v>51284409</v>
      </c>
      <c r="F42" s="105">
        <f t="shared" si="8"/>
        <v>43825083</v>
      </c>
      <c r="G42" s="105">
        <f t="shared" si="8"/>
        <v>2042448</v>
      </c>
      <c r="H42" s="105">
        <f t="shared" si="8"/>
        <v>3073984</v>
      </c>
      <c r="I42" s="105">
        <f t="shared" si="8"/>
        <v>2797083</v>
      </c>
      <c r="J42" s="105">
        <f t="shared" si="8"/>
        <v>7913515</v>
      </c>
      <c r="K42" s="105">
        <f t="shared" si="8"/>
        <v>2471065</v>
      </c>
      <c r="L42" s="105">
        <f t="shared" si="8"/>
        <v>2194864</v>
      </c>
      <c r="M42" s="105">
        <f t="shared" si="8"/>
        <v>2492404</v>
      </c>
      <c r="N42" s="105">
        <f t="shared" si="8"/>
        <v>7158333</v>
      </c>
      <c r="O42" s="105">
        <f t="shared" si="8"/>
        <v>1946415</v>
      </c>
      <c r="P42" s="105">
        <f t="shared" si="8"/>
        <v>2566908</v>
      </c>
      <c r="Q42" s="105">
        <f t="shared" si="8"/>
        <v>3181679</v>
      </c>
      <c r="R42" s="105">
        <f t="shared" si="8"/>
        <v>7695002</v>
      </c>
      <c r="S42" s="105">
        <f t="shared" si="8"/>
        <v>2350974</v>
      </c>
      <c r="T42" s="105">
        <f t="shared" si="8"/>
        <v>1606201</v>
      </c>
      <c r="U42" s="105">
        <f t="shared" si="8"/>
        <v>2478958</v>
      </c>
      <c r="V42" s="105">
        <f t="shared" si="8"/>
        <v>6436133</v>
      </c>
      <c r="W42" s="105">
        <f t="shared" si="8"/>
        <v>29202983</v>
      </c>
      <c r="X42" s="105">
        <f t="shared" si="8"/>
        <v>43825083</v>
      </c>
      <c r="Y42" s="105">
        <f t="shared" si="8"/>
        <v>-14622100</v>
      </c>
      <c r="Z42" s="142">
        <f>+IF(X42&lt;&gt;0,+(Y42/X42)*100,0)</f>
        <v>-33.364682960212534</v>
      </c>
      <c r="AA42" s="158">
        <f>SUM(AA43:AA46)</f>
        <v>43825083</v>
      </c>
    </row>
    <row r="43" spans="1:27" ht="13.5">
      <c r="A43" s="143" t="s">
        <v>89</v>
      </c>
      <c r="B43" s="141"/>
      <c r="C43" s="160">
        <v>20855370</v>
      </c>
      <c r="D43" s="160"/>
      <c r="E43" s="161">
        <v>23794373</v>
      </c>
      <c r="F43" s="65">
        <v>23144299</v>
      </c>
      <c r="G43" s="65">
        <v>1363090</v>
      </c>
      <c r="H43" s="65">
        <v>2451726</v>
      </c>
      <c r="I43" s="65">
        <v>1844554</v>
      </c>
      <c r="J43" s="65">
        <v>5659370</v>
      </c>
      <c r="K43" s="65">
        <v>1356704</v>
      </c>
      <c r="L43" s="65">
        <v>1088339</v>
      </c>
      <c r="M43" s="65">
        <v>1422885</v>
      </c>
      <c r="N43" s="65">
        <v>3867928</v>
      </c>
      <c r="O43" s="65">
        <v>850548</v>
      </c>
      <c r="P43" s="65">
        <v>1418394</v>
      </c>
      <c r="Q43" s="65">
        <v>1837681</v>
      </c>
      <c r="R43" s="65">
        <v>4106623</v>
      </c>
      <c r="S43" s="65">
        <v>1145594</v>
      </c>
      <c r="T43" s="65">
        <v>636438</v>
      </c>
      <c r="U43" s="65">
        <v>1254385</v>
      </c>
      <c r="V43" s="65">
        <v>3036417</v>
      </c>
      <c r="W43" s="65">
        <v>16670338</v>
      </c>
      <c r="X43" s="65">
        <v>23144299</v>
      </c>
      <c r="Y43" s="65">
        <v>-6473961</v>
      </c>
      <c r="Z43" s="145">
        <v>-27.97</v>
      </c>
      <c r="AA43" s="160">
        <v>23144299</v>
      </c>
    </row>
    <row r="44" spans="1:27" ht="13.5">
      <c r="A44" s="143" t="s">
        <v>90</v>
      </c>
      <c r="B44" s="141"/>
      <c r="C44" s="160">
        <v>6066002</v>
      </c>
      <c r="D44" s="160"/>
      <c r="E44" s="161">
        <v>14487687</v>
      </c>
      <c r="F44" s="65">
        <v>11781474</v>
      </c>
      <c r="G44" s="65">
        <v>270494</v>
      </c>
      <c r="H44" s="65">
        <v>351230</v>
      </c>
      <c r="I44" s="65">
        <v>553576</v>
      </c>
      <c r="J44" s="65">
        <v>1175300</v>
      </c>
      <c r="K44" s="65">
        <v>819095</v>
      </c>
      <c r="L44" s="65">
        <v>867024</v>
      </c>
      <c r="M44" s="65">
        <v>595991</v>
      </c>
      <c r="N44" s="65">
        <v>2282110</v>
      </c>
      <c r="O44" s="65">
        <v>648978</v>
      </c>
      <c r="P44" s="65">
        <v>846465</v>
      </c>
      <c r="Q44" s="65">
        <v>1073215</v>
      </c>
      <c r="R44" s="65">
        <v>2568658</v>
      </c>
      <c r="S44" s="65">
        <v>801699</v>
      </c>
      <c r="T44" s="65">
        <v>724769</v>
      </c>
      <c r="U44" s="65">
        <v>807151</v>
      </c>
      <c r="V44" s="65">
        <v>2333619</v>
      </c>
      <c r="W44" s="65">
        <v>8359687</v>
      </c>
      <c r="X44" s="65">
        <v>11781474</v>
      </c>
      <c r="Y44" s="65">
        <v>-3421787</v>
      </c>
      <c r="Z44" s="145">
        <v>-29.04</v>
      </c>
      <c r="AA44" s="160">
        <v>11781474</v>
      </c>
    </row>
    <row r="45" spans="1:27" ht="13.5">
      <c r="A45" s="143" t="s">
        <v>91</v>
      </c>
      <c r="B45" s="141"/>
      <c r="C45" s="162">
        <v>2641470</v>
      </c>
      <c r="D45" s="162"/>
      <c r="E45" s="163">
        <v>6000661</v>
      </c>
      <c r="F45" s="164">
        <v>4449698</v>
      </c>
      <c r="G45" s="164">
        <v>224223</v>
      </c>
      <c r="H45" s="164">
        <v>94091</v>
      </c>
      <c r="I45" s="164">
        <v>230227</v>
      </c>
      <c r="J45" s="164">
        <v>548541</v>
      </c>
      <c r="K45" s="164">
        <v>64170</v>
      </c>
      <c r="L45" s="164">
        <v>47656</v>
      </c>
      <c r="M45" s="164">
        <v>277052</v>
      </c>
      <c r="N45" s="164">
        <v>388878</v>
      </c>
      <c r="O45" s="164">
        <v>276853</v>
      </c>
      <c r="P45" s="164">
        <v>96323</v>
      </c>
      <c r="Q45" s="164">
        <v>74259</v>
      </c>
      <c r="R45" s="164">
        <v>447435</v>
      </c>
      <c r="S45" s="164">
        <v>249171</v>
      </c>
      <c r="T45" s="164">
        <v>50700</v>
      </c>
      <c r="U45" s="164">
        <v>159915</v>
      </c>
      <c r="V45" s="164">
        <v>459786</v>
      </c>
      <c r="W45" s="164">
        <v>1844640</v>
      </c>
      <c r="X45" s="164">
        <v>4449698</v>
      </c>
      <c r="Y45" s="164">
        <v>-2605058</v>
      </c>
      <c r="Z45" s="146">
        <v>-58.54</v>
      </c>
      <c r="AA45" s="162">
        <v>4449698</v>
      </c>
    </row>
    <row r="46" spans="1:27" ht="13.5">
      <c r="A46" s="143" t="s">
        <v>92</v>
      </c>
      <c r="B46" s="141"/>
      <c r="C46" s="160">
        <v>1117786</v>
      </c>
      <c r="D46" s="160"/>
      <c r="E46" s="161">
        <v>7001688</v>
      </c>
      <c r="F46" s="65">
        <v>4449612</v>
      </c>
      <c r="G46" s="65">
        <v>184641</v>
      </c>
      <c r="H46" s="65">
        <v>176937</v>
      </c>
      <c r="I46" s="65">
        <v>168726</v>
      </c>
      <c r="J46" s="65">
        <v>530304</v>
      </c>
      <c r="K46" s="65">
        <v>231096</v>
      </c>
      <c r="L46" s="65">
        <v>191845</v>
      </c>
      <c r="M46" s="65">
        <v>196476</v>
      </c>
      <c r="N46" s="65">
        <v>619417</v>
      </c>
      <c r="O46" s="65">
        <v>170036</v>
      </c>
      <c r="P46" s="65">
        <v>205726</v>
      </c>
      <c r="Q46" s="65">
        <v>196524</v>
      </c>
      <c r="R46" s="65">
        <v>572286</v>
      </c>
      <c r="S46" s="65">
        <v>154510</v>
      </c>
      <c r="T46" s="65">
        <v>194294</v>
      </c>
      <c r="U46" s="65">
        <v>257507</v>
      </c>
      <c r="V46" s="65">
        <v>606311</v>
      </c>
      <c r="W46" s="65">
        <v>2328318</v>
      </c>
      <c r="X46" s="65">
        <v>4449612</v>
      </c>
      <c r="Y46" s="65">
        <v>-2121294</v>
      </c>
      <c r="Z46" s="145">
        <v>-47.67</v>
      </c>
      <c r="AA46" s="160">
        <v>4449612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80504809</v>
      </c>
      <c r="D48" s="177">
        <f>+D28+D32+D38+D42+D47</f>
        <v>0</v>
      </c>
      <c r="E48" s="178">
        <f t="shared" si="9"/>
        <v>88603675</v>
      </c>
      <c r="F48" s="78">
        <f t="shared" si="9"/>
        <v>88001673</v>
      </c>
      <c r="G48" s="78">
        <f t="shared" si="9"/>
        <v>4031034</v>
      </c>
      <c r="H48" s="78">
        <f t="shared" si="9"/>
        <v>6260355</v>
      </c>
      <c r="I48" s="78">
        <f t="shared" si="9"/>
        <v>5544218</v>
      </c>
      <c r="J48" s="78">
        <f t="shared" si="9"/>
        <v>15835607</v>
      </c>
      <c r="K48" s="78">
        <f t="shared" si="9"/>
        <v>5956654</v>
      </c>
      <c r="L48" s="78">
        <f t="shared" si="9"/>
        <v>4938955</v>
      </c>
      <c r="M48" s="78">
        <f t="shared" si="9"/>
        <v>5054957</v>
      </c>
      <c r="N48" s="78">
        <f t="shared" si="9"/>
        <v>15950566</v>
      </c>
      <c r="O48" s="78">
        <f t="shared" si="9"/>
        <v>5409194</v>
      </c>
      <c r="P48" s="78">
        <f t="shared" si="9"/>
        <v>4956173</v>
      </c>
      <c r="Q48" s="78">
        <f t="shared" si="9"/>
        <v>5799384</v>
      </c>
      <c r="R48" s="78">
        <f t="shared" si="9"/>
        <v>16164751</v>
      </c>
      <c r="S48" s="78">
        <f t="shared" si="9"/>
        <v>4752643</v>
      </c>
      <c r="T48" s="78">
        <f t="shared" si="9"/>
        <v>4391164</v>
      </c>
      <c r="U48" s="78">
        <f t="shared" si="9"/>
        <v>5324151</v>
      </c>
      <c r="V48" s="78">
        <f t="shared" si="9"/>
        <v>14467958</v>
      </c>
      <c r="W48" s="78">
        <f t="shared" si="9"/>
        <v>62418882</v>
      </c>
      <c r="X48" s="78">
        <f t="shared" si="9"/>
        <v>88001673</v>
      </c>
      <c r="Y48" s="78">
        <f t="shared" si="9"/>
        <v>-25582791</v>
      </c>
      <c r="Z48" s="179">
        <f>+IF(X48&lt;&gt;0,+(Y48/X48)*100,0)</f>
        <v>-29.070800733526962</v>
      </c>
      <c r="AA48" s="177">
        <f>+AA28+AA32+AA38+AA42+AA47</f>
        <v>88001673</v>
      </c>
    </row>
    <row r="49" spans="1:27" ht="13.5">
      <c r="A49" s="153" t="s">
        <v>49</v>
      </c>
      <c r="B49" s="154"/>
      <c r="C49" s="180">
        <f aca="true" t="shared" si="10" ref="C49:Y49">+C25-C48</f>
        <v>8547770</v>
      </c>
      <c r="D49" s="180">
        <f>+D25-D48</f>
        <v>0</v>
      </c>
      <c r="E49" s="181">
        <f t="shared" si="10"/>
        <v>273143</v>
      </c>
      <c r="F49" s="182">
        <f t="shared" si="10"/>
        <v>24801203</v>
      </c>
      <c r="G49" s="182">
        <f t="shared" si="10"/>
        <v>24149700</v>
      </c>
      <c r="H49" s="182">
        <f t="shared" si="10"/>
        <v>-2044205</v>
      </c>
      <c r="I49" s="182">
        <f t="shared" si="10"/>
        <v>323199</v>
      </c>
      <c r="J49" s="182">
        <f t="shared" si="10"/>
        <v>22428694</v>
      </c>
      <c r="K49" s="182">
        <f t="shared" si="10"/>
        <v>-2879349</v>
      </c>
      <c r="L49" s="182">
        <f t="shared" si="10"/>
        <v>5923505</v>
      </c>
      <c r="M49" s="182">
        <f t="shared" si="10"/>
        <v>12497311</v>
      </c>
      <c r="N49" s="182">
        <f t="shared" si="10"/>
        <v>15541467</v>
      </c>
      <c r="O49" s="182">
        <f t="shared" si="10"/>
        <v>-1764797</v>
      </c>
      <c r="P49" s="182">
        <f t="shared" si="10"/>
        <v>-1672472</v>
      </c>
      <c r="Q49" s="182">
        <f t="shared" si="10"/>
        <v>9532423</v>
      </c>
      <c r="R49" s="182">
        <f t="shared" si="10"/>
        <v>6095154</v>
      </c>
      <c r="S49" s="182">
        <f t="shared" si="10"/>
        <v>3123120</v>
      </c>
      <c r="T49" s="182">
        <f t="shared" si="10"/>
        <v>-667135</v>
      </c>
      <c r="U49" s="182">
        <f t="shared" si="10"/>
        <v>-1022866</v>
      </c>
      <c r="V49" s="182">
        <f t="shared" si="10"/>
        <v>1433119</v>
      </c>
      <c r="W49" s="182">
        <f t="shared" si="10"/>
        <v>45498434</v>
      </c>
      <c r="X49" s="182">
        <f>IF(F25=F48,0,X25-X48)</f>
        <v>24801203</v>
      </c>
      <c r="Y49" s="182">
        <f t="shared" si="10"/>
        <v>20697231</v>
      </c>
      <c r="Z49" s="183">
        <f>+IF(X49&lt;&gt;0,+(Y49/X49)*100,0)</f>
        <v>83.45252849226709</v>
      </c>
      <c r="AA49" s="180">
        <f>+AA25-AA48</f>
        <v>24801203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4247417</v>
      </c>
      <c r="D5" s="160"/>
      <c r="E5" s="161">
        <v>5106056</v>
      </c>
      <c r="F5" s="65">
        <v>5106056</v>
      </c>
      <c r="G5" s="65">
        <v>629901</v>
      </c>
      <c r="H5" s="65">
        <v>574853</v>
      </c>
      <c r="I5" s="65">
        <v>571870</v>
      </c>
      <c r="J5" s="65">
        <v>1776624</v>
      </c>
      <c r="K5" s="65">
        <v>0</v>
      </c>
      <c r="L5" s="65">
        <v>1177</v>
      </c>
      <c r="M5" s="65">
        <v>0</v>
      </c>
      <c r="N5" s="65">
        <v>1177</v>
      </c>
      <c r="O5" s="65">
        <v>0</v>
      </c>
      <c r="P5" s="65">
        <v>0</v>
      </c>
      <c r="Q5" s="65">
        <v>510272</v>
      </c>
      <c r="R5" s="65">
        <v>510272</v>
      </c>
      <c r="S5" s="65">
        <v>486300</v>
      </c>
      <c r="T5" s="65">
        <v>485496</v>
      </c>
      <c r="U5" s="65">
        <v>434107</v>
      </c>
      <c r="V5" s="65">
        <v>1405903</v>
      </c>
      <c r="W5" s="65">
        <v>3693976</v>
      </c>
      <c r="X5" s="65">
        <v>5106056</v>
      </c>
      <c r="Y5" s="65">
        <v>-1412080</v>
      </c>
      <c r="Z5" s="145">
        <v>-27.66</v>
      </c>
      <c r="AA5" s="160">
        <v>5106056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13349429</v>
      </c>
      <c r="D7" s="160"/>
      <c r="E7" s="161">
        <v>15123450</v>
      </c>
      <c r="F7" s="65">
        <v>15123450</v>
      </c>
      <c r="G7" s="65">
        <v>1264543</v>
      </c>
      <c r="H7" s="65">
        <v>788169</v>
      </c>
      <c r="I7" s="65">
        <v>674142</v>
      </c>
      <c r="J7" s="65">
        <v>2726854</v>
      </c>
      <c r="K7" s="65">
        <v>707535</v>
      </c>
      <c r="L7" s="65">
        <v>720324</v>
      </c>
      <c r="M7" s="65">
        <v>943918</v>
      </c>
      <c r="N7" s="65">
        <v>2371777</v>
      </c>
      <c r="O7" s="65">
        <v>1524664</v>
      </c>
      <c r="P7" s="65">
        <v>1207289</v>
      </c>
      <c r="Q7" s="65">
        <v>1139035</v>
      </c>
      <c r="R7" s="65">
        <v>3870988</v>
      </c>
      <c r="S7" s="65">
        <v>1140597</v>
      </c>
      <c r="T7" s="65">
        <v>1147887</v>
      </c>
      <c r="U7" s="65">
        <v>1584832</v>
      </c>
      <c r="V7" s="65">
        <v>3873316</v>
      </c>
      <c r="W7" s="65">
        <v>12842935</v>
      </c>
      <c r="X7" s="65">
        <v>15123450</v>
      </c>
      <c r="Y7" s="65">
        <v>-2280515</v>
      </c>
      <c r="Z7" s="145">
        <v>-15.08</v>
      </c>
      <c r="AA7" s="160">
        <v>15123450</v>
      </c>
    </row>
    <row r="8" spans="1:27" ht="13.5">
      <c r="A8" s="198" t="s">
        <v>104</v>
      </c>
      <c r="B8" s="197" t="s">
        <v>96</v>
      </c>
      <c r="C8" s="160">
        <v>5050993</v>
      </c>
      <c r="D8" s="160"/>
      <c r="E8" s="161">
        <v>7500000</v>
      </c>
      <c r="F8" s="65">
        <v>7500000</v>
      </c>
      <c r="G8" s="65">
        <v>585776</v>
      </c>
      <c r="H8" s="65">
        <v>561265</v>
      </c>
      <c r="I8" s="65">
        <v>0</v>
      </c>
      <c r="J8" s="65">
        <v>1147041</v>
      </c>
      <c r="K8" s="65">
        <v>629711</v>
      </c>
      <c r="L8" s="65">
        <v>695464</v>
      </c>
      <c r="M8" s="65">
        <v>590845</v>
      </c>
      <c r="N8" s="65">
        <v>1916020</v>
      </c>
      <c r="O8" s="65">
        <v>851009</v>
      </c>
      <c r="P8" s="65">
        <v>777822</v>
      </c>
      <c r="Q8" s="65">
        <v>801716</v>
      </c>
      <c r="R8" s="65">
        <v>2430547</v>
      </c>
      <c r="S8" s="65">
        <v>524647</v>
      </c>
      <c r="T8" s="65">
        <v>468485</v>
      </c>
      <c r="U8" s="65">
        <v>682894</v>
      </c>
      <c r="V8" s="65">
        <v>1676026</v>
      </c>
      <c r="W8" s="65">
        <v>7169634</v>
      </c>
      <c r="X8" s="65">
        <v>7500000</v>
      </c>
      <c r="Y8" s="65">
        <v>-330366</v>
      </c>
      <c r="Z8" s="145">
        <v>-4.4</v>
      </c>
      <c r="AA8" s="160">
        <v>7500000</v>
      </c>
    </row>
    <row r="9" spans="1:27" ht="13.5">
      <c r="A9" s="198" t="s">
        <v>105</v>
      </c>
      <c r="B9" s="197" t="s">
        <v>96</v>
      </c>
      <c r="C9" s="160">
        <v>2417975</v>
      </c>
      <c r="D9" s="160"/>
      <c r="E9" s="161">
        <v>5985000</v>
      </c>
      <c r="F9" s="65">
        <v>5985000</v>
      </c>
      <c r="G9" s="65">
        <v>535410</v>
      </c>
      <c r="H9" s="65">
        <v>535807</v>
      </c>
      <c r="I9" s="65">
        <v>533107</v>
      </c>
      <c r="J9" s="65">
        <v>1604324</v>
      </c>
      <c r="K9" s="65">
        <v>535801</v>
      </c>
      <c r="L9" s="65">
        <v>535794</v>
      </c>
      <c r="M9" s="65">
        <v>536717</v>
      </c>
      <c r="N9" s="65">
        <v>1608312</v>
      </c>
      <c r="O9" s="65">
        <v>537031</v>
      </c>
      <c r="P9" s="65">
        <v>536092</v>
      </c>
      <c r="Q9" s="65">
        <v>535038</v>
      </c>
      <c r="R9" s="65">
        <v>1608161</v>
      </c>
      <c r="S9" s="65">
        <v>538615</v>
      </c>
      <c r="T9" s="65">
        <v>538065</v>
      </c>
      <c r="U9" s="65">
        <v>521053</v>
      </c>
      <c r="V9" s="65">
        <v>1597733</v>
      </c>
      <c r="W9" s="65">
        <v>6418530</v>
      </c>
      <c r="X9" s="65">
        <v>5985000</v>
      </c>
      <c r="Y9" s="65">
        <v>433530</v>
      </c>
      <c r="Z9" s="145">
        <v>7.24</v>
      </c>
      <c r="AA9" s="160">
        <v>5985000</v>
      </c>
    </row>
    <row r="10" spans="1:27" ht="13.5">
      <c r="A10" s="198" t="s">
        <v>106</v>
      </c>
      <c r="B10" s="197" t="s">
        <v>96</v>
      </c>
      <c r="C10" s="160">
        <v>2234869</v>
      </c>
      <c r="D10" s="160"/>
      <c r="E10" s="161">
        <v>5446243</v>
      </c>
      <c r="F10" s="59">
        <v>5446243</v>
      </c>
      <c r="G10" s="59">
        <v>0</v>
      </c>
      <c r="H10" s="59">
        <v>518714</v>
      </c>
      <c r="I10" s="59">
        <v>515212</v>
      </c>
      <c r="J10" s="59">
        <v>1033926</v>
      </c>
      <c r="K10" s="59">
        <v>519379</v>
      </c>
      <c r="L10" s="59">
        <v>518790</v>
      </c>
      <c r="M10" s="59">
        <v>519428</v>
      </c>
      <c r="N10" s="59">
        <v>1557597</v>
      </c>
      <c r="O10" s="59">
        <v>520589</v>
      </c>
      <c r="P10" s="59">
        <v>519107</v>
      </c>
      <c r="Q10" s="59">
        <v>517526</v>
      </c>
      <c r="R10" s="59">
        <v>1557222</v>
      </c>
      <c r="S10" s="59">
        <v>520584</v>
      </c>
      <c r="T10" s="59">
        <v>521775</v>
      </c>
      <c r="U10" s="59">
        <v>505092</v>
      </c>
      <c r="V10" s="59">
        <v>1547451</v>
      </c>
      <c r="W10" s="59">
        <v>5696196</v>
      </c>
      <c r="X10" s="59">
        <v>5446243</v>
      </c>
      <c r="Y10" s="59">
        <v>249953</v>
      </c>
      <c r="Z10" s="199">
        <v>4.59</v>
      </c>
      <c r="AA10" s="135">
        <v>5446243</v>
      </c>
    </row>
    <row r="11" spans="1:27" ht="13.5">
      <c r="A11" s="198" t="s">
        <v>107</v>
      </c>
      <c r="B11" s="200"/>
      <c r="C11" s="160">
        <v>0</v>
      </c>
      <c r="D11" s="160"/>
      <c r="E11" s="161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295889</v>
      </c>
      <c r="D12" s="160"/>
      <c r="E12" s="161">
        <v>335300</v>
      </c>
      <c r="F12" s="65">
        <v>342400</v>
      </c>
      <c r="G12" s="65">
        <v>17875</v>
      </c>
      <c r="H12" s="65">
        <v>10336</v>
      </c>
      <c r="I12" s="65">
        <v>29131</v>
      </c>
      <c r="J12" s="65">
        <v>57342</v>
      </c>
      <c r="K12" s="65">
        <v>64930</v>
      </c>
      <c r="L12" s="65">
        <v>69677</v>
      </c>
      <c r="M12" s="65">
        <v>21162</v>
      </c>
      <c r="N12" s="65">
        <v>155769</v>
      </c>
      <c r="O12" s="65">
        <v>20213</v>
      </c>
      <c r="P12" s="65">
        <v>19879</v>
      </c>
      <c r="Q12" s="65">
        <v>8839</v>
      </c>
      <c r="R12" s="65">
        <v>48931</v>
      </c>
      <c r="S12" s="65">
        <v>82966</v>
      </c>
      <c r="T12" s="65">
        <v>345403</v>
      </c>
      <c r="U12" s="65">
        <v>160617</v>
      </c>
      <c r="V12" s="65">
        <v>588986</v>
      </c>
      <c r="W12" s="65">
        <v>851028</v>
      </c>
      <c r="X12" s="65">
        <v>342400</v>
      </c>
      <c r="Y12" s="65">
        <v>508628</v>
      </c>
      <c r="Z12" s="145">
        <v>148.55</v>
      </c>
      <c r="AA12" s="160">
        <v>342400</v>
      </c>
    </row>
    <row r="13" spans="1:27" ht="13.5">
      <c r="A13" s="196" t="s">
        <v>109</v>
      </c>
      <c r="B13" s="200"/>
      <c r="C13" s="160">
        <v>603494</v>
      </c>
      <c r="D13" s="160"/>
      <c r="E13" s="161">
        <v>900000</v>
      </c>
      <c r="F13" s="65">
        <v>1000000</v>
      </c>
      <c r="G13" s="65">
        <v>0</v>
      </c>
      <c r="H13" s="65">
        <v>0</v>
      </c>
      <c r="I13" s="65">
        <v>81607</v>
      </c>
      <c r="J13" s="65">
        <v>81607</v>
      </c>
      <c r="K13" s="65">
        <v>149934</v>
      </c>
      <c r="L13" s="65">
        <v>148206</v>
      </c>
      <c r="M13" s="65">
        <v>155945</v>
      </c>
      <c r="N13" s="65">
        <v>454085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185923</v>
      </c>
      <c r="V13" s="65">
        <v>185923</v>
      </c>
      <c r="W13" s="65">
        <v>721615</v>
      </c>
      <c r="X13" s="65">
        <v>1000000</v>
      </c>
      <c r="Y13" s="65">
        <v>-278385</v>
      </c>
      <c r="Z13" s="145">
        <v>-27.84</v>
      </c>
      <c r="AA13" s="160">
        <v>1000000</v>
      </c>
    </row>
    <row r="14" spans="1:27" ht="13.5">
      <c r="A14" s="196" t="s">
        <v>110</v>
      </c>
      <c r="B14" s="200"/>
      <c r="C14" s="160">
        <v>1343583</v>
      </c>
      <c r="D14" s="160"/>
      <c r="E14" s="161">
        <v>0</v>
      </c>
      <c r="F14" s="65">
        <v>0</v>
      </c>
      <c r="G14" s="65">
        <v>0</v>
      </c>
      <c r="H14" s="65">
        <v>138214</v>
      </c>
      <c r="I14" s="65">
        <v>0</v>
      </c>
      <c r="J14" s="65">
        <v>138214</v>
      </c>
      <c r="K14" s="65">
        <v>0</v>
      </c>
      <c r="L14" s="65">
        <v>0</v>
      </c>
      <c r="M14" s="65">
        <v>0</v>
      </c>
      <c r="N14" s="65">
        <v>0</v>
      </c>
      <c r="O14" s="65">
        <v>164545</v>
      </c>
      <c r="P14" s="65">
        <v>168104</v>
      </c>
      <c r="Q14" s="65">
        <v>169030</v>
      </c>
      <c r="R14" s="65">
        <v>501679</v>
      </c>
      <c r="S14" s="65">
        <v>176397</v>
      </c>
      <c r="T14" s="65">
        <v>0</v>
      </c>
      <c r="U14" s="65">
        <v>0</v>
      </c>
      <c r="V14" s="65">
        <v>176397</v>
      </c>
      <c r="W14" s="65">
        <v>816290</v>
      </c>
      <c r="X14" s="65">
        <v>0</v>
      </c>
      <c r="Y14" s="65">
        <v>816290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1723</v>
      </c>
      <c r="D15" s="160"/>
      <c r="E15" s="161">
        <v>8100</v>
      </c>
      <c r="F15" s="65">
        <v>0</v>
      </c>
      <c r="G15" s="65">
        <v>0</v>
      </c>
      <c r="H15" s="65">
        <v>1080</v>
      </c>
      <c r="I15" s="65">
        <v>1599</v>
      </c>
      <c r="J15" s="65">
        <v>2679</v>
      </c>
      <c r="K15" s="65">
        <v>0</v>
      </c>
      <c r="L15" s="65">
        <v>0</v>
      </c>
      <c r="M15" s="65">
        <v>1019</v>
      </c>
      <c r="N15" s="65">
        <v>1019</v>
      </c>
      <c r="O15" s="65">
        <v>0</v>
      </c>
      <c r="P15" s="65">
        <v>0</v>
      </c>
      <c r="Q15" s="65">
        <v>8823</v>
      </c>
      <c r="R15" s="65">
        <v>8823</v>
      </c>
      <c r="S15" s="65">
        <v>0</v>
      </c>
      <c r="T15" s="65">
        <v>0</v>
      </c>
      <c r="U15" s="65">
        <v>0</v>
      </c>
      <c r="V15" s="65">
        <v>0</v>
      </c>
      <c r="W15" s="65">
        <v>12521</v>
      </c>
      <c r="X15" s="65">
        <v>0</v>
      </c>
      <c r="Y15" s="65">
        <v>12521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110325</v>
      </c>
      <c r="D16" s="160"/>
      <c r="E16" s="161">
        <v>79100</v>
      </c>
      <c r="F16" s="65">
        <v>76727</v>
      </c>
      <c r="G16" s="65">
        <v>0</v>
      </c>
      <c r="H16" s="65">
        <v>6280</v>
      </c>
      <c r="I16" s="65">
        <v>8200</v>
      </c>
      <c r="J16" s="65">
        <v>14480</v>
      </c>
      <c r="K16" s="65">
        <v>7290</v>
      </c>
      <c r="L16" s="65">
        <v>4840</v>
      </c>
      <c r="M16" s="65">
        <v>0</v>
      </c>
      <c r="N16" s="65">
        <v>12130</v>
      </c>
      <c r="O16" s="65">
        <v>2800</v>
      </c>
      <c r="P16" s="65">
        <v>6590</v>
      </c>
      <c r="Q16" s="65">
        <v>4850</v>
      </c>
      <c r="R16" s="65">
        <v>14240</v>
      </c>
      <c r="S16" s="65">
        <v>2580</v>
      </c>
      <c r="T16" s="65">
        <v>10930</v>
      </c>
      <c r="U16" s="65">
        <v>15040</v>
      </c>
      <c r="V16" s="65">
        <v>28550</v>
      </c>
      <c r="W16" s="65">
        <v>69400</v>
      </c>
      <c r="X16" s="65">
        <v>76727</v>
      </c>
      <c r="Y16" s="65">
        <v>-7327</v>
      </c>
      <c r="Z16" s="145">
        <v>-9.55</v>
      </c>
      <c r="AA16" s="160">
        <v>76727</v>
      </c>
    </row>
    <row r="17" spans="1:27" ht="13.5">
      <c r="A17" s="196" t="s">
        <v>113</v>
      </c>
      <c r="B17" s="200"/>
      <c r="C17" s="160">
        <v>5054</v>
      </c>
      <c r="D17" s="160"/>
      <c r="E17" s="161">
        <v>4789</v>
      </c>
      <c r="F17" s="65">
        <v>6000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4250</v>
      </c>
      <c r="N17" s="65">
        <v>4250</v>
      </c>
      <c r="O17" s="65">
        <v>0</v>
      </c>
      <c r="P17" s="65">
        <v>290</v>
      </c>
      <c r="Q17" s="65">
        <v>0</v>
      </c>
      <c r="R17" s="65">
        <v>290</v>
      </c>
      <c r="S17" s="65">
        <v>0</v>
      </c>
      <c r="T17" s="65">
        <v>0</v>
      </c>
      <c r="U17" s="65">
        <v>0</v>
      </c>
      <c r="V17" s="65">
        <v>0</v>
      </c>
      <c r="W17" s="65">
        <v>4540</v>
      </c>
      <c r="X17" s="65">
        <v>6000</v>
      </c>
      <c r="Y17" s="65">
        <v>-1460</v>
      </c>
      <c r="Z17" s="145">
        <v>-24.33</v>
      </c>
      <c r="AA17" s="160">
        <v>6000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45845338</v>
      </c>
      <c r="D19" s="160"/>
      <c r="E19" s="161">
        <v>48234500</v>
      </c>
      <c r="F19" s="65">
        <v>48235000</v>
      </c>
      <c r="G19" s="65">
        <v>18838000</v>
      </c>
      <c r="H19" s="65">
        <v>342972</v>
      </c>
      <c r="I19" s="65">
        <v>2240000</v>
      </c>
      <c r="J19" s="65">
        <v>21420972</v>
      </c>
      <c r="K19" s="65">
        <v>0</v>
      </c>
      <c r="L19" s="65">
        <v>0</v>
      </c>
      <c r="M19" s="65">
        <v>14766000</v>
      </c>
      <c r="N19" s="65">
        <v>14766000</v>
      </c>
      <c r="O19" s="65">
        <v>0</v>
      </c>
      <c r="P19" s="65">
        <v>0</v>
      </c>
      <c r="Q19" s="65">
        <v>11608000</v>
      </c>
      <c r="R19" s="65">
        <v>11608000</v>
      </c>
      <c r="S19" s="65">
        <v>0</v>
      </c>
      <c r="T19" s="65">
        <v>0</v>
      </c>
      <c r="U19" s="65">
        <v>0</v>
      </c>
      <c r="V19" s="65">
        <v>0</v>
      </c>
      <c r="W19" s="65">
        <v>47794972</v>
      </c>
      <c r="X19" s="65">
        <v>48235000</v>
      </c>
      <c r="Y19" s="65">
        <v>-440028</v>
      </c>
      <c r="Z19" s="145">
        <v>-0.91</v>
      </c>
      <c r="AA19" s="160">
        <v>48235000</v>
      </c>
    </row>
    <row r="20" spans="1:27" ht="13.5">
      <c r="A20" s="196" t="s">
        <v>35</v>
      </c>
      <c r="B20" s="200" t="s">
        <v>96</v>
      </c>
      <c r="C20" s="160">
        <v>323486</v>
      </c>
      <c r="D20" s="160"/>
      <c r="E20" s="161">
        <v>154280</v>
      </c>
      <c r="F20" s="59">
        <v>177000</v>
      </c>
      <c r="G20" s="59">
        <v>151229</v>
      </c>
      <c r="H20" s="59">
        <v>738460</v>
      </c>
      <c r="I20" s="59">
        <v>618549</v>
      </c>
      <c r="J20" s="59">
        <v>1508238</v>
      </c>
      <c r="K20" s="59">
        <v>462725</v>
      </c>
      <c r="L20" s="59">
        <v>506188</v>
      </c>
      <c r="M20" s="59">
        <v>12984</v>
      </c>
      <c r="N20" s="59">
        <v>981897</v>
      </c>
      <c r="O20" s="59">
        <v>23546</v>
      </c>
      <c r="P20" s="59">
        <v>48528</v>
      </c>
      <c r="Q20" s="59">
        <v>28678</v>
      </c>
      <c r="R20" s="59">
        <v>100752</v>
      </c>
      <c r="S20" s="59">
        <v>13077</v>
      </c>
      <c r="T20" s="59">
        <v>205988</v>
      </c>
      <c r="U20" s="59">
        <v>211727</v>
      </c>
      <c r="V20" s="59">
        <v>430792</v>
      </c>
      <c r="W20" s="59">
        <v>3021679</v>
      </c>
      <c r="X20" s="59">
        <v>177000</v>
      </c>
      <c r="Y20" s="59">
        <v>2844679</v>
      </c>
      <c r="Z20" s="199">
        <v>1607.16</v>
      </c>
      <c r="AA20" s="135">
        <v>177000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75829575</v>
      </c>
      <c r="D22" s="203">
        <f>SUM(D5:D21)</f>
        <v>0</v>
      </c>
      <c r="E22" s="204">
        <f t="shared" si="0"/>
        <v>88876818</v>
      </c>
      <c r="F22" s="205">
        <f t="shared" si="0"/>
        <v>88997876</v>
      </c>
      <c r="G22" s="205">
        <f t="shared" si="0"/>
        <v>22022734</v>
      </c>
      <c r="H22" s="205">
        <f t="shared" si="0"/>
        <v>4216150</v>
      </c>
      <c r="I22" s="205">
        <f t="shared" si="0"/>
        <v>5273417</v>
      </c>
      <c r="J22" s="205">
        <f t="shared" si="0"/>
        <v>31512301</v>
      </c>
      <c r="K22" s="205">
        <f t="shared" si="0"/>
        <v>3077305</v>
      </c>
      <c r="L22" s="205">
        <f t="shared" si="0"/>
        <v>3200460</v>
      </c>
      <c r="M22" s="205">
        <f t="shared" si="0"/>
        <v>17552268</v>
      </c>
      <c r="N22" s="205">
        <f t="shared" si="0"/>
        <v>23830033</v>
      </c>
      <c r="O22" s="205">
        <f t="shared" si="0"/>
        <v>3644397</v>
      </c>
      <c r="P22" s="205">
        <f t="shared" si="0"/>
        <v>3283701</v>
      </c>
      <c r="Q22" s="205">
        <f t="shared" si="0"/>
        <v>15331807</v>
      </c>
      <c r="R22" s="205">
        <f t="shared" si="0"/>
        <v>22259905</v>
      </c>
      <c r="S22" s="205">
        <f t="shared" si="0"/>
        <v>3485763</v>
      </c>
      <c r="T22" s="205">
        <f t="shared" si="0"/>
        <v>3724029</v>
      </c>
      <c r="U22" s="205">
        <f t="shared" si="0"/>
        <v>4301285</v>
      </c>
      <c r="V22" s="205">
        <f t="shared" si="0"/>
        <v>11511077</v>
      </c>
      <c r="W22" s="205">
        <f t="shared" si="0"/>
        <v>89113316</v>
      </c>
      <c r="X22" s="205">
        <f t="shared" si="0"/>
        <v>88997876</v>
      </c>
      <c r="Y22" s="205">
        <f t="shared" si="0"/>
        <v>115440</v>
      </c>
      <c r="Z22" s="206">
        <f>+IF(X22&lt;&gt;0,+(Y22/X22)*100,0)</f>
        <v>0.12971096074247884</v>
      </c>
      <c r="AA22" s="203">
        <f>SUM(AA5:AA21)</f>
        <v>88997876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21679835</v>
      </c>
      <c r="D25" s="160"/>
      <c r="E25" s="161">
        <v>23692955</v>
      </c>
      <c r="F25" s="65">
        <v>26475068</v>
      </c>
      <c r="G25" s="65">
        <v>1674919</v>
      </c>
      <c r="H25" s="65">
        <v>1773551</v>
      </c>
      <c r="I25" s="65">
        <v>1764925</v>
      </c>
      <c r="J25" s="65">
        <v>5213395</v>
      </c>
      <c r="K25" s="65">
        <v>2057703</v>
      </c>
      <c r="L25" s="65">
        <v>2092952</v>
      </c>
      <c r="M25" s="65">
        <v>2032226</v>
      </c>
      <c r="N25" s="65">
        <v>6182881</v>
      </c>
      <c r="O25" s="65">
        <v>1883924</v>
      </c>
      <c r="P25" s="65">
        <v>2417450</v>
      </c>
      <c r="Q25" s="65">
        <v>2143950</v>
      </c>
      <c r="R25" s="65">
        <v>6445324</v>
      </c>
      <c r="S25" s="65">
        <v>2248180</v>
      </c>
      <c r="T25" s="65">
        <v>2189895</v>
      </c>
      <c r="U25" s="65">
        <v>2699799</v>
      </c>
      <c r="V25" s="65">
        <v>7137874</v>
      </c>
      <c r="W25" s="65">
        <v>24979474</v>
      </c>
      <c r="X25" s="65">
        <v>26475068</v>
      </c>
      <c r="Y25" s="65">
        <v>-1495594</v>
      </c>
      <c r="Z25" s="145">
        <v>-5.65</v>
      </c>
      <c r="AA25" s="160">
        <v>26475068</v>
      </c>
    </row>
    <row r="26" spans="1:27" ht="13.5">
      <c r="A26" s="198" t="s">
        <v>38</v>
      </c>
      <c r="B26" s="197"/>
      <c r="C26" s="160">
        <v>2082006</v>
      </c>
      <c r="D26" s="160"/>
      <c r="E26" s="161">
        <v>2795394</v>
      </c>
      <c r="F26" s="65">
        <v>3228000</v>
      </c>
      <c r="G26" s="65">
        <v>230483</v>
      </c>
      <c r="H26" s="65">
        <v>258698</v>
      </c>
      <c r="I26" s="65">
        <v>250488</v>
      </c>
      <c r="J26" s="65">
        <v>739669</v>
      </c>
      <c r="K26" s="65">
        <v>188526</v>
      </c>
      <c r="L26" s="65">
        <v>253658</v>
      </c>
      <c r="M26" s="65">
        <v>178203</v>
      </c>
      <c r="N26" s="65">
        <v>620387</v>
      </c>
      <c r="O26" s="65">
        <v>224677</v>
      </c>
      <c r="P26" s="65">
        <v>147279</v>
      </c>
      <c r="Q26" s="65">
        <v>144545</v>
      </c>
      <c r="R26" s="65">
        <v>516501</v>
      </c>
      <c r="S26" s="65">
        <v>160965</v>
      </c>
      <c r="T26" s="65">
        <v>160930</v>
      </c>
      <c r="U26" s="65">
        <v>200989</v>
      </c>
      <c r="V26" s="65">
        <v>522884</v>
      </c>
      <c r="W26" s="65">
        <v>2399441</v>
      </c>
      <c r="X26" s="65">
        <v>3228000</v>
      </c>
      <c r="Y26" s="65">
        <v>-828559</v>
      </c>
      <c r="Z26" s="145">
        <v>-25.67</v>
      </c>
      <c r="AA26" s="160">
        <v>3228000</v>
      </c>
    </row>
    <row r="27" spans="1:27" ht="13.5">
      <c r="A27" s="198" t="s">
        <v>118</v>
      </c>
      <c r="B27" s="197" t="s">
        <v>99</v>
      </c>
      <c r="C27" s="160">
        <v>0</v>
      </c>
      <c r="D27" s="160"/>
      <c r="E27" s="161">
        <v>0</v>
      </c>
      <c r="F27" s="65">
        <v>6639390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6639390</v>
      </c>
      <c r="Y27" s="65">
        <v>-6639390</v>
      </c>
      <c r="Z27" s="145">
        <v>-100</v>
      </c>
      <c r="AA27" s="160">
        <v>6639390</v>
      </c>
    </row>
    <row r="28" spans="1:27" ht="13.5">
      <c r="A28" s="198" t="s">
        <v>39</v>
      </c>
      <c r="B28" s="197" t="s">
        <v>96</v>
      </c>
      <c r="C28" s="160">
        <v>11890137</v>
      </c>
      <c r="D28" s="160"/>
      <c r="E28" s="161">
        <v>1227701</v>
      </c>
      <c r="F28" s="65">
        <v>1083391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1083391</v>
      </c>
      <c r="Y28" s="65">
        <v>-1083391</v>
      </c>
      <c r="Z28" s="145">
        <v>-100</v>
      </c>
      <c r="AA28" s="160">
        <v>1083391</v>
      </c>
    </row>
    <row r="29" spans="1:27" ht="13.5">
      <c r="A29" s="198" t="s">
        <v>40</v>
      </c>
      <c r="B29" s="197"/>
      <c r="C29" s="160">
        <v>0</v>
      </c>
      <c r="D29" s="160"/>
      <c r="E29" s="161">
        <v>0</v>
      </c>
      <c r="F29" s="65">
        <v>132268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132268</v>
      </c>
      <c r="Y29" s="65">
        <v>-132268</v>
      </c>
      <c r="Z29" s="145">
        <v>-100</v>
      </c>
      <c r="AA29" s="160">
        <v>132268</v>
      </c>
    </row>
    <row r="30" spans="1:27" ht="13.5">
      <c r="A30" s="198" t="s">
        <v>119</v>
      </c>
      <c r="B30" s="197" t="s">
        <v>96</v>
      </c>
      <c r="C30" s="160">
        <v>14711163</v>
      </c>
      <c r="D30" s="160"/>
      <c r="E30" s="161">
        <v>16395945</v>
      </c>
      <c r="F30" s="65">
        <v>19800000</v>
      </c>
      <c r="G30" s="65">
        <v>1240467</v>
      </c>
      <c r="H30" s="65">
        <v>2304737</v>
      </c>
      <c r="I30" s="65">
        <v>1886046</v>
      </c>
      <c r="J30" s="65">
        <v>5431250</v>
      </c>
      <c r="K30" s="65">
        <v>1305649</v>
      </c>
      <c r="L30" s="65">
        <v>1278413</v>
      </c>
      <c r="M30" s="65">
        <v>1452963</v>
      </c>
      <c r="N30" s="65">
        <v>4037025</v>
      </c>
      <c r="O30" s="65">
        <v>796921</v>
      </c>
      <c r="P30" s="65">
        <v>1615165</v>
      </c>
      <c r="Q30" s="65">
        <v>2074755</v>
      </c>
      <c r="R30" s="65">
        <v>4486841</v>
      </c>
      <c r="S30" s="65">
        <v>1332811</v>
      </c>
      <c r="T30" s="65">
        <v>408765</v>
      </c>
      <c r="U30" s="65">
        <v>1017129</v>
      </c>
      <c r="V30" s="65">
        <v>2758705</v>
      </c>
      <c r="W30" s="65">
        <v>16713821</v>
      </c>
      <c r="X30" s="65">
        <v>19800000</v>
      </c>
      <c r="Y30" s="65">
        <v>-3086179</v>
      </c>
      <c r="Z30" s="145">
        <v>-15.59</v>
      </c>
      <c r="AA30" s="160">
        <v>19800000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0</v>
      </c>
      <c r="D32" s="160"/>
      <c r="E32" s="161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35138</v>
      </c>
      <c r="V32" s="65">
        <v>35138</v>
      </c>
      <c r="W32" s="65">
        <v>35138</v>
      </c>
      <c r="X32" s="65">
        <v>0</v>
      </c>
      <c r="Y32" s="65">
        <v>35138</v>
      </c>
      <c r="Z32" s="145">
        <v>0</v>
      </c>
      <c r="AA32" s="160">
        <v>0</v>
      </c>
    </row>
    <row r="33" spans="1:27" ht="13.5">
      <c r="A33" s="198" t="s">
        <v>42</v>
      </c>
      <c r="B33" s="197"/>
      <c r="C33" s="160">
        <v>0</v>
      </c>
      <c r="D33" s="160"/>
      <c r="E33" s="161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30141668</v>
      </c>
      <c r="D34" s="160"/>
      <c r="E34" s="161">
        <v>44491680</v>
      </c>
      <c r="F34" s="65">
        <v>30643556</v>
      </c>
      <c r="G34" s="65">
        <v>885165</v>
      </c>
      <c r="H34" s="65">
        <v>1923369</v>
      </c>
      <c r="I34" s="65">
        <v>1642759</v>
      </c>
      <c r="J34" s="65">
        <v>4451293</v>
      </c>
      <c r="K34" s="65">
        <v>2404776</v>
      </c>
      <c r="L34" s="65">
        <v>1313932</v>
      </c>
      <c r="M34" s="65">
        <v>1391565</v>
      </c>
      <c r="N34" s="65">
        <v>5110273</v>
      </c>
      <c r="O34" s="65">
        <v>2503672</v>
      </c>
      <c r="P34" s="65">
        <v>776279</v>
      </c>
      <c r="Q34" s="65">
        <v>1436134</v>
      </c>
      <c r="R34" s="65">
        <v>4716085</v>
      </c>
      <c r="S34" s="65">
        <v>1010687</v>
      </c>
      <c r="T34" s="65">
        <v>1631574</v>
      </c>
      <c r="U34" s="65">
        <v>1371096</v>
      </c>
      <c r="V34" s="65">
        <v>4013357</v>
      </c>
      <c r="W34" s="65">
        <v>18291008</v>
      </c>
      <c r="X34" s="65">
        <v>30643556</v>
      </c>
      <c r="Y34" s="65">
        <v>-12352548</v>
      </c>
      <c r="Z34" s="145">
        <v>-40.31</v>
      </c>
      <c r="AA34" s="160">
        <v>30643556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80504809</v>
      </c>
      <c r="D36" s="203">
        <f>SUM(D25:D35)</f>
        <v>0</v>
      </c>
      <c r="E36" s="204">
        <f t="shared" si="1"/>
        <v>88603675</v>
      </c>
      <c r="F36" s="205">
        <f t="shared" si="1"/>
        <v>88001673</v>
      </c>
      <c r="G36" s="205">
        <f t="shared" si="1"/>
        <v>4031034</v>
      </c>
      <c r="H36" s="205">
        <f t="shared" si="1"/>
        <v>6260355</v>
      </c>
      <c r="I36" s="205">
        <f t="shared" si="1"/>
        <v>5544218</v>
      </c>
      <c r="J36" s="205">
        <f t="shared" si="1"/>
        <v>15835607</v>
      </c>
      <c r="K36" s="205">
        <f t="shared" si="1"/>
        <v>5956654</v>
      </c>
      <c r="L36" s="205">
        <f t="shared" si="1"/>
        <v>4938955</v>
      </c>
      <c r="M36" s="205">
        <f t="shared" si="1"/>
        <v>5054957</v>
      </c>
      <c r="N36" s="205">
        <f t="shared" si="1"/>
        <v>15950566</v>
      </c>
      <c r="O36" s="205">
        <f t="shared" si="1"/>
        <v>5409194</v>
      </c>
      <c r="P36" s="205">
        <f t="shared" si="1"/>
        <v>4956173</v>
      </c>
      <c r="Q36" s="205">
        <f t="shared" si="1"/>
        <v>5799384</v>
      </c>
      <c r="R36" s="205">
        <f t="shared" si="1"/>
        <v>16164751</v>
      </c>
      <c r="S36" s="205">
        <f t="shared" si="1"/>
        <v>4752643</v>
      </c>
      <c r="T36" s="205">
        <f t="shared" si="1"/>
        <v>4391164</v>
      </c>
      <c r="U36" s="205">
        <f t="shared" si="1"/>
        <v>5324151</v>
      </c>
      <c r="V36" s="205">
        <f t="shared" si="1"/>
        <v>14467958</v>
      </c>
      <c r="W36" s="205">
        <f t="shared" si="1"/>
        <v>62418882</v>
      </c>
      <c r="X36" s="205">
        <f t="shared" si="1"/>
        <v>88001673</v>
      </c>
      <c r="Y36" s="205">
        <f t="shared" si="1"/>
        <v>-25582791</v>
      </c>
      <c r="Z36" s="206">
        <f>+IF(X36&lt;&gt;0,+(Y36/X36)*100,0)</f>
        <v>-29.070800733526962</v>
      </c>
      <c r="AA36" s="203">
        <f>SUM(AA25:AA35)</f>
        <v>88001673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-4675234</v>
      </c>
      <c r="D38" s="214">
        <f>+D22-D36</f>
        <v>0</v>
      </c>
      <c r="E38" s="215">
        <f t="shared" si="2"/>
        <v>273143</v>
      </c>
      <c r="F38" s="111">
        <f t="shared" si="2"/>
        <v>996203</v>
      </c>
      <c r="G38" s="111">
        <f t="shared" si="2"/>
        <v>17991700</v>
      </c>
      <c r="H38" s="111">
        <f t="shared" si="2"/>
        <v>-2044205</v>
      </c>
      <c r="I38" s="111">
        <f t="shared" si="2"/>
        <v>-270801</v>
      </c>
      <c r="J38" s="111">
        <f t="shared" si="2"/>
        <v>15676694</v>
      </c>
      <c r="K38" s="111">
        <f t="shared" si="2"/>
        <v>-2879349</v>
      </c>
      <c r="L38" s="111">
        <f t="shared" si="2"/>
        <v>-1738495</v>
      </c>
      <c r="M38" s="111">
        <f t="shared" si="2"/>
        <v>12497311</v>
      </c>
      <c r="N38" s="111">
        <f t="shared" si="2"/>
        <v>7879467</v>
      </c>
      <c r="O38" s="111">
        <f t="shared" si="2"/>
        <v>-1764797</v>
      </c>
      <c r="P38" s="111">
        <f t="shared" si="2"/>
        <v>-1672472</v>
      </c>
      <c r="Q38" s="111">
        <f t="shared" si="2"/>
        <v>9532423</v>
      </c>
      <c r="R38" s="111">
        <f t="shared" si="2"/>
        <v>6095154</v>
      </c>
      <c r="S38" s="111">
        <f t="shared" si="2"/>
        <v>-1266880</v>
      </c>
      <c r="T38" s="111">
        <f t="shared" si="2"/>
        <v>-667135</v>
      </c>
      <c r="U38" s="111">
        <f t="shared" si="2"/>
        <v>-1022866</v>
      </c>
      <c r="V38" s="111">
        <f t="shared" si="2"/>
        <v>-2956881</v>
      </c>
      <c r="W38" s="111">
        <f t="shared" si="2"/>
        <v>26694434</v>
      </c>
      <c r="X38" s="111">
        <f>IF(F22=F36,0,X22-X36)</f>
        <v>996203</v>
      </c>
      <c r="Y38" s="111">
        <f t="shared" si="2"/>
        <v>25698231</v>
      </c>
      <c r="Z38" s="216">
        <f>+IF(X38&lt;&gt;0,+(Y38/X38)*100,0)</f>
        <v>2579.617909201237</v>
      </c>
      <c r="AA38" s="214">
        <f>+AA22-AA36</f>
        <v>996203</v>
      </c>
    </row>
    <row r="39" spans="1:27" ht="13.5">
      <c r="A39" s="196" t="s">
        <v>46</v>
      </c>
      <c r="B39" s="200"/>
      <c r="C39" s="160">
        <v>13223004</v>
      </c>
      <c r="D39" s="160"/>
      <c r="E39" s="161">
        <v>0</v>
      </c>
      <c r="F39" s="65">
        <v>23805000</v>
      </c>
      <c r="G39" s="65">
        <v>6158000</v>
      </c>
      <c r="H39" s="65">
        <v>0</v>
      </c>
      <c r="I39" s="65">
        <v>594000</v>
      </c>
      <c r="J39" s="65">
        <v>6752000</v>
      </c>
      <c r="K39" s="65">
        <v>0</v>
      </c>
      <c r="L39" s="65">
        <v>7662000</v>
      </c>
      <c r="M39" s="65">
        <v>0</v>
      </c>
      <c r="N39" s="65">
        <v>7662000</v>
      </c>
      <c r="O39" s="65">
        <v>0</v>
      </c>
      <c r="P39" s="65">
        <v>0</v>
      </c>
      <c r="Q39" s="65">
        <v>0</v>
      </c>
      <c r="R39" s="65">
        <v>0</v>
      </c>
      <c r="S39" s="65">
        <v>4390000</v>
      </c>
      <c r="T39" s="65">
        <v>0</v>
      </c>
      <c r="U39" s="65">
        <v>0</v>
      </c>
      <c r="V39" s="65">
        <v>4390000</v>
      </c>
      <c r="W39" s="65">
        <v>18804000</v>
      </c>
      <c r="X39" s="65">
        <v>23805000</v>
      </c>
      <c r="Y39" s="65">
        <v>-5001000</v>
      </c>
      <c r="Z39" s="145">
        <v>-21.01</v>
      </c>
      <c r="AA39" s="160">
        <v>23805000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8547770</v>
      </c>
      <c r="D42" s="221">
        <f>SUM(D38:D41)</f>
        <v>0</v>
      </c>
      <c r="E42" s="222">
        <f t="shared" si="3"/>
        <v>273143</v>
      </c>
      <c r="F42" s="93">
        <f t="shared" si="3"/>
        <v>24801203</v>
      </c>
      <c r="G42" s="93">
        <f t="shared" si="3"/>
        <v>24149700</v>
      </c>
      <c r="H42" s="93">
        <f t="shared" si="3"/>
        <v>-2044205</v>
      </c>
      <c r="I42" s="93">
        <f t="shared" si="3"/>
        <v>323199</v>
      </c>
      <c r="J42" s="93">
        <f t="shared" si="3"/>
        <v>22428694</v>
      </c>
      <c r="K42" s="93">
        <f t="shared" si="3"/>
        <v>-2879349</v>
      </c>
      <c r="L42" s="93">
        <f t="shared" si="3"/>
        <v>5923505</v>
      </c>
      <c r="M42" s="93">
        <f t="shared" si="3"/>
        <v>12497311</v>
      </c>
      <c r="N42" s="93">
        <f t="shared" si="3"/>
        <v>15541467</v>
      </c>
      <c r="O42" s="93">
        <f t="shared" si="3"/>
        <v>-1764797</v>
      </c>
      <c r="P42" s="93">
        <f t="shared" si="3"/>
        <v>-1672472</v>
      </c>
      <c r="Q42" s="93">
        <f t="shared" si="3"/>
        <v>9532423</v>
      </c>
      <c r="R42" s="93">
        <f t="shared" si="3"/>
        <v>6095154</v>
      </c>
      <c r="S42" s="93">
        <f t="shared" si="3"/>
        <v>3123120</v>
      </c>
      <c r="T42" s="93">
        <f t="shared" si="3"/>
        <v>-667135</v>
      </c>
      <c r="U42" s="93">
        <f t="shared" si="3"/>
        <v>-1022866</v>
      </c>
      <c r="V42" s="93">
        <f t="shared" si="3"/>
        <v>1433119</v>
      </c>
      <c r="W42" s="93">
        <f t="shared" si="3"/>
        <v>45498434</v>
      </c>
      <c r="X42" s="93">
        <f t="shared" si="3"/>
        <v>24801203</v>
      </c>
      <c r="Y42" s="93">
        <f t="shared" si="3"/>
        <v>20697231</v>
      </c>
      <c r="Z42" s="223">
        <f>+IF(X42&lt;&gt;0,+(Y42/X42)*100,0)</f>
        <v>83.45252849226709</v>
      </c>
      <c r="AA42" s="221">
        <f>SUM(AA38:AA41)</f>
        <v>24801203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8547770</v>
      </c>
      <c r="D44" s="225">
        <f>+D42-D43</f>
        <v>0</v>
      </c>
      <c r="E44" s="226">
        <f t="shared" si="4"/>
        <v>273143</v>
      </c>
      <c r="F44" s="82">
        <f t="shared" si="4"/>
        <v>24801203</v>
      </c>
      <c r="G44" s="82">
        <f t="shared" si="4"/>
        <v>24149700</v>
      </c>
      <c r="H44" s="82">
        <f t="shared" si="4"/>
        <v>-2044205</v>
      </c>
      <c r="I44" s="82">
        <f t="shared" si="4"/>
        <v>323199</v>
      </c>
      <c r="J44" s="82">
        <f t="shared" si="4"/>
        <v>22428694</v>
      </c>
      <c r="K44" s="82">
        <f t="shared" si="4"/>
        <v>-2879349</v>
      </c>
      <c r="L44" s="82">
        <f t="shared" si="4"/>
        <v>5923505</v>
      </c>
      <c r="M44" s="82">
        <f t="shared" si="4"/>
        <v>12497311</v>
      </c>
      <c r="N44" s="82">
        <f t="shared" si="4"/>
        <v>15541467</v>
      </c>
      <c r="O44" s="82">
        <f t="shared" si="4"/>
        <v>-1764797</v>
      </c>
      <c r="P44" s="82">
        <f t="shared" si="4"/>
        <v>-1672472</v>
      </c>
      <c r="Q44" s="82">
        <f t="shared" si="4"/>
        <v>9532423</v>
      </c>
      <c r="R44" s="82">
        <f t="shared" si="4"/>
        <v>6095154</v>
      </c>
      <c r="S44" s="82">
        <f t="shared" si="4"/>
        <v>3123120</v>
      </c>
      <c r="T44" s="82">
        <f t="shared" si="4"/>
        <v>-667135</v>
      </c>
      <c r="U44" s="82">
        <f t="shared" si="4"/>
        <v>-1022866</v>
      </c>
      <c r="V44" s="82">
        <f t="shared" si="4"/>
        <v>1433119</v>
      </c>
      <c r="W44" s="82">
        <f t="shared" si="4"/>
        <v>45498434</v>
      </c>
      <c r="X44" s="82">
        <f t="shared" si="4"/>
        <v>24801203</v>
      </c>
      <c r="Y44" s="82">
        <f t="shared" si="4"/>
        <v>20697231</v>
      </c>
      <c r="Z44" s="227">
        <f>+IF(X44&lt;&gt;0,+(Y44/X44)*100,0)</f>
        <v>83.45252849226709</v>
      </c>
      <c r="AA44" s="225">
        <f>+AA42-AA43</f>
        <v>24801203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8547770</v>
      </c>
      <c r="D46" s="221">
        <f>SUM(D44:D45)</f>
        <v>0</v>
      </c>
      <c r="E46" s="222">
        <f t="shared" si="5"/>
        <v>273143</v>
      </c>
      <c r="F46" s="93">
        <f t="shared" si="5"/>
        <v>24801203</v>
      </c>
      <c r="G46" s="93">
        <f t="shared" si="5"/>
        <v>24149700</v>
      </c>
      <c r="H46" s="93">
        <f t="shared" si="5"/>
        <v>-2044205</v>
      </c>
      <c r="I46" s="93">
        <f t="shared" si="5"/>
        <v>323199</v>
      </c>
      <c r="J46" s="93">
        <f t="shared" si="5"/>
        <v>22428694</v>
      </c>
      <c r="K46" s="93">
        <f t="shared" si="5"/>
        <v>-2879349</v>
      </c>
      <c r="L46" s="93">
        <f t="shared" si="5"/>
        <v>5923505</v>
      </c>
      <c r="M46" s="93">
        <f t="shared" si="5"/>
        <v>12497311</v>
      </c>
      <c r="N46" s="93">
        <f t="shared" si="5"/>
        <v>15541467</v>
      </c>
      <c r="O46" s="93">
        <f t="shared" si="5"/>
        <v>-1764797</v>
      </c>
      <c r="P46" s="93">
        <f t="shared" si="5"/>
        <v>-1672472</v>
      </c>
      <c r="Q46" s="93">
        <f t="shared" si="5"/>
        <v>9532423</v>
      </c>
      <c r="R46" s="93">
        <f t="shared" si="5"/>
        <v>6095154</v>
      </c>
      <c r="S46" s="93">
        <f t="shared" si="5"/>
        <v>3123120</v>
      </c>
      <c r="T46" s="93">
        <f t="shared" si="5"/>
        <v>-667135</v>
      </c>
      <c r="U46" s="93">
        <f t="shared" si="5"/>
        <v>-1022866</v>
      </c>
      <c r="V46" s="93">
        <f t="shared" si="5"/>
        <v>1433119</v>
      </c>
      <c r="W46" s="93">
        <f t="shared" si="5"/>
        <v>45498434</v>
      </c>
      <c r="X46" s="93">
        <f t="shared" si="5"/>
        <v>24801203</v>
      </c>
      <c r="Y46" s="93">
        <f t="shared" si="5"/>
        <v>20697231</v>
      </c>
      <c r="Z46" s="223">
        <f>+IF(X46&lt;&gt;0,+(Y46/X46)*100,0)</f>
        <v>83.45252849226709</v>
      </c>
      <c r="AA46" s="221">
        <f>SUM(AA44:AA45)</f>
        <v>24801203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8547770</v>
      </c>
      <c r="D48" s="232">
        <f>SUM(D46:D47)</f>
        <v>0</v>
      </c>
      <c r="E48" s="233">
        <f t="shared" si="6"/>
        <v>273143</v>
      </c>
      <c r="F48" s="234">
        <f t="shared" si="6"/>
        <v>24801203</v>
      </c>
      <c r="G48" s="234">
        <f t="shared" si="6"/>
        <v>24149700</v>
      </c>
      <c r="H48" s="235">
        <f t="shared" si="6"/>
        <v>-2044205</v>
      </c>
      <c r="I48" s="235">
        <f t="shared" si="6"/>
        <v>323199</v>
      </c>
      <c r="J48" s="235">
        <f t="shared" si="6"/>
        <v>22428694</v>
      </c>
      <c r="K48" s="235">
        <f t="shared" si="6"/>
        <v>-2879349</v>
      </c>
      <c r="L48" s="235">
        <f t="shared" si="6"/>
        <v>5923505</v>
      </c>
      <c r="M48" s="234">
        <f t="shared" si="6"/>
        <v>12497311</v>
      </c>
      <c r="N48" s="234">
        <f t="shared" si="6"/>
        <v>15541467</v>
      </c>
      <c r="O48" s="235">
        <f t="shared" si="6"/>
        <v>-1764797</v>
      </c>
      <c r="P48" s="235">
        <f t="shared" si="6"/>
        <v>-1672472</v>
      </c>
      <c r="Q48" s="235">
        <f t="shared" si="6"/>
        <v>9532423</v>
      </c>
      <c r="R48" s="235">
        <f t="shared" si="6"/>
        <v>6095154</v>
      </c>
      <c r="S48" s="235">
        <f t="shared" si="6"/>
        <v>3123120</v>
      </c>
      <c r="T48" s="234">
        <f t="shared" si="6"/>
        <v>-667135</v>
      </c>
      <c r="U48" s="234">
        <f t="shared" si="6"/>
        <v>-1022866</v>
      </c>
      <c r="V48" s="235">
        <f t="shared" si="6"/>
        <v>1433119</v>
      </c>
      <c r="W48" s="235">
        <f t="shared" si="6"/>
        <v>45498434</v>
      </c>
      <c r="X48" s="235">
        <f t="shared" si="6"/>
        <v>24801203</v>
      </c>
      <c r="Y48" s="235">
        <f t="shared" si="6"/>
        <v>20697231</v>
      </c>
      <c r="Z48" s="236">
        <f>+IF(X48&lt;&gt;0,+(Y48/X48)*100,0)</f>
        <v>83.45252849226709</v>
      </c>
      <c r="AA48" s="237">
        <f>SUM(AA46:AA47)</f>
        <v>24801203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951487</v>
      </c>
      <c r="D5" s="158">
        <f>SUM(D6:D8)</f>
        <v>0</v>
      </c>
      <c r="E5" s="159">
        <f t="shared" si="0"/>
        <v>578000</v>
      </c>
      <c r="F5" s="105">
        <f t="shared" si="0"/>
        <v>169000</v>
      </c>
      <c r="G5" s="105">
        <f t="shared" si="0"/>
        <v>0</v>
      </c>
      <c r="H5" s="105">
        <f t="shared" si="0"/>
        <v>10485</v>
      </c>
      <c r="I5" s="105">
        <f t="shared" si="0"/>
        <v>18756</v>
      </c>
      <c r="J5" s="105">
        <f t="shared" si="0"/>
        <v>29241</v>
      </c>
      <c r="K5" s="105">
        <f t="shared" si="0"/>
        <v>29241</v>
      </c>
      <c r="L5" s="105">
        <f t="shared" si="0"/>
        <v>0</v>
      </c>
      <c r="M5" s="105">
        <f t="shared" si="0"/>
        <v>16666</v>
      </c>
      <c r="N5" s="105">
        <f t="shared" si="0"/>
        <v>45907</v>
      </c>
      <c r="O5" s="105">
        <f t="shared" si="0"/>
        <v>58836</v>
      </c>
      <c r="P5" s="105">
        <f t="shared" si="0"/>
        <v>16594</v>
      </c>
      <c r="Q5" s="105">
        <f t="shared" si="0"/>
        <v>30282</v>
      </c>
      <c r="R5" s="105">
        <f t="shared" si="0"/>
        <v>105712</v>
      </c>
      <c r="S5" s="105">
        <f t="shared" si="0"/>
        <v>376</v>
      </c>
      <c r="T5" s="105">
        <f t="shared" si="0"/>
        <v>11535</v>
      </c>
      <c r="U5" s="105">
        <f t="shared" si="0"/>
        <v>1535</v>
      </c>
      <c r="V5" s="105">
        <f t="shared" si="0"/>
        <v>13446</v>
      </c>
      <c r="W5" s="105">
        <f t="shared" si="0"/>
        <v>194306</v>
      </c>
      <c r="X5" s="105">
        <f t="shared" si="0"/>
        <v>169000</v>
      </c>
      <c r="Y5" s="105">
        <f t="shared" si="0"/>
        <v>25306</v>
      </c>
      <c r="Z5" s="142">
        <f>+IF(X5&lt;&gt;0,+(Y5/X5)*100,0)</f>
        <v>14.97396449704142</v>
      </c>
      <c r="AA5" s="158">
        <f>SUM(AA6:AA8)</f>
        <v>169000</v>
      </c>
    </row>
    <row r="6" spans="1:27" ht="13.5">
      <c r="A6" s="143" t="s">
        <v>75</v>
      </c>
      <c r="B6" s="141"/>
      <c r="C6" s="160">
        <v>279200</v>
      </c>
      <c r="D6" s="160"/>
      <c r="E6" s="161">
        <v>78000</v>
      </c>
      <c r="F6" s="65">
        <v>66000</v>
      </c>
      <c r="G6" s="65"/>
      <c r="H6" s="65"/>
      <c r="I6" s="65"/>
      <c r="J6" s="65"/>
      <c r="K6" s="65"/>
      <c r="L6" s="65"/>
      <c r="M6" s="65"/>
      <c r="N6" s="65"/>
      <c r="O6" s="65">
        <v>37133</v>
      </c>
      <c r="P6" s="65">
        <v>12078</v>
      </c>
      <c r="Q6" s="65">
        <v>8773</v>
      </c>
      <c r="R6" s="65">
        <v>57984</v>
      </c>
      <c r="S6" s="65">
        <v>376</v>
      </c>
      <c r="T6" s="65">
        <v>8599</v>
      </c>
      <c r="U6" s="65"/>
      <c r="V6" s="65">
        <v>8975</v>
      </c>
      <c r="W6" s="65">
        <v>66959</v>
      </c>
      <c r="X6" s="65">
        <v>66000</v>
      </c>
      <c r="Y6" s="65">
        <v>959</v>
      </c>
      <c r="Z6" s="145">
        <v>1.45</v>
      </c>
      <c r="AA6" s="67">
        <v>66000</v>
      </c>
    </row>
    <row r="7" spans="1:27" ht="13.5">
      <c r="A7" s="143" t="s">
        <v>76</v>
      </c>
      <c r="B7" s="141"/>
      <c r="C7" s="162">
        <v>572500</v>
      </c>
      <c r="D7" s="162"/>
      <c r="E7" s="163">
        <v>90000</v>
      </c>
      <c r="F7" s="164">
        <v>73000</v>
      </c>
      <c r="G7" s="164"/>
      <c r="H7" s="164">
        <v>10485</v>
      </c>
      <c r="I7" s="164"/>
      <c r="J7" s="164">
        <v>10485</v>
      </c>
      <c r="K7" s="164">
        <v>10485</v>
      </c>
      <c r="L7" s="164"/>
      <c r="M7" s="164">
        <v>16666</v>
      </c>
      <c r="N7" s="164">
        <v>27151</v>
      </c>
      <c r="O7" s="164">
        <v>3783</v>
      </c>
      <c r="P7" s="164"/>
      <c r="Q7" s="164">
        <v>8599</v>
      </c>
      <c r="R7" s="164">
        <v>12382</v>
      </c>
      <c r="S7" s="164"/>
      <c r="T7" s="164">
        <v>2324</v>
      </c>
      <c r="U7" s="164">
        <v>1535</v>
      </c>
      <c r="V7" s="164">
        <v>3859</v>
      </c>
      <c r="W7" s="164">
        <v>53877</v>
      </c>
      <c r="X7" s="164">
        <v>73000</v>
      </c>
      <c r="Y7" s="164">
        <v>-19123</v>
      </c>
      <c r="Z7" s="146">
        <v>-26.2</v>
      </c>
      <c r="AA7" s="239">
        <v>73000</v>
      </c>
    </row>
    <row r="8" spans="1:27" ht="13.5">
      <c r="A8" s="143" t="s">
        <v>77</v>
      </c>
      <c r="B8" s="141"/>
      <c r="C8" s="160">
        <v>99787</v>
      </c>
      <c r="D8" s="160"/>
      <c r="E8" s="161">
        <v>410000</v>
      </c>
      <c r="F8" s="65">
        <v>30000</v>
      </c>
      <c r="G8" s="65"/>
      <c r="H8" s="65"/>
      <c r="I8" s="65">
        <v>18756</v>
      </c>
      <c r="J8" s="65">
        <v>18756</v>
      </c>
      <c r="K8" s="65">
        <v>18756</v>
      </c>
      <c r="L8" s="65"/>
      <c r="M8" s="65"/>
      <c r="N8" s="65">
        <v>18756</v>
      </c>
      <c r="O8" s="65">
        <v>17920</v>
      </c>
      <c r="P8" s="65">
        <v>4516</v>
      </c>
      <c r="Q8" s="65">
        <v>12910</v>
      </c>
      <c r="R8" s="65">
        <v>35346</v>
      </c>
      <c r="S8" s="65"/>
      <c r="T8" s="65">
        <v>612</v>
      </c>
      <c r="U8" s="65"/>
      <c r="V8" s="65">
        <v>612</v>
      </c>
      <c r="W8" s="65">
        <v>73470</v>
      </c>
      <c r="X8" s="65">
        <v>30000</v>
      </c>
      <c r="Y8" s="65">
        <v>43470</v>
      </c>
      <c r="Z8" s="145">
        <v>144.9</v>
      </c>
      <c r="AA8" s="67">
        <v>30000</v>
      </c>
    </row>
    <row r="9" spans="1:27" ht="13.5">
      <c r="A9" s="140" t="s">
        <v>78</v>
      </c>
      <c r="B9" s="141"/>
      <c r="C9" s="158">
        <f aca="true" t="shared" si="1" ref="C9:Y9">SUM(C10:C14)</f>
        <v>6180000</v>
      </c>
      <c r="D9" s="158">
        <f>SUM(D10:D14)</f>
        <v>0</v>
      </c>
      <c r="E9" s="159">
        <f t="shared" si="1"/>
        <v>240000</v>
      </c>
      <c r="F9" s="105">
        <f t="shared" si="1"/>
        <v>815000</v>
      </c>
      <c r="G9" s="105">
        <f t="shared" si="1"/>
        <v>27381</v>
      </c>
      <c r="H9" s="105">
        <f t="shared" si="1"/>
        <v>0</v>
      </c>
      <c r="I9" s="105">
        <f t="shared" si="1"/>
        <v>0</v>
      </c>
      <c r="J9" s="105">
        <f t="shared" si="1"/>
        <v>27381</v>
      </c>
      <c r="K9" s="105">
        <f t="shared" si="1"/>
        <v>23616</v>
      </c>
      <c r="L9" s="105">
        <f t="shared" si="1"/>
        <v>26903</v>
      </c>
      <c r="M9" s="105">
        <f t="shared" si="1"/>
        <v>0</v>
      </c>
      <c r="N9" s="105">
        <f t="shared" si="1"/>
        <v>50519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220727</v>
      </c>
      <c r="T9" s="105">
        <f t="shared" si="1"/>
        <v>0</v>
      </c>
      <c r="U9" s="105">
        <f t="shared" si="1"/>
        <v>0</v>
      </c>
      <c r="V9" s="105">
        <f t="shared" si="1"/>
        <v>220727</v>
      </c>
      <c r="W9" s="105">
        <f t="shared" si="1"/>
        <v>298627</v>
      </c>
      <c r="X9" s="105">
        <f t="shared" si="1"/>
        <v>815000</v>
      </c>
      <c r="Y9" s="105">
        <f t="shared" si="1"/>
        <v>-516373</v>
      </c>
      <c r="Z9" s="142">
        <f>+IF(X9&lt;&gt;0,+(Y9/X9)*100,0)</f>
        <v>-63.358650306748466</v>
      </c>
      <c r="AA9" s="107">
        <f>SUM(AA10:AA14)</f>
        <v>815000</v>
      </c>
    </row>
    <row r="10" spans="1:27" ht="13.5">
      <c r="A10" s="143" t="s">
        <v>79</v>
      </c>
      <c r="B10" s="141"/>
      <c r="C10" s="160"/>
      <c r="D10" s="160"/>
      <c r="E10" s="161"/>
      <c r="F10" s="65">
        <v>695000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>
        <v>220727</v>
      </c>
      <c r="T10" s="65"/>
      <c r="U10" s="65"/>
      <c r="V10" s="65">
        <v>220727</v>
      </c>
      <c r="W10" s="65">
        <v>220727</v>
      </c>
      <c r="X10" s="65">
        <v>695000</v>
      </c>
      <c r="Y10" s="65">
        <v>-474273</v>
      </c>
      <c r="Z10" s="145">
        <v>-68.24</v>
      </c>
      <c r="AA10" s="67">
        <v>695000</v>
      </c>
    </row>
    <row r="11" spans="1:27" ht="13.5">
      <c r="A11" s="143" t="s">
        <v>80</v>
      </c>
      <c r="B11" s="141"/>
      <c r="C11" s="160">
        <v>1770940</v>
      </c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>
        <v>4409060</v>
      </c>
      <c r="D12" s="160"/>
      <c r="E12" s="161">
        <v>240000</v>
      </c>
      <c r="F12" s="65">
        <v>120000</v>
      </c>
      <c r="G12" s="65">
        <v>27381</v>
      </c>
      <c r="H12" s="65"/>
      <c r="I12" s="65"/>
      <c r="J12" s="65">
        <v>27381</v>
      </c>
      <c r="K12" s="65">
        <v>23616</v>
      </c>
      <c r="L12" s="65">
        <v>26903</v>
      </c>
      <c r="M12" s="65"/>
      <c r="N12" s="65">
        <v>50519</v>
      </c>
      <c r="O12" s="65"/>
      <c r="P12" s="65"/>
      <c r="Q12" s="65"/>
      <c r="R12" s="65"/>
      <c r="S12" s="65"/>
      <c r="T12" s="65"/>
      <c r="U12" s="65"/>
      <c r="V12" s="65"/>
      <c r="W12" s="65">
        <v>77900</v>
      </c>
      <c r="X12" s="65">
        <v>120000</v>
      </c>
      <c r="Y12" s="65">
        <v>-42100</v>
      </c>
      <c r="Z12" s="145">
        <v>-35.08</v>
      </c>
      <c r="AA12" s="67">
        <v>120000</v>
      </c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11977370</v>
      </c>
      <c r="D15" s="158">
        <f>SUM(D16:D18)</f>
        <v>0</v>
      </c>
      <c r="E15" s="159">
        <f t="shared" si="2"/>
        <v>12608000</v>
      </c>
      <c r="F15" s="105">
        <f t="shared" si="2"/>
        <v>12308000</v>
      </c>
      <c r="G15" s="105">
        <f t="shared" si="2"/>
        <v>0</v>
      </c>
      <c r="H15" s="105">
        <f t="shared" si="2"/>
        <v>0</v>
      </c>
      <c r="I15" s="105">
        <f t="shared" si="2"/>
        <v>614412</v>
      </c>
      <c r="J15" s="105">
        <f t="shared" si="2"/>
        <v>614412</v>
      </c>
      <c r="K15" s="105">
        <f t="shared" si="2"/>
        <v>692116</v>
      </c>
      <c r="L15" s="105">
        <f t="shared" si="2"/>
        <v>1371812</v>
      </c>
      <c r="M15" s="105">
        <f t="shared" si="2"/>
        <v>1034919</v>
      </c>
      <c r="N15" s="105">
        <f t="shared" si="2"/>
        <v>3098847</v>
      </c>
      <c r="O15" s="105">
        <f t="shared" si="2"/>
        <v>440365</v>
      </c>
      <c r="P15" s="105">
        <f t="shared" si="2"/>
        <v>501570</v>
      </c>
      <c r="Q15" s="105">
        <f t="shared" si="2"/>
        <v>4385352</v>
      </c>
      <c r="R15" s="105">
        <f t="shared" si="2"/>
        <v>5327287</v>
      </c>
      <c r="S15" s="105">
        <f t="shared" si="2"/>
        <v>0</v>
      </c>
      <c r="T15" s="105">
        <f t="shared" si="2"/>
        <v>486419</v>
      </c>
      <c r="U15" s="105">
        <f t="shared" si="2"/>
        <v>1713742</v>
      </c>
      <c r="V15" s="105">
        <f t="shared" si="2"/>
        <v>2200161</v>
      </c>
      <c r="W15" s="105">
        <f t="shared" si="2"/>
        <v>11240707</v>
      </c>
      <c r="X15" s="105">
        <f t="shared" si="2"/>
        <v>12308000</v>
      </c>
      <c r="Y15" s="105">
        <f t="shared" si="2"/>
        <v>-1067293</v>
      </c>
      <c r="Z15" s="142">
        <f>+IF(X15&lt;&gt;0,+(Y15/X15)*100,0)</f>
        <v>-8.671538836529088</v>
      </c>
      <c r="AA15" s="107">
        <f>SUM(AA16:AA18)</f>
        <v>12308000</v>
      </c>
    </row>
    <row r="16" spans="1:27" ht="13.5">
      <c r="A16" s="143" t="s">
        <v>85</v>
      </c>
      <c r="B16" s="141"/>
      <c r="C16" s="160">
        <v>5403036</v>
      </c>
      <c r="D16" s="160"/>
      <c r="E16" s="161">
        <v>12000</v>
      </c>
      <c r="F16" s="65">
        <v>12000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v>1935400</v>
      </c>
      <c r="R16" s="65">
        <v>1935400</v>
      </c>
      <c r="S16" s="65"/>
      <c r="T16" s="65"/>
      <c r="U16" s="65"/>
      <c r="V16" s="65"/>
      <c r="W16" s="65">
        <v>1935400</v>
      </c>
      <c r="X16" s="65">
        <v>12000</v>
      </c>
      <c r="Y16" s="65">
        <v>1923400</v>
      </c>
      <c r="Z16" s="145">
        <v>16028.33</v>
      </c>
      <c r="AA16" s="67">
        <v>12000</v>
      </c>
    </row>
    <row r="17" spans="1:27" ht="13.5">
      <c r="A17" s="143" t="s">
        <v>86</v>
      </c>
      <c r="B17" s="141"/>
      <c r="C17" s="160">
        <v>6574334</v>
      </c>
      <c r="D17" s="160"/>
      <c r="E17" s="161">
        <v>12596000</v>
      </c>
      <c r="F17" s="65">
        <v>12296000</v>
      </c>
      <c r="G17" s="65"/>
      <c r="H17" s="65"/>
      <c r="I17" s="65">
        <v>614412</v>
      </c>
      <c r="J17" s="65">
        <v>614412</v>
      </c>
      <c r="K17" s="65">
        <v>692116</v>
      </c>
      <c r="L17" s="65">
        <v>1371812</v>
      </c>
      <c r="M17" s="65">
        <v>1034919</v>
      </c>
      <c r="N17" s="65">
        <v>3098847</v>
      </c>
      <c r="O17" s="65">
        <v>440365</v>
      </c>
      <c r="P17" s="65">
        <v>501570</v>
      </c>
      <c r="Q17" s="65">
        <v>2449952</v>
      </c>
      <c r="R17" s="65">
        <v>3391887</v>
      </c>
      <c r="S17" s="65"/>
      <c r="T17" s="65">
        <v>486419</v>
      </c>
      <c r="U17" s="65">
        <v>1713742</v>
      </c>
      <c r="V17" s="65">
        <v>2200161</v>
      </c>
      <c r="W17" s="65">
        <v>9305307</v>
      </c>
      <c r="X17" s="65">
        <v>12296000</v>
      </c>
      <c r="Y17" s="65">
        <v>-2990693</v>
      </c>
      <c r="Z17" s="145">
        <v>-24.32</v>
      </c>
      <c r="AA17" s="67">
        <v>12296000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5159019</v>
      </c>
      <c r="D19" s="158">
        <f>SUM(D20:D23)</f>
        <v>0</v>
      </c>
      <c r="E19" s="159">
        <f t="shared" si="3"/>
        <v>6074000</v>
      </c>
      <c r="F19" s="105">
        <f t="shared" si="3"/>
        <v>12301000</v>
      </c>
      <c r="G19" s="105">
        <f t="shared" si="3"/>
        <v>0</v>
      </c>
      <c r="H19" s="105">
        <f t="shared" si="3"/>
        <v>272531</v>
      </c>
      <c r="I19" s="105">
        <f t="shared" si="3"/>
        <v>471858</v>
      </c>
      <c r="J19" s="105">
        <f t="shared" si="3"/>
        <v>744389</v>
      </c>
      <c r="K19" s="105">
        <f t="shared" si="3"/>
        <v>308552</v>
      </c>
      <c r="L19" s="105">
        <f t="shared" si="3"/>
        <v>396411</v>
      </c>
      <c r="M19" s="105">
        <f t="shared" si="3"/>
        <v>987102</v>
      </c>
      <c r="N19" s="105">
        <f t="shared" si="3"/>
        <v>1692065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385678</v>
      </c>
      <c r="T19" s="105">
        <f t="shared" si="3"/>
        <v>553376</v>
      </c>
      <c r="U19" s="105">
        <f t="shared" si="3"/>
        <v>228586</v>
      </c>
      <c r="V19" s="105">
        <f t="shared" si="3"/>
        <v>1167640</v>
      </c>
      <c r="W19" s="105">
        <f t="shared" si="3"/>
        <v>3604094</v>
      </c>
      <c r="X19" s="105">
        <f t="shared" si="3"/>
        <v>12301000</v>
      </c>
      <c r="Y19" s="105">
        <f t="shared" si="3"/>
        <v>-8696906</v>
      </c>
      <c r="Z19" s="142">
        <f>+IF(X19&lt;&gt;0,+(Y19/X19)*100,0)</f>
        <v>-70.70080481261685</v>
      </c>
      <c r="AA19" s="107">
        <f>SUM(AA20:AA23)</f>
        <v>12301000</v>
      </c>
    </row>
    <row r="20" spans="1:27" ht="13.5">
      <c r="A20" s="143" t="s">
        <v>89</v>
      </c>
      <c r="B20" s="141"/>
      <c r="C20" s="160">
        <v>1173938</v>
      </c>
      <c r="D20" s="160"/>
      <c r="E20" s="161">
        <v>610000</v>
      </c>
      <c r="F20" s="65">
        <v>865000</v>
      </c>
      <c r="G20" s="65"/>
      <c r="H20" s="65"/>
      <c r="I20" s="65"/>
      <c r="J20" s="65"/>
      <c r="K20" s="65">
        <v>56760</v>
      </c>
      <c r="L20" s="65">
        <v>262402</v>
      </c>
      <c r="M20" s="65"/>
      <c r="N20" s="65">
        <v>319162</v>
      </c>
      <c r="O20" s="65"/>
      <c r="P20" s="65"/>
      <c r="Q20" s="65"/>
      <c r="R20" s="65"/>
      <c r="S20" s="65">
        <v>201677</v>
      </c>
      <c r="T20" s="65"/>
      <c r="U20" s="65">
        <v>84966</v>
      </c>
      <c r="V20" s="65">
        <v>286643</v>
      </c>
      <c r="W20" s="65">
        <v>605805</v>
      </c>
      <c r="X20" s="65">
        <v>865000</v>
      </c>
      <c r="Y20" s="65">
        <v>-259195</v>
      </c>
      <c r="Z20" s="145">
        <v>-29.96</v>
      </c>
      <c r="AA20" s="67">
        <v>865000</v>
      </c>
    </row>
    <row r="21" spans="1:27" ht="13.5">
      <c r="A21" s="143" t="s">
        <v>90</v>
      </c>
      <c r="B21" s="141"/>
      <c r="C21" s="160">
        <v>3180475</v>
      </c>
      <c r="D21" s="160"/>
      <c r="E21" s="161">
        <v>60000</v>
      </c>
      <c r="F21" s="65">
        <v>5950000</v>
      </c>
      <c r="G21" s="65"/>
      <c r="H21" s="65">
        <v>272531</v>
      </c>
      <c r="I21" s="65">
        <v>281934</v>
      </c>
      <c r="J21" s="65">
        <v>554465</v>
      </c>
      <c r="K21" s="65"/>
      <c r="L21" s="65"/>
      <c r="M21" s="65">
        <v>829149</v>
      </c>
      <c r="N21" s="65">
        <v>829149</v>
      </c>
      <c r="O21" s="65"/>
      <c r="P21" s="65"/>
      <c r="Q21" s="65"/>
      <c r="R21" s="65"/>
      <c r="S21" s="65">
        <v>184001</v>
      </c>
      <c r="T21" s="65">
        <v>112158</v>
      </c>
      <c r="U21" s="65">
        <v>124381</v>
      </c>
      <c r="V21" s="65">
        <v>420540</v>
      </c>
      <c r="W21" s="65">
        <v>1804154</v>
      </c>
      <c r="X21" s="65">
        <v>5950000</v>
      </c>
      <c r="Y21" s="65">
        <v>-4145846</v>
      </c>
      <c r="Z21" s="145">
        <v>-69.68</v>
      </c>
      <c r="AA21" s="67">
        <v>5950000</v>
      </c>
    </row>
    <row r="22" spans="1:27" ht="13.5">
      <c r="A22" s="143" t="s">
        <v>91</v>
      </c>
      <c r="B22" s="141"/>
      <c r="C22" s="162">
        <v>30000</v>
      </c>
      <c r="D22" s="162"/>
      <c r="E22" s="163">
        <v>438000</v>
      </c>
      <c r="F22" s="164">
        <v>423000</v>
      </c>
      <c r="G22" s="164"/>
      <c r="H22" s="164"/>
      <c r="I22" s="164">
        <v>189924</v>
      </c>
      <c r="J22" s="164">
        <v>189924</v>
      </c>
      <c r="K22" s="164">
        <v>192141</v>
      </c>
      <c r="L22" s="164"/>
      <c r="M22" s="164">
        <v>157953</v>
      </c>
      <c r="N22" s="164">
        <v>350094</v>
      </c>
      <c r="O22" s="164"/>
      <c r="P22" s="164"/>
      <c r="Q22" s="164"/>
      <c r="R22" s="164"/>
      <c r="S22" s="164"/>
      <c r="T22" s="164">
        <v>346444</v>
      </c>
      <c r="U22" s="164">
        <v>9014</v>
      </c>
      <c r="V22" s="164">
        <v>355458</v>
      </c>
      <c r="W22" s="164">
        <v>895476</v>
      </c>
      <c r="X22" s="164">
        <v>423000</v>
      </c>
      <c r="Y22" s="164">
        <v>472476</v>
      </c>
      <c r="Z22" s="146">
        <v>111.7</v>
      </c>
      <c r="AA22" s="239">
        <v>423000</v>
      </c>
    </row>
    <row r="23" spans="1:27" ht="13.5">
      <c r="A23" s="143" t="s">
        <v>92</v>
      </c>
      <c r="B23" s="141"/>
      <c r="C23" s="160">
        <v>774606</v>
      </c>
      <c r="D23" s="160"/>
      <c r="E23" s="161">
        <v>4966000</v>
      </c>
      <c r="F23" s="65">
        <v>5063000</v>
      </c>
      <c r="G23" s="65"/>
      <c r="H23" s="65"/>
      <c r="I23" s="65"/>
      <c r="J23" s="65"/>
      <c r="K23" s="65">
        <v>59651</v>
      </c>
      <c r="L23" s="65">
        <v>134009</v>
      </c>
      <c r="M23" s="65"/>
      <c r="N23" s="65">
        <v>193660</v>
      </c>
      <c r="O23" s="65"/>
      <c r="P23" s="65"/>
      <c r="Q23" s="65"/>
      <c r="R23" s="65"/>
      <c r="S23" s="65"/>
      <c r="T23" s="65">
        <v>94774</v>
      </c>
      <c r="U23" s="65">
        <v>10225</v>
      </c>
      <c r="V23" s="65">
        <v>104999</v>
      </c>
      <c r="W23" s="65">
        <v>298659</v>
      </c>
      <c r="X23" s="65">
        <v>5063000</v>
      </c>
      <c r="Y23" s="65">
        <v>-4764341</v>
      </c>
      <c r="Z23" s="145">
        <v>-94.1</v>
      </c>
      <c r="AA23" s="67">
        <v>5063000</v>
      </c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24267876</v>
      </c>
      <c r="D25" s="232">
        <f>+D5+D9+D15+D19+D24</f>
        <v>0</v>
      </c>
      <c r="E25" s="245">
        <f t="shared" si="4"/>
        <v>19500000</v>
      </c>
      <c r="F25" s="234">
        <f t="shared" si="4"/>
        <v>25593000</v>
      </c>
      <c r="G25" s="234">
        <f t="shared" si="4"/>
        <v>27381</v>
      </c>
      <c r="H25" s="234">
        <f t="shared" si="4"/>
        <v>283016</v>
      </c>
      <c r="I25" s="234">
        <f t="shared" si="4"/>
        <v>1105026</v>
      </c>
      <c r="J25" s="234">
        <f t="shared" si="4"/>
        <v>1415423</v>
      </c>
      <c r="K25" s="234">
        <f t="shared" si="4"/>
        <v>1053525</v>
      </c>
      <c r="L25" s="234">
        <f t="shared" si="4"/>
        <v>1795126</v>
      </c>
      <c r="M25" s="234">
        <f t="shared" si="4"/>
        <v>2038687</v>
      </c>
      <c r="N25" s="234">
        <f t="shared" si="4"/>
        <v>4887338</v>
      </c>
      <c r="O25" s="234">
        <f t="shared" si="4"/>
        <v>499201</v>
      </c>
      <c r="P25" s="234">
        <f t="shared" si="4"/>
        <v>518164</v>
      </c>
      <c r="Q25" s="234">
        <f t="shared" si="4"/>
        <v>4415634</v>
      </c>
      <c r="R25" s="234">
        <f t="shared" si="4"/>
        <v>5432999</v>
      </c>
      <c r="S25" s="234">
        <f t="shared" si="4"/>
        <v>606781</v>
      </c>
      <c r="T25" s="234">
        <f t="shared" si="4"/>
        <v>1051330</v>
      </c>
      <c r="U25" s="234">
        <f t="shared" si="4"/>
        <v>1943863</v>
      </c>
      <c r="V25" s="234">
        <f t="shared" si="4"/>
        <v>3601974</v>
      </c>
      <c r="W25" s="234">
        <f t="shared" si="4"/>
        <v>15337734</v>
      </c>
      <c r="X25" s="234">
        <f t="shared" si="4"/>
        <v>25593000</v>
      </c>
      <c r="Y25" s="234">
        <f t="shared" si="4"/>
        <v>-10255266</v>
      </c>
      <c r="Z25" s="246">
        <f>+IF(X25&lt;&gt;0,+(Y25/X25)*100,0)</f>
        <v>-40.070589614347675</v>
      </c>
      <c r="AA25" s="247">
        <f>+AA5+AA9+AA15+AA19+AA24</f>
        <v>25593000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21415234</v>
      </c>
      <c r="D28" s="160"/>
      <c r="E28" s="161">
        <v>18210000</v>
      </c>
      <c r="F28" s="65">
        <v>23805000</v>
      </c>
      <c r="G28" s="65">
        <v>27381</v>
      </c>
      <c r="H28" s="65">
        <v>272531</v>
      </c>
      <c r="I28" s="65">
        <v>1086270</v>
      </c>
      <c r="J28" s="65">
        <v>1386182</v>
      </c>
      <c r="K28" s="65">
        <v>1024284</v>
      </c>
      <c r="L28" s="65">
        <v>1768223</v>
      </c>
      <c r="M28" s="65">
        <v>2014767</v>
      </c>
      <c r="N28" s="65">
        <v>4807274</v>
      </c>
      <c r="O28" s="65">
        <v>401476</v>
      </c>
      <c r="P28" s="65">
        <v>481309</v>
      </c>
      <c r="Q28" s="65">
        <v>4265722</v>
      </c>
      <c r="R28" s="65">
        <v>5148507</v>
      </c>
      <c r="S28" s="65">
        <v>377360</v>
      </c>
      <c r="T28" s="65">
        <v>838842</v>
      </c>
      <c r="U28" s="65">
        <v>1769909</v>
      </c>
      <c r="V28" s="65">
        <v>2986111</v>
      </c>
      <c r="W28" s="65">
        <v>14328074</v>
      </c>
      <c r="X28" s="65">
        <v>23805000</v>
      </c>
      <c r="Y28" s="65">
        <v>-9476926</v>
      </c>
      <c r="Z28" s="145">
        <v>-39.81</v>
      </c>
      <c r="AA28" s="160">
        <v>23805000</v>
      </c>
    </row>
    <row r="29" spans="1:27" ht="13.5">
      <c r="A29" s="249" t="s">
        <v>138</v>
      </c>
      <c r="B29" s="141"/>
      <c r="C29" s="160">
        <v>505004</v>
      </c>
      <c r="D29" s="160"/>
      <c r="E29" s="161"/>
      <c r="F29" s="65"/>
      <c r="G29" s="65"/>
      <c r="H29" s="65"/>
      <c r="I29" s="65"/>
      <c r="J29" s="65"/>
      <c r="K29" s="65"/>
      <c r="L29" s="65"/>
      <c r="M29" s="65">
        <v>7254</v>
      </c>
      <c r="N29" s="65">
        <v>7254</v>
      </c>
      <c r="O29" s="65">
        <v>38889</v>
      </c>
      <c r="P29" s="65">
        <v>20261</v>
      </c>
      <c r="Q29" s="65">
        <v>102432</v>
      </c>
      <c r="R29" s="65">
        <v>161582</v>
      </c>
      <c r="S29" s="65"/>
      <c r="T29" s="65"/>
      <c r="U29" s="65"/>
      <c r="V29" s="65"/>
      <c r="W29" s="65">
        <v>168836</v>
      </c>
      <c r="X29" s="65"/>
      <c r="Y29" s="65">
        <v>168836</v>
      </c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21920238</v>
      </c>
      <c r="D32" s="225">
        <f>SUM(D28:D31)</f>
        <v>0</v>
      </c>
      <c r="E32" s="226">
        <f t="shared" si="5"/>
        <v>18210000</v>
      </c>
      <c r="F32" s="82">
        <f t="shared" si="5"/>
        <v>23805000</v>
      </c>
      <c r="G32" s="82">
        <f t="shared" si="5"/>
        <v>27381</v>
      </c>
      <c r="H32" s="82">
        <f t="shared" si="5"/>
        <v>272531</v>
      </c>
      <c r="I32" s="82">
        <f t="shared" si="5"/>
        <v>1086270</v>
      </c>
      <c r="J32" s="82">
        <f t="shared" si="5"/>
        <v>1386182</v>
      </c>
      <c r="K32" s="82">
        <f t="shared" si="5"/>
        <v>1024284</v>
      </c>
      <c r="L32" s="82">
        <f t="shared" si="5"/>
        <v>1768223</v>
      </c>
      <c r="M32" s="82">
        <f t="shared" si="5"/>
        <v>2022021</v>
      </c>
      <c r="N32" s="82">
        <f t="shared" si="5"/>
        <v>4814528</v>
      </c>
      <c r="O32" s="82">
        <f t="shared" si="5"/>
        <v>440365</v>
      </c>
      <c r="P32" s="82">
        <f t="shared" si="5"/>
        <v>501570</v>
      </c>
      <c r="Q32" s="82">
        <f t="shared" si="5"/>
        <v>4368154</v>
      </c>
      <c r="R32" s="82">
        <f t="shared" si="5"/>
        <v>5310089</v>
      </c>
      <c r="S32" s="82">
        <f t="shared" si="5"/>
        <v>377360</v>
      </c>
      <c r="T32" s="82">
        <f t="shared" si="5"/>
        <v>838842</v>
      </c>
      <c r="U32" s="82">
        <f t="shared" si="5"/>
        <v>1769909</v>
      </c>
      <c r="V32" s="82">
        <f t="shared" si="5"/>
        <v>2986111</v>
      </c>
      <c r="W32" s="82">
        <f t="shared" si="5"/>
        <v>14496910</v>
      </c>
      <c r="X32" s="82">
        <f t="shared" si="5"/>
        <v>23805000</v>
      </c>
      <c r="Y32" s="82">
        <f t="shared" si="5"/>
        <v>-9308090</v>
      </c>
      <c r="Z32" s="227">
        <f>+IF(X32&lt;&gt;0,+(Y32/X32)*100,0)</f>
        <v>-39.1014072673808</v>
      </c>
      <c r="AA32" s="84">
        <f>SUM(AA28:AA31)</f>
        <v>23805000</v>
      </c>
    </row>
    <row r="33" spans="1:27" ht="13.5">
      <c r="A33" s="252" t="s">
        <v>51</v>
      </c>
      <c r="B33" s="141" t="s">
        <v>141</v>
      </c>
      <c r="C33" s="160"/>
      <c r="D33" s="160"/>
      <c r="E33" s="161">
        <v>594000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>
        <v>2347638</v>
      </c>
      <c r="D35" s="160"/>
      <c r="E35" s="161">
        <v>696000</v>
      </c>
      <c r="F35" s="65">
        <v>1788000</v>
      </c>
      <c r="G35" s="65"/>
      <c r="H35" s="65">
        <v>10485</v>
      </c>
      <c r="I35" s="65">
        <v>18756</v>
      </c>
      <c r="J35" s="65">
        <v>29241</v>
      </c>
      <c r="K35" s="65">
        <v>29241</v>
      </c>
      <c r="L35" s="65">
        <v>26903</v>
      </c>
      <c r="M35" s="65">
        <v>16666</v>
      </c>
      <c r="N35" s="65">
        <v>72810</v>
      </c>
      <c r="O35" s="65">
        <v>58836</v>
      </c>
      <c r="P35" s="65">
        <v>16594</v>
      </c>
      <c r="Q35" s="65">
        <v>47480</v>
      </c>
      <c r="R35" s="65">
        <v>122910</v>
      </c>
      <c r="S35" s="65">
        <v>229421</v>
      </c>
      <c r="T35" s="65">
        <v>212488</v>
      </c>
      <c r="U35" s="65">
        <v>173954</v>
      </c>
      <c r="V35" s="65">
        <v>615863</v>
      </c>
      <c r="W35" s="65">
        <v>840824</v>
      </c>
      <c r="X35" s="65">
        <v>1788000</v>
      </c>
      <c r="Y35" s="65">
        <v>-947176</v>
      </c>
      <c r="Z35" s="145">
        <v>-52.97</v>
      </c>
      <c r="AA35" s="67">
        <v>1788000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24267876</v>
      </c>
      <c r="D36" s="237">
        <f>SUM(D32:D35)</f>
        <v>0</v>
      </c>
      <c r="E36" s="233">
        <f t="shared" si="6"/>
        <v>19500000</v>
      </c>
      <c r="F36" s="235">
        <f t="shared" si="6"/>
        <v>25593000</v>
      </c>
      <c r="G36" s="235">
        <f t="shared" si="6"/>
        <v>27381</v>
      </c>
      <c r="H36" s="235">
        <f t="shared" si="6"/>
        <v>283016</v>
      </c>
      <c r="I36" s="235">
        <f t="shared" si="6"/>
        <v>1105026</v>
      </c>
      <c r="J36" s="235">
        <f t="shared" si="6"/>
        <v>1415423</v>
      </c>
      <c r="K36" s="235">
        <f t="shared" si="6"/>
        <v>1053525</v>
      </c>
      <c r="L36" s="235">
        <f t="shared" si="6"/>
        <v>1795126</v>
      </c>
      <c r="M36" s="235">
        <f t="shared" si="6"/>
        <v>2038687</v>
      </c>
      <c r="N36" s="235">
        <f t="shared" si="6"/>
        <v>4887338</v>
      </c>
      <c r="O36" s="235">
        <f t="shared" si="6"/>
        <v>499201</v>
      </c>
      <c r="P36" s="235">
        <f t="shared" si="6"/>
        <v>518164</v>
      </c>
      <c r="Q36" s="235">
        <f t="shared" si="6"/>
        <v>4415634</v>
      </c>
      <c r="R36" s="235">
        <f t="shared" si="6"/>
        <v>5432999</v>
      </c>
      <c r="S36" s="235">
        <f t="shared" si="6"/>
        <v>606781</v>
      </c>
      <c r="T36" s="235">
        <f t="shared" si="6"/>
        <v>1051330</v>
      </c>
      <c r="U36" s="235">
        <f t="shared" si="6"/>
        <v>1943863</v>
      </c>
      <c r="V36" s="235">
        <f t="shared" si="6"/>
        <v>3601974</v>
      </c>
      <c r="W36" s="235">
        <f t="shared" si="6"/>
        <v>15337734</v>
      </c>
      <c r="X36" s="235">
        <f t="shared" si="6"/>
        <v>25593000</v>
      </c>
      <c r="Y36" s="235">
        <f t="shared" si="6"/>
        <v>-10255266</v>
      </c>
      <c r="Z36" s="236">
        <f>+IF(X36&lt;&gt;0,+(Y36/X36)*100,0)</f>
        <v>-40.070589614347675</v>
      </c>
      <c r="AA36" s="254">
        <f>SUM(AA32:AA35)</f>
        <v>25593000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1932760</v>
      </c>
      <c r="D6" s="160"/>
      <c r="E6" s="64">
        <v>658000</v>
      </c>
      <c r="F6" s="65">
        <v>1934</v>
      </c>
      <c r="G6" s="65">
        <v>694</v>
      </c>
      <c r="H6" s="65">
        <v>694</v>
      </c>
      <c r="I6" s="65">
        <v>694</v>
      </c>
      <c r="J6" s="65">
        <v>2082</v>
      </c>
      <c r="K6" s="65">
        <v>694</v>
      </c>
      <c r="L6" s="65">
        <v>694</v>
      </c>
      <c r="M6" s="65">
        <v>1932760</v>
      </c>
      <c r="N6" s="65">
        <v>1934148</v>
      </c>
      <c r="O6" s="65">
        <v>1932760</v>
      </c>
      <c r="P6" s="65">
        <v>1932760</v>
      </c>
      <c r="Q6" s="65">
        <v>1932760</v>
      </c>
      <c r="R6" s="65">
        <v>5798280</v>
      </c>
      <c r="S6" s="65">
        <v>1932760</v>
      </c>
      <c r="T6" s="65">
        <v>1932760</v>
      </c>
      <c r="U6" s="65">
        <v>1932760</v>
      </c>
      <c r="V6" s="65">
        <v>5798280</v>
      </c>
      <c r="W6" s="65">
        <v>13532790</v>
      </c>
      <c r="X6" s="65">
        <v>1934</v>
      </c>
      <c r="Y6" s="65">
        <v>13530856</v>
      </c>
      <c r="Z6" s="145">
        <v>699630.61</v>
      </c>
      <c r="AA6" s="67">
        <v>1934</v>
      </c>
    </row>
    <row r="7" spans="1:27" ht="13.5">
      <c r="A7" s="264" t="s">
        <v>147</v>
      </c>
      <c r="B7" s="197" t="s">
        <v>72</v>
      </c>
      <c r="C7" s="160">
        <v>5762491</v>
      </c>
      <c r="D7" s="160"/>
      <c r="E7" s="64"/>
      <c r="F7" s="65"/>
      <c r="G7" s="65"/>
      <c r="H7" s="65"/>
      <c r="I7" s="65"/>
      <c r="J7" s="65"/>
      <c r="K7" s="65"/>
      <c r="L7" s="65"/>
      <c r="M7" s="65">
        <v>5762491</v>
      </c>
      <c r="N7" s="65">
        <v>5762491</v>
      </c>
      <c r="O7" s="65">
        <v>5762491</v>
      </c>
      <c r="P7" s="65">
        <v>5762491</v>
      </c>
      <c r="Q7" s="65">
        <v>5762491</v>
      </c>
      <c r="R7" s="65">
        <v>17287473</v>
      </c>
      <c r="S7" s="65">
        <v>5762491</v>
      </c>
      <c r="T7" s="65">
        <v>5762491</v>
      </c>
      <c r="U7" s="65">
        <v>5762491</v>
      </c>
      <c r="V7" s="65">
        <v>17287473</v>
      </c>
      <c r="W7" s="65">
        <v>40337437</v>
      </c>
      <c r="X7" s="65"/>
      <c r="Y7" s="65">
        <v>40337437</v>
      </c>
      <c r="Z7" s="145"/>
      <c r="AA7" s="67"/>
    </row>
    <row r="8" spans="1:27" ht="13.5">
      <c r="A8" s="264" t="s">
        <v>148</v>
      </c>
      <c r="B8" s="197" t="s">
        <v>72</v>
      </c>
      <c r="C8" s="160">
        <v>3926285</v>
      </c>
      <c r="D8" s="160"/>
      <c r="E8" s="64">
        <v>18000000</v>
      </c>
      <c r="F8" s="65">
        <v>18000</v>
      </c>
      <c r="G8" s="65">
        <v>13967663</v>
      </c>
      <c r="H8" s="65">
        <v>13967663</v>
      </c>
      <c r="I8" s="65">
        <v>13967663</v>
      </c>
      <c r="J8" s="65">
        <v>41902989</v>
      </c>
      <c r="K8" s="65">
        <v>13967663</v>
      </c>
      <c r="L8" s="65">
        <v>13967663</v>
      </c>
      <c r="M8" s="65">
        <v>2656217</v>
      </c>
      <c r="N8" s="65">
        <v>30591543</v>
      </c>
      <c r="O8" s="65">
        <v>2656217</v>
      </c>
      <c r="P8" s="65">
        <v>2656217</v>
      </c>
      <c r="Q8" s="65">
        <v>2656217</v>
      </c>
      <c r="R8" s="65">
        <v>7968651</v>
      </c>
      <c r="S8" s="65">
        <v>2656217</v>
      </c>
      <c r="T8" s="65">
        <v>2656217</v>
      </c>
      <c r="U8" s="65">
        <v>2656217</v>
      </c>
      <c r="V8" s="65">
        <v>7968651</v>
      </c>
      <c r="W8" s="65">
        <v>88431834</v>
      </c>
      <c r="X8" s="65">
        <v>18000</v>
      </c>
      <c r="Y8" s="65">
        <v>88413834</v>
      </c>
      <c r="Z8" s="145">
        <v>491187.97</v>
      </c>
      <c r="AA8" s="67">
        <v>18000</v>
      </c>
    </row>
    <row r="9" spans="1:27" ht="13.5">
      <c r="A9" s="264" t="s">
        <v>149</v>
      </c>
      <c r="B9" s="197"/>
      <c r="C9" s="160">
        <v>12165146</v>
      </c>
      <c r="D9" s="160"/>
      <c r="E9" s="64">
        <v>2951000</v>
      </c>
      <c r="F9" s="65">
        <v>1270</v>
      </c>
      <c r="G9" s="65">
        <v>2814168</v>
      </c>
      <c r="H9" s="65">
        <v>2814168</v>
      </c>
      <c r="I9" s="65">
        <v>2814168</v>
      </c>
      <c r="J9" s="65">
        <v>8442504</v>
      </c>
      <c r="K9" s="65">
        <v>2814168</v>
      </c>
      <c r="L9" s="65">
        <v>2814168</v>
      </c>
      <c r="M9" s="65">
        <v>12803669</v>
      </c>
      <c r="N9" s="65">
        <v>18432005</v>
      </c>
      <c r="O9" s="65">
        <v>12803669</v>
      </c>
      <c r="P9" s="65">
        <v>12803669</v>
      </c>
      <c r="Q9" s="65">
        <v>12803669</v>
      </c>
      <c r="R9" s="65">
        <v>38411007</v>
      </c>
      <c r="S9" s="65">
        <v>12803669</v>
      </c>
      <c r="T9" s="65">
        <v>12803669</v>
      </c>
      <c r="U9" s="65">
        <v>12803669</v>
      </c>
      <c r="V9" s="65">
        <v>38411007</v>
      </c>
      <c r="W9" s="65">
        <v>103696523</v>
      </c>
      <c r="X9" s="65">
        <v>1270</v>
      </c>
      <c r="Y9" s="65">
        <v>103695253</v>
      </c>
      <c r="Z9" s="145">
        <v>8164980.55</v>
      </c>
      <c r="AA9" s="67">
        <v>1270</v>
      </c>
    </row>
    <row r="10" spans="1:27" ht="13.5">
      <c r="A10" s="264" t="s">
        <v>150</v>
      </c>
      <c r="B10" s="197"/>
      <c r="C10" s="160">
        <v>58373</v>
      </c>
      <c r="D10" s="160"/>
      <c r="E10" s="64"/>
      <c r="F10" s="65">
        <v>2656</v>
      </c>
      <c r="G10" s="164"/>
      <c r="H10" s="164"/>
      <c r="I10" s="164"/>
      <c r="J10" s="65"/>
      <c r="K10" s="164"/>
      <c r="L10" s="164"/>
      <c r="M10" s="65">
        <v>689918</v>
      </c>
      <c r="N10" s="164">
        <v>689918</v>
      </c>
      <c r="O10" s="164">
        <v>689918</v>
      </c>
      <c r="P10" s="164">
        <v>689918</v>
      </c>
      <c r="Q10" s="65">
        <v>689918</v>
      </c>
      <c r="R10" s="164">
        <v>2069754</v>
      </c>
      <c r="S10" s="164">
        <v>689918</v>
      </c>
      <c r="T10" s="65">
        <v>689918</v>
      </c>
      <c r="U10" s="164">
        <v>689918</v>
      </c>
      <c r="V10" s="164">
        <v>2069754</v>
      </c>
      <c r="W10" s="164">
        <v>4829426</v>
      </c>
      <c r="X10" s="65">
        <v>2656</v>
      </c>
      <c r="Y10" s="164">
        <v>4826770</v>
      </c>
      <c r="Z10" s="146">
        <v>181730.8</v>
      </c>
      <c r="AA10" s="239">
        <v>2656</v>
      </c>
    </row>
    <row r="11" spans="1:27" ht="13.5">
      <c r="A11" s="264" t="s">
        <v>151</v>
      </c>
      <c r="B11" s="197" t="s">
        <v>96</v>
      </c>
      <c r="C11" s="160">
        <v>1895466</v>
      </c>
      <c r="D11" s="160"/>
      <c r="E11" s="64"/>
      <c r="F11" s="65">
        <v>1895</v>
      </c>
      <c r="G11" s="65"/>
      <c r="H11" s="65"/>
      <c r="I11" s="65"/>
      <c r="J11" s="65"/>
      <c r="K11" s="65"/>
      <c r="L11" s="65"/>
      <c r="M11" s="65">
        <v>1895466</v>
      </c>
      <c r="N11" s="65">
        <v>1895466</v>
      </c>
      <c r="O11" s="65">
        <v>1895466</v>
      </c>
      <c r="P11" s="65">
        <v>1895466</v>
      </c>
      <c r="Q11" s="65">
        <v>1895466</v>
      </c>
      <c r="R11" s="65">
        <v>5686398</v>
      </c>
      <c r="S11" s="65">
        <v>1895466</v>
      </c>
      <c r="T11" s="65">
        <v>1895466</v>
      </c>
      <c r="U11" s="65">
        <v>1895466</v>
      </c>
      <c r="V11" s="65">
        <v>5686398</v>
      </c>
      <c r="W11" s="65">
        <v>13268262</v>
      </c>
      <c r="X11" s="65">
        <v>1895</v>
      </c>
      <c r="Y11" s="65">
        <v>13266367</v>
      </c>
      <c r="Z11" s="145">
        <v>700072.14</v>
      </c>
      <c r="AA11" s="67">
        <v>1895</v>
      </c>
    </row>
    <row r="12" spans="1:27" ht="13.5">
      <c r="A12" s="265" t="s">
        <v>56</v>
      </c>
      <c r="B12" s="266"/>
      <c r="C12" s="177">
        <f aca="true" t="shared" si="0" ref="C12:Y12">SUM(C6:C11)</f>
        <v>25740521</v>
      </c>
      <c r="D12" s="177">
        <f>SUM(D6:D11)</f>
        <v>0</v>
      </c>
      <c r="E12" s="77">
        <f t="shared" si="0"/>
        <v>21609000</v>
      </c>
      <c r="F12" s="78">
        <f t="shared" si="0"/>
        <v>25755</v>
      </c>
      <c r="G12" s="78">
        <f t="shared" si="0"/>
        <v>16782525</v>
      </c>
      <c r="H12" s="78">
        <f t="shared" si="0"/>
        <v>16782525</v>
      </c>
      <c r="I12" s="78">
        <f t="shared" si="0"/>
        <v>16782525</v>
      </c>
      <c r="J12" s="78">
        <f t="shared" si="0"/>
        <v>50347575</v>
      </c>
      <c r="K12" s="78">
        <f t="shared" si="0"/>
        <v>16782525</v>
      </c>
      <c r="L12" s="78">
        <f t="shared" si="0"/>
        <v>16782525</v>
      </c>
      <c r="M12" s="78">
        <f t="shared" si="0"/>
        <v>25740521</v>
      </c>
      <c r="N12" s="78">
        <f t="shared" si="0"/>
        <v>59305571</v>
      </c>
      <c r="O12" s="78">
        <f t="shared" si="0"/>
        <v>25740521</v>
      </c>
      <c r="P12" s="78">
        <f t="shared" si="0"/>
        <v>25740521</v>
      </c>
      <c r="Q12" s="78">
        <f t="shared" si="0"/>
        <v>25740521</v>
      </c>
      <c r="R12" s="78">
        <f t="shared" si="0"/>
        <v>77221563</v>
      </c>
      <c r="S12" s="78">
        <f t="shared" si="0"/>
        <v>25740521</v>
      </c>
      <c r="T12" s="78">
        <f t="shared" si="0"/>
        <v>25740521</v>
      </c>
      <c r="U12" s="78">
        <f t="shared" si="0"/>
        <v>25740521</v>
      </c>
      <c r="V12" s="78">
        <f t="shared" si="0"/>
        <v>77221563</v>
      </c>
      <c r="W12" s="78">
        <f t="shared" si="0"/>
        <v>264096272</v>
      </c>
      <c r="X12" s="78">
        <f t="shared" si="0"/>
        <v>25755</v>
      </c>
      <c r="Y12" s="78">
        <f t="shared" si="0"/>
        <v>264070517</v>
      </c>
      <c r="Z12" s="179">
        <f>+IF(X12&lt;&gt;0,+(Y12/X12)*100,0)</f>
        <v>1025317.4801009513</v>
      </c>
      <c r="AA12" s="79">
        <f>SUM(AA6:AA11)</f>
        <v>25755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>
        <v>72609</v>
      </c>
      <c r="H16" s="164">
        <v>72609</v>
      </c>
      <c r="I16" s="164">
        <v>72609</v>
      </c>
      <c r="J16" s="65">
        <v>217827</v>
      </c>
      <c r="K16" s="164">
        <v>72609</v>
      </c>
      <c r="L16" s="164">
        <v>72609</v>
      </c>
      <c r="M16" s="65">
        <v>9854800</v>
      </c>
      <c r="N16" s="164">
        <v>10000018</v>
      </c>
      <c r="O16" s="164">
        <v>9854800</v>
      </c>
      <c r="P16" s="164">
        <v>9854800</v>
      </c>
      <c r="Q16" s="65">
        <v>9854800</v>
      </c>
      <c r="R16" s="164">
        <v>29564400</v>
      </c>
      <c r="S16" s="164">
        <v>9854800</v>
      </c>
      <c r="T16" s="65">
        <v>9854800</v>
      </c>
      <c r="U16" s="164">
        <v>9854800</v>
      </c>
      <c r="V16" s="164">
        <v>29564400</v>
      </c>
      <c r="W16" s="164">
        <v>69346645</v>
      </c>
      <c r="X16" s="65"/>
      <c r="Y16" s="164">
        <v>69346645</v>
      </c>
      <c r="Z16" s="146"/>
      <c r="AA16" s="239"/>
    </row>
    <row r="17" spans="1:27" ht="13.5">
      <c r="A17" s="264" t="s">
        <v>155</v>
      </c>
      <c r="B17" s="197"/>
      <c r="C17" s="160">
        <v>9854800</v>
      </c>
      <c r="D17" s="160"/>
      <c r="E17" s="64"/>
      <c r="F17" s="65">
        <v>9855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>
        <v>9855</v>
      </c>
      <c r="Y17" s="65">
        <v>-9855</v>
      </c>
      <c r="Z17" s="145">
        <v>-100</v>
      </c>
      <c r="AA17" s="67">
        <v>9855</v>
      </c>
    </row>
    <row r="18" spans="1:27" ht="13.5">
      <c r="A18" s="264" t="s">
        <v>156</v>
      </c>
      <c r="B18" s="197"/>
      <c r="C18" s="160"/>
      <c r="D18" s="160"/>
      <c r="E18" s="64">
        <v>1200000</v>
      </c>
      <c r="F18" s="65">
        <v>5762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>
        <v>5762</v>
      </c>
      <c r="Y18" s="65">
        <v>-5762</v>
      </c>
      <c r="Z18" s="145">
        <v>-100</v>
      </c>
      <c r="AA18" s="67">
        <v>5762</v>
      </c>
    </row>
    <row r="19" spans="1:27" ht="13.5">
      <c r="A19" s="264" t="s">
        <v>157</v>
      </c>
      <c r="B19" s="197" t="s">
        <v>99</v>
      </c>
      <c r="C19" s="160">
        <v>160792644</v>
      </c>
      <c r="D19" s="160"/>
      <c r="E19" s="64">
        <v>236497000</v>
      </c>
      <c r="F19" s="65">
        <v>160793</v>
      </c>
      <c r="G19" s="65">
        <v>196897026</v>
      </c>
      <c r="H19" s="65">
        <v>196897026</v>
      </c>
      <c r="I19" s="65">
        <v>196897026</v>
      </c>
      <c r="J19" s="65">
        <v>590691078</v>
      </c>
      <c r="K19" s="65">
        <v>196897026</v>
      </c>
      <c r="L19" s="65">
        <v>196897026</v>
      </c>
      <c r="M19" s="65">
        <v>160792644</v>
      </c>
      <c r="N19" s="65">
        <v>554586696</v>
      </c>
      <c r="O19" s="65">
        <v>160792644</v>
      </c>
      <c r="P19" s="65">
        <v>160792644</v>
      </c>
      <c r="Q19" s="65">
        <v>160792644</v>
      </c>
      <c r="R19" s="65">
        <v>482377932</v>
      </c>
      <c r="S19" s="65">
        <v>160792644</v>
      </c>
      <c r="T19" s="65">
        <v>160792644</v>
      </c>
      <c r="U19" s="65">
        <v>160792644</v>
      </c>
      <c r="V19" s="65">
        <v>482377932</v>
      </c>
      <c r="W19" s="65">
        <v>2110033638</v>
      </c>
      <c r="X19" s="65">
        <v>160793</v>
      </c>
      <c r="Y19" s="65">
        <v>2109872845</v>
      </c>
      <c r="Z19" s="145">
        <v>1312167.1</v>
      </c>
      <c r="AA19" s="67">
        <v>160793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>
        <v>58489</v>
      </c>
      <c r="D22" s="160"/>
      <c r="E22" s="64">
        <v>45000</v>
      </c>
      <c r="F22" s="65">
        <v>45</v>
      </c>
      <c r="G22" s="65">
        <v>8187</v>
      </c>
      <c r="H22" s="65">
        <v>8187</v>
      </c>
      <c r="I22" s="65">
        <v>8187</v>
      </c>
      <c r="J22" s="65">
        <v>24561</v>
      </c>
      <c r="K22" s="65">
        <v>8187</v>
      </c>
      <c r="L22" s="65">
        <v>8187</v>
      </c>
      <c r="M22" s="65">
        <v>58489</v>
      </c>
      <c r="N22" s="65">
        <v>74863</v>
      </c>
      <c r="O22" s="65">
        <v>58489</v>
      </c>
      <c r="P22" s="65">
        <v>58489</v>
      </c>
      <c r="Q22" s="65">
        <v>58489</v>
      </c>
      <c r="R22" s="65">
        <v>175467</v>
      </c>
      <c r="S22" s="65">
        <v>58489</v>
      </c>
      <c r="T22" s="65">
        <v>58489</v>
      </c>
      <c r="U22" s="65">
        <v>58489</v>
      </c>
      <c r="V22" s="65">
        <v>175467</v>
      </c>
      <c r="W22" s="65">
        <v>450358</v>
      </c>
      <c r="X22" s="65">
        <v>45</v>
      </c>
      <c r="Y22" s="65">
        <v>450313</v>
      </c>
      <c r="Z22" s="145">
        <v>1000695.56</v>
      </c>
      <c r="AA22" s="67">
        <v>45</v>
      </c>
    </row>
    <row r="23" spans="1:27" ht="13.5">
      <c r="A23" s="264" t="s">
        <v>161</v>
      </c>
      <c r="B23" s="197"/>
      <c r="C23" s="160"/>
      <c r="D23" s="160"/>
      <c r="E23" s="64"/>
      <c r="F23" s="65">
        <v>1043962</v>
      </c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>
        <v>1043962</v>
      </c>
      <c r="Y23" s="164">
        <v>-1043962</v>
      </c>
      <c r="Z23" s="146">
        <v>-100</v>
      </c>
      <c r="AA23" s="239">
        <v>1043962</v>
      </c>
    </row>
    <row r="24" spans="1:27" ht="13.5">
      <c r="A24" s="265" t="s">
        <v>57</v>
      </c>
      <c r="B24" s="268"/>
      <c r="C24" s="177">
        <f aca="true" t="shared" si="1" ref="C24:Y24">SUM(C15:C23)</f>
        <v>170705933</v>
      </c>
      <c r="D24" s="177">
        <f>SUM(D15:D23)</f>
        <v>0</v>
      </c>
      <c r="E24" s="81">
        <f t="shared" si="1"/>
        <v>237742000</v>
      </c>
      <c r="F24" s="82">
        <f t="shared" si="1"/>
        <v>1220417</v>
      </c>
      <c r="G24" s="82">
        <f t="shared" si="1"/>
        <v>196977822</v>
      </c>
      <c r="H24" s="82">
        <f t="shared" si="1"/>
        <v>196977822</v>
      </c>
      <c r="I24" s="82">
        <f t="shared" si="1"/>
        <v>196977822</v>
      </c>
      <c r="J24" s="82">
        <f t="shared" si="1"/>
        <v>590933466</v>
      </c>
      <c r="K24" s="82">
        <f t="shared" si="1"/>
        <v>196977822</v>
      </c>
      <c r="L24" s="82">
        <f t="shared" si="1"/>
        <v>196977822</v>
      </c>
      <c r="M24" s="82">
        <f t="shared" si="1"/>
        <v>170705933</v>
      </c>
      <c r="N24" s="82">
        <f t="shared" si="1"/>
        <v>564661577</v>
      </c>
      <c r="O24" s="82">
        <f t="shared" si="1"/>
        <v>170705933</v>
      </c>
      <c r="P24" s="82">
        <f t="shared" si="1"/>
        <v>170705933</v>
      </c>
      <c r="Q24" s="82">
        <f t="shared" si="1"/>
        <v>170705933</v>
      </c>
      <c r="R24" s="82">
        <f t="shared" si="1"/>
        <v>512117799</v>
      </c>
      <c r="S24" s="82">
        <f t="shared" si="1"/>
        <v>170705933</v>
      </c>
      <c r="T24" s="82">
        <f t="shared" si="1"/>
        <v>170705933</v>
      </c>
      <c r="U24" s="82">
        <f t="shared" si="1"/>
        <v>170705933</v>
      </c>
      <c r="V24" s="82">
        <f t="shared" si="1"/>
        <v>512117799</v>
      </c>
      <c r="W24" s="82">
        <f t="shared" si="1"/>
        <v>2179830641</v>
      </c>
      <c r="X24" s="82">
        <f t="shared" si="1"/>
        <v>1220417</v>
      </c>
      <c r="Y24" s="82">
        <f t="shared" si="1"/>
        <v>2178610224</v>
      </c>
      <c r="Z24" s="227">
        <f>+IF(X24&lt;&gt;0,+(Y24/X24)*100,0)</f>
        <v>178513.5919935563</v>
      </c>
      <c r="AA24" s="84">
        <f>SUM(AA15:AA23)</f>
        <v>1220417</v>
      </c>
    </row>
    <row r="25" spans="1:27" ht="13.5">
      <c r="A25" s="265" t="s">
        <v>162</v>
      </c>
      <c r="B25" s="266"/>
      <c r="C25" s="177">
        <f aca="true" t="shared" si="2" ref="C25:Y25">+C12+C24</f>
        <v>196446454</v>
      </c>
      <c r="D25" s="177">
        <f>+D12+D24</f>
        <v>0</v>
      </c>
      <c r="E25" s="77">
        <f t="shared" si="2"/>
        <v>259351000</v>
      </c>
      <c r="F25" s="78">
        <f t="shared" si="2"/>
        <v>1246172</v>
      </c>
      <c r="G25" s="78">
        <f t="shared" si="2"/>
        <v>213760347</v>
      </c>
      <c r="H25" s="78">
        <f t="shared" si="2"/>
        <v>213760347</v>
      </c>
      <c r="I25" s="78">
        <f t="shared" si="2"/>
        <v>213760347</v>
      </c>
      <c r="J25" s="78">
        <f t="shared" si="2"/>
        <v>641281041</v>
      </c>
      <c r="K25" s="78">
        <f t="shared" si="2"/>
        <v>213760347</v>
      </c>
      <c r="L25" s="78">
        <f t="shared" si="2"/>
        <v>213760347</v>
      </c>
      <c r="M25" s="78">
        <f t="shared" si="2"/>
        <v>196446454</v>
      </c>
      <c r="N25" s="78">
        <f t="shared" si="2"/>
        <v>623967148</v>
      </c>
      <c r="O25" s="78">
        <f t="shared" si="2"/>
        <v>196446454</v>
      </c>
      <c r="P25" s="78">
        <f t="shared" si="2"/>
        <v>196446454</v>
      </c>
      <c r="Q25" s="78">
        <f t="shared" si="2"/>
        <v>196446454</v>
      </c>
      <c r="R25" s="78">
        <f t="shared" si="2"/>
        <v>589339362</v>
      </c>
      <c r="S25" s="78">
        <f t="shared" si="2"/>
        <v>196446454</v>
      </c>
      <c r="T25" s="78">
        <f t="shared" si="2"/>
        <v>196446454</v>
      </c>
      <c r="U25" s="78">
        <f t="shared" si="2"/>
        <v>196446454</v>
      </c>
      <c r="V25" s="78">
        <f t="shared" si="2"/>
        <v>589339362</v>
      </c>
      <c r="W25" s="78">
        <f t="shared" si="2"/>
        <v>2443926913</v>
      </c>
      <c r="X25" s="78">
        <f t="shared" si="2"/>
        <v>1246172</v>
      </c>
      <c r="Y25" s="78">
        <f t="shared" si="2"/>
        <v>2442680741</v>
      </c>
      <c r="Z25" s="179">
        <f>+IF(X25&lt;&gt;0,+(Y25/X25)*100,0)</f>
        <v>196014.73480386334</v>
      </c>
      <c r="AA25" s="79">
        <f>+AA12+AA24</f>
        <v>1246172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>
        <v>2826853</v>
      </c>
      <c r="H29" s="65">
        <v>2826853</v>
      </c>
      <c r="I29" s="65">
        <v>2826853</v>
      </c>
      <c r="J29" s="65">
        <v>8480559</v>
      </c>
      <c r="K29" s="65">
        <v>2826853</v>
      </c>
      <c r="L29" s="65">
        <v>2826853</v>
      </c>
      <c r="M29" s="65"/>
      <c r="N29" s="65">
        <v>5653706</v>
      </c>
      <c r="O29" s="65"/>
      <c r="P29" s="65"/>
      <c r="Q29" s="65"/>
      <c r="R29" s="65"/>
      <c r="S29" s="65"/>
      <c r="T29" s="65"/>
      <c r="U29" s="65"/>
      <c r="V29" s="65"/>
      <c r="W29" s="65">
        <v>14134265</v>
      </c>
      <c r="X29" s="65"/>
      <c r="Y29" s="65">
        <v>14134265</v>
      </c>
      <c r="Z29" s="145"/>
      <c r="AA29" s="67"/>
    </row>
    <row r="30" spans="1:27" ht="13.5">
      <c r="A30" s="264" t="s">
        <v>52</v>
      </c>
      <c r="B30" s="197" t="s">
        <v>94</v>
      </c>
      <c r="C30" s="160"/>
      <c r="D30" s="160"/>
      <c r="E30" s="64"/>
      <c r="F30" s="65">
        <v>8487</v>
      </c>
      <c r="G30" s="65"/>
      <c r="H30" s="65"/>
      <c r="I30" s="65"/>
      <c r="J30" s="65"/>
      <c r="K30" s="65"/>
      <c r="L30" s="65"/>
      <c r="M30" s="65">
        <v>1076358</v>
      </c>
      <c r="N30" s="65">
        <v>1076358</v>
      </c>
      <c r="O30" s="65">
        <v>1076358</v>
      </c>
      <c r="P30" s="65">
        <v>1076358</v>
      </c>
      <c r="Q30" s="65">
        <v>1076358</v>
      </c>
      <c r="R30" s="65">
        <v>3229074</v>
      </c>
      <c r="S30" s="65">
        <v>1076358</v>
      </c>
      <c r="T30" s="65">
        <v>1076358</v>
      </c>
      <c r="U30" s="65">
        <v>1076358</v>
      </c>
      <c r="V30" s="65">
        <v>3229074</v>
      </c>
      <c r="W30" s="65">
        <v>7534506</v>
      </c>
      <c r="X30" s="65">
        <v>8487</v>
      </c>
      <c r="Y30" s="65">
        <v>7526019</v>
      </c>
      <c r="Z30" s="145">
        <v>88677.02</v>
      </c>
      <c r="AA30" s="67">
        <v>8487</v>
      </c>
    </row>
    <row r="31" spans="1:27" ht="13.5">
      <c r="A31" s="264" t="s">
        <v>166</v>
      </c>
      <c r="B31" s="197"/>
      <c r="C31" s="160">
        <v>642868</v>
      </c>
      <c r="D31" s="160"/>
      <c r="E31" s="64">
        <v>701000</v>
      </c>
      <c r="F31" s="65">
        <v>643</v>
      </c>
      <c r="G31" s="65">
        <v>630692</v>
      </c>
      <c r="H31" s="65">
        <v>630692</v>
      </c>
      <c r="I31" s="65">
        <v>630692</v>
      </c>
      <c r="J31" s="65">
        <v>1892076</v>
      </c>
      <c r="K31" s="65">
        <v>630692</v>
      </c>
      <c r="L31" s="65">
        <v>630692</v>
      </c>
      <c r="M31" s="65">
        <v>642868</v>
      </c>
      <c r="N31" s="65">
        <v>1904252</v>
      </c>
      <c r="O31" s="65">
        <v>642868</v>
      </c>
      <c r="P31" s="65">
        <v>642868</v>
      </c>
      <c r="Q31" s="65">
        <v>642868</v>
      </c>
      <c r="R31" s="65">
        <v>1928604</v>
      </c>
      <c r="S31" s="65">
        <v>642868</v>
      </c>
      <c r="T31" s="65">
        <v>642868</v>
      </c>
      <c r="U31" s="65">
        <v>642868</v>
      </c>
      <c r="V31" s="65">
        <v>1928604</v>
      </c>
      <c r="W31" s="65">
        <v>7653536</v>
      </c>
      <c r="X31" s="65">
        <v>643</v>
      </c>
      <c r="Y31" s="65">
        <v>7652893</v>
      </c>
      <c r="Z31" s="145">
        <v>1190185.54</v>
      </c>
      <c r="AA31" s="67">
        <v>643</v>
      </c>
    </row>
    <row r="32" spans="1:27" ht="13.5">
      <c r="A32" s="264" t="s">
        <v>167</v>
      </c>
      <c r="B32" s="197" t="s">
        <v>94</v>
      </c>
      <c r="C32" s="160">
        <v>7103828</v>
      </c>
      <c r="D32" s="160"/>
      <c r="E32" s="64"/>
      <c r="F32" s="65"/>
      <c r="G32" s="65">
        <v>6338084</v>
      </c>
      <c r="H32" s="65">
        <v>6338084</v>
      </c>
      <c r="I32" s="65">
        <v>6338084</v>
      </c>
      <c r="J32" s="65">
        <v>19014252</v>
      </c>
      <c r="K32" s="65">
        <v>6338084</v>
      </c>
      <c r="L32" s="65">
        <v>6338084</v>
      </c>
      <c r="M32" s="65">
        <v>7103828</v>
      </c>
      <c r="N32" s="65">
        <v>19779996</v>
      </c>
      <c r="O32" s="65">
        <v>7103828</v>
      </c>
      <c r="P32" s="65">
        <v>7103828</v>
      </c>
      <c r="Q32" s="65">
        <v>7103828</v>
      </c>
      <c r="R32" s="65">
        <v>21311484</v>
      </c>
      <c r="S32" s="65">
        <v>7103828</v>
      </c>
      <c r="T32" s="65">
        <v>7103828</v>
      </c>
      <c r="U32" s="65">
        <v>7103828</v>
      </c>
      <c r="V32" s="65">
        <v>21311484</v>
      </c>
      <c r="W32" s="65">
        <v>81417216</v>
      </c>
      <c r="X32" s="65"/>
      <c r="Y32" s="65">
        <v>81417216</v>
      </c>
      <c r="Z32" s="145"/>
      <c r="AA32" s="67"/>
    </row>
    <row r="33" spans="1:27" ht="13.5">
      <c r="A33" s="264" t="s">
        <v>168</v>
      </c>
      <c r="B33" s="197"/>
      <c r="C33" s="160">
        <v>1383358</v>
      </c>
      <c r="D33" s="160"/>
      <c r="E33" s="64">
        <v>1506000</v>
      </c>
      <c r="F33" s="65">
        <v>5528</v>
      </c>
      <c r="G33" s="65">
        <v>891062</v>
      </c>
      <c r="H33" s="65">
        <v>891062</v>
      </c>
      <c r="I33" s="65">
        <v>891062</v>
      </c>
      <c r="J33" s="65">
        <v>2673186</v>
      </c>
      <c r="K33" s="65">
        <v>891062</v>
      </c>
      <c r="L33" s="65">
        <v>891062</v>
      </c>
      <c r="M33" s="65">
        <v>307000</v>
      </c>
      <c r="N33" s="65">
        <v>2089124</v>
      </c>
      <c r="O33" s="65">
        <v>307000</v>
      </c>
      <c r="P33" s="65">
        <v>307000</v>
      </c>
      <c r="Q33" s="65">
        <v>307000</v>
      </c>
      <c r="R33" s="65">
        <v>921000</v>
      </c>
      <c r="S33" s="65">
        <v>307000</v>
      </c>
      <c r="T33" s="65">
        <v>307000</v>
      </c>
      <c r="U33" s="65">
        <v>307000</v>
      </c>
      <c r="V33" s="65">
        <v>921000</v>
      </c>
      <c r="W33" s="65">
        <v>6604310</v>
      </c>
      <c r="X33" s="65">
        <v>5528</v>
      </c>
      <c r="Y33" s="65">
        <v>6598782</v>
      </c>
      <c r="Z33" s="145">
        <v>119370.15</v>
      </c>
      <c r="AA33" s="67">
        <v>5528</v>
      </c>
    </row>
    <row r="34" spans="1:27" ht="13.5">
      <c r="A34" s="265" t="s">
        <v>58</v>
      </c>
      <c r="B34" s="266"/>
      <c r="C34" s="177">
        <f aca="true" t="shared" si="3" ref="C34:Y34">SUM(C29:C33)</f>
        <v>9130054</v>
      </c>
      <c r="D34" s="177">
        <f>SUM(D29:D33)</f>
        <v>0</v>
      </c>
      <c r="E34" s="77">
        <f t="shared" si="3"/>
        <v>2207000</v>
      </c>
      <c r="F34" s="78">
        <f t="shared" si="3"/>
        <v>14658</v>
      </c>
      <c r="G34" s="78">
        <f t="shared" si="3"/>
        <v>10686691</v>
      </c>
      <c r="H34" s="78">
        <f t="shared" si="3"/>
        <v>10686691</v>
      </c>
      <c r="I34" s="78">
        <f t="shared" si="3"/>
        <v>10686691</v>
      </c>
      <c r="J34" s="78">
        <f t="shared" si="3"/>
        <v>32060073</v>
      </c>
      <c r="K34" s="78">
        <f t="shared" si="3"/>
        <v>10686691</v>
      </c>
      <c r="L34" s="78">
        <f t="shared" si="3"/>
        <v>10686691</v>
      </c>
      <c r="M34" s="78">
        <f t="shared" si="3"/>
        <v>9130054</v>
      </c>
      <c r="N34" s="78">
        <f t="shared" si="3"/>
        <v>30503436</v>
      </c>
      <c r="O34" s="78">
        <f t="shared" si="3"/>
        <v>9130054</v>
      </c>
      <c r="P34" s="78">
        <f t="shared" si="3"/>
        <v>9130054</v>
      </c>
      <c r="Q34" s="78">
        <f t="shared" si="3"/>
        <v>9130054</v>
      </c>
      <c r="R34" s="78">
        <f t="shared" si="3"/>
        <v>27390162</v>
      </c>
      <c r="S34" s="78">
        <f t="shared" si="3"/>
        <v>9130054</v>
      </c>
      <c r="T34" s="78">
        <f t="shared" si="3"/>
        <v>9130054</v>
      </c>
      <c r="U34" s="78">
        <f t="shared" si="3"/>
        <v>9130054</v>
      </c>
      <c r="V34" s="78">
        <f t="shared" si="3"/>
        <v>27390162</v>
      </c>
      <c r="W34" s="78">
        <f t="shared" si="3"/>
        <v>117343833</v>
      </c>
      <c r="X34" s="78">
        <f t="shared" si="3"/>
        <v>14658</v>
      </c>
      <c r="Y34" s="78">
        <f t="shared" si="3"/>
        <v>117329175</v>
      </c>
      <c r="Z34" s="179">
        <f>+IF(X34&lt;&gt;0,+(Y34/X34)*100,0)</f>
        <v>800444.637740483</v>
      </c>
      <c r="AA34" s="79">
        <f>SUM(AA29:AA33)</f>
        <v>14658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/>
      <c r="D37" s="160"/>
      <c r="E37" s="64"/>
      <c r="F37" s="65">
        <v>869562</v>
      </c>
      <c r="G37" s="65"/>
      <c r="H37" s="65"/>
      <c r="I37" s="65"/>
      <c r="J37" s="65"/>
      <c r="K37" s="65"/>
      <c r="L37" s="65"/>
      <c r="M37" s="65">
        <v>13539562</v>
      </c>
      <c r="N37" s="65">
        <v>13539562</v>
      </c>
      <c r="O37" s="65">
        <v>13539562</v>
      </c>
      <c r="P37" s="65">
        <v>13539562</v>
      </c>
      <c r="Q37" s="65">
        <v>13539562</v>
      </c>
      <c r="R37" s="65">
        <v>40618686</v>
      </c>
      <c r="S37" s="65">
        <v>13539562</v>
      </c>
      <c r="T37" s="65">
        <v>13539562</v>
      </c>
      <c r="U37" s="65">
        <v>13539562</v>
      </c>
      <c r="V37" s="65">
        <v>40618686</v>
      </c>
      <c r="W37" s="65">
        <v>94776934</v>
      </c>
      <c r="X37" s="65">
        <v>869562</v>
      </c>
      <c r="Y37" s="65">
        <v>93907372</v>
      </c>
      <c r="Z37" s="145">
        <v>10799.39</v>
      </c>
      <c r="AA37" s="67">
        <v>869562</v>
      </c>
    </row>
    <row r="38" spans="1:27" ht="13.5">
      <c r="A38" s="264" t="s">
        <v>168</v>
      </c>
      <c r="B38" s="197"/>
      <c r="C38" s="160">
        <v>19067328</v>
      </c>
      <c r="D38" s="160"/>
      <c r="E38" s="64"/>
      <c r="F38" s="65">
        <v>12670</v>
      </c>
      <c r="G38" s="65"/>
      <c r="H38" s="65"/>
      <c r="I38" s="65"/>
      <c r="J38" s="65"/>
      <c r="K38" s="65"/>
      <c r="L38" s="65"/>
      <c r="M38" s="65">
        <v>5527766</v>
      </c>
      <c r="N38" s="65">
        <v>5527766</v>
      </c>
      <c r="O38" s="65">
        <v>5527766</v>
      </c>
      <c r="P38" s="65">
        <v>5527766</v>
      </c>
      <c r="Q38" s="65">
        <v>5527766</v>
      </c>
      <c r="R38" s="65">
        <v>16583298</v>
      </c>
      <c r="S38" s="65">
        <v>5527766</v>
      </c>
      <c r="T38" s="65">
        <v>5527766</v>
      </c>
      <c r="U38" s="65">
        <v>5527766</v>
      </c>
      <c r="V38" s="65">
        <v>16583298</v>
      </c>
      <c r="W38" s="65">
        <v>38694362</v>
      </c>
      <c r="X38" s="65">
        <v>12670</v>
      </c>
      <c r="Y38" s="65">
        <v>38681692</v>
      </c>
      <c r="Z38" s="145">
        <v>305301.44</v>
      </c>
      <c r="AA38" s="67">
        <v>12670</v>
      </c>
    </row>
    <row r="39" spans="1:27" ht="13.5">
      <c r="A39" s="265" t="s">
        <v>59</v>
      </c>
      <c r="B39" s="268"/>
      <c r="C39" s="177">
        <f aca="true" t="shared" si="4" ref="C39:Y39">SUM(C37:C38)</f>
        <v>19067328</v>
      </c>
      <c r="D39" s="177">
        <f>SUM(D37:D38)</f>
        <v>0</v>
      </c>
      <c r="E39" s="81">
        <f t="shared" si="4"/>
        <v>0</v>
      </c>
      <c r="F39" s="82">
        <f t="shared" si="4"/>
        <v>882232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19067328</v>
      </c>
      <c r="N39" s="82">
        <f t="shared" si="4"/>
        <v>19067328</v>
      </c>
      <c r="O39" s="82">
        <f t="shared" si="4"/>
        <v>19067328</v>
      </c>
      <c r="P39" s="82">
        <f t="shared" si="4"/>
        <v>19067328</v>
      </c>
      <c r="Q39" s="82">
        <f t="shared" si="4"/>
        <v>19067328</v>
      </c>
      <c r="R39" s="82">
        <f t="shared" si="4"/>
        <v>57201984</v>
      </c>
      <c r="S39" s="82">
        <f t="shared" si="4"/>
        <v>19067328</v>
      </c>
      <c r="T39" s="82">
        <f t="shared" si="4"/>
        <v>19067328</v>
      </c>
      <c r="U39" s="82">
        <f t="shared" si="4"/>
        <v>19067328</v>
      </c>
      <c r="V39" s="82">
        <f t="shared" si="4"/>
        <v>57201984</v>
      </c>
      <c r="W39" s="82">
        <f t="shared" si="4"/>
        <v>133471296</v>
      </c>
      <c r="X39" s="82">
        <f t="shared" si="4"/>
        <v>882232</v>
      </c>
      <c r="Y39" s="82">
        <f t="shared" si="4"/>
        <v>132589064</v>
      </c>
      <c r="Z39" s="227">
        <f>+IF(X39&lt;&gt;0,+(Y39/X39)*100,0)</f>
        <v>15028.820537001604</v>
      </c>
      <c r="AA39" s="84">
        <f>SUM(AA37:AA38)</f>
        <v>882232</v>
      </c>
    </row>
    <row r="40" spans="1:27" ht="13.5">
      <c r="A40" s="265" t="s">
        <v>170</v>
      </c>
      <c r="B40" s="266"/>
      <c r="C40" s="177">
        <f aca="true" t="shared" si="5" ref="C40:Y40">+C34+C39</f>
        <v>28197382</v>
      </c>
      <c r="D40" s="177">
        <f>+D34+D39</f>
        <v>0</v>
      </c>
      <c r="E40" s="77">
        <f t="shared" si="5"/>
        <v>2207000</v>
      </c>
      <c r="F40" s="78">
        <f t="shared" si="5"/>
        <v>896890</v>
      </c>
      <c r="G40" s="78">
        <f t="shared" si="5"/>
        <v>10686691</v>
      </c>
      <c r="H40" s="78">
        <f t="shared" si="5"/>
        <v>10686691</v>
      </c>
      <c r="I40" s="78">
        <f t="shared" si="5"/>
        <v>10686691</v>
      </c>
      <c r="J40" s="78">
        <f t="shared" si="5"/>
        <v>32060073</v>
      </c>
      <c r="K40" s="78">
        <f t="shared" si="5"/>
        <v>10686691</v>
      </c>
      <c r="L40" s="78">
        <f t="shared" si="5"/>
        <v>10686691</v>
      </c>
      <c r="M40" s="78">
        <f t="shared" si="5"/>
        <v>28197382</v>
      </c>
      <c r="N40" s="78">
        <f t="shared" si="5"/>
        <v>49570764</v>
      </c>
      <c r="O40" s="78">
        <f t="shared" si="5"/>
        <v>28197382</v>
      </c>
      <c r="P40" s="78">
        <f t="shared" si="5"/>
        <v>28197382</v>
      </c>
      <c r="Q40" s="78">
        <f t="shared" si="5"/>
        <v>28197382</v>
      </c>
      <c r="R40" s="78">
        <f t="shared" si="5"/>
        <v>84592146</v>
      </c>
      <c r="S40" s="78">
        <f t="shared" si="5"/>
        <v>28197382</v>
      </c>
      <c r="T40" s="78">
        <f t="shared" si="5"/>
        <v>28197382</v>
      </c>
      <c r="U40" s="78">
        <f t="shared" si="5"/>
        <v>28197382</v>
      </c>
      <c r="V40" s="78">
        <f t="shared" si="5"/>
        <v>84592146</v>
      </c>
      <c r="W40" s="78">
        <f t="shared" si="5"/>
        <v>250815129</v>
      </c>
      <c r="X40" s="78">
        <f t="shared" si="5"/>
        <v>896890</v>
      </c>
      <c r="Y40" s="78">
        <f t="shared" si="5"/>
        <v>249918239</v>
      </c>
      <c r="Z40" s="179">
        <f>+IF(X40&lt;&gt;0,+(Y40/X40)*100,0)</f>
        <v>27864.9822163253</v>
      </c>
      <c r="AA40" s="79">
        <f>+AA34+AA39</f>
        <v>896890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168249072</v>
      </c>
      <c r="D42" s="272">
        <f>+D25-D40</f>
        <v>0</v>
      </c>
      <c r="E42" s="273">
        <f t="shared" si="6"/>
        <v>257144000</v>
      </c>
      <c r="F42" s="274">
        <f t="shared" si="6"/>
        <v>349282</v>
      </c>
      <c r="G42" s="274">
        <f t="shared" si="6"/>
        <v>203073656</v>
      </c>
      <c r="H42" s="274">
        <f t="shared" si="6"/>
        <v>203073656</v>
      </c>
      <c r="I42" s="274">
        <f t="shared" si="6"/>
        <v>203073656</v>
      </c>
      <c r="J42" s="274">
        <f t="shared" si="6"/>
        <v>609220968</v>
      </c>
      <c r="K42" s="274">
        <f t="shared" si="6"/>
        <v>203073656</v>
      </c>
      <c r="L42" s="274">
        <f t="shared" si="6"/>
        <v>203073656</v>
      </c>
      <c r="M42" s="274">
        <f t="shared" si="6"/>
        <v>168249072</v>
      </c>
      <c r="N42" s="274">
        <f t="shared" si="6"/>
        <v>574396384</v>
      </c>
      <c r="O42" s="274">
        <f t="shared" si="6"/>
        <v>168249072</v>
      </c>
      <c r="P42" s="274">
        <f t="shared" si="6"/>
        <v>168249072</v>
      </c>
      <c r="Q42" s="274">
        <f t="shared" si="6"/>
        <v>168249072</v>
      </c>
      <c r="R42" s="274">
        <f t="shared" si="6"/>
        <v>504747216</v>
      </c>
      <c r="S42" s="274">
        <f t="shared" si="6"/>
        <v>168249072</v>
      </c>
      <c r="T42" s="274">
        <f t="shared" si="6"/>
        <v>168249072</v>
      </c>
      <c r="U42" s="274">
        <f t="shared" si="6"/>
        <v>168249072</v>
      </c>
      <c r="V42" s="274">
        <f t="shared" si="6"/>
        <v>504747216</v>
      </c>
      <c r="W42" s="274">
        <f t="shared" si="6"/>
        <v>2193111784</v>
      </c>
      <c r="X42" s="274">
        <f t="shared" si="6"/>
        <v>349282</v>
      </c>
      <c r="Y42" s="274">
        <f t="shared" si="6"/>
        <v>2192762502</v>
      </c>
      <c r="Z42" s="275">
        <f>+IF(X42&lt;&gt;0,+(Y42/X42)*100,0)</f>
        <v>627791.4412995803</v>
      </c>
      <c r="AA42" s="276">
        <f>+AA25-AA40</f>
        <v>349282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168067858</v>
      </c>
      <c r="D45" s="160"/>
      <c r="E45" s="64"/>
      <c r="F45" s="65">
        <v>168068</v>
      </c>
      <c r="G45" s="65">
        <v>203073656</v>
      </c>
      <c r="H45" s="65">
        <v>203073656</v>
      </c>
      <c r="I45" s="65">
        <v>203073656</v>
      </c>
      <c r="J45" s="65">
        <v>609220968</v>
      </c>
      <c r="K45" s="65">
        <v>203073656</v>
      </c>
      <c r="L45" s="65">
        <v>203073656</v>
      </c>
      <c r="M45" s="65">
        <v>168067858</v>
      </c>
      <c r="N45" s="65">
        <v>574215170</v>
      </c>
      <c r="O45" s="65">
        <v>168067858</v>
      </c>
      <c r="P45" s="65">
        <v>168067858</v>
      </c>
      <c r="Q45" s="65">
        <v>168067858</v>
      </c>
      <c r="R45" s="65">
        <v>504203574</v>
      </c>
      <c r="S45" s="65">
        <v>168067858</v>
      </c>
      <c r="T45" s="65">
        <v>168067858</v>
      </c>
      <c r="U45" s="65">
        <v>168067858</v>
      </c>
      <c r="V45" s="65">
        <v>504203574</v>
      </c>
      <c r="W45" s="65">
        <v>2191843286</v>
      </c>
      <c r="X45" s="65">
        <v>168068</v>
      </c>
      <c r="Y45" s="65">
        <v>2191675218</v>
      </c>
      <c r="Z45" s="144">
        <v>1304040.76</v>
      </c>
      <c r="AA45" s="67">
        <v>168068</v>
      </c>
    </row>
    <row r="46" spans="1:27" ht="13.5">
      <c r="A46" s="264" t="s">
        <v>174</v>
      </c>
      <c r="B46" s="197" t="s">
        <v>94</v>
      </c>
      <c r="C46" s="160">
        <v>181214</v>
      </c>
      <c r="D46" s="160"/>
      <c r="E46" s="64">
        <v>249494000</v>
      </c>
      <c r="F46" s="65">
        <v>181214</v>
      </c>
      <c r="G46" s="65"/>
      <c r="H46" s="65"/>
      <c r="I46" s="65"/>
      <c r="J46" s="65"/>
      <c r="K46" s="65"/>
      <c r="L46" s="65"/>
      <c r="M46" s="65">
        <v>181214</v>
      </c>
      <c r="N46" s="65">
        <v>181214</v>
      </c>
      <c r="O46" s="65">
        <v>181214</v>
      </c>
      <c r="P46" s="65">
        <v>181214</v>
      </c>
      <c r="Q46" s="65">
        <v>181214</v>
      </c>
      <c r="R46" s="65">
        <v>543642</v>
      </c>
      <c r="S46" s="65">
        <v>181214</v>
      </c>
      <c r="T46" s="65">
        <v>181214</v>
      </c>
      <c r="U46" s="65">
        <v>181214</v>
      </c>
      <c r="V46" s="65">
        <v>543642</v>
      </c>
      <c r="W46" s="65">
        <v>1268498</v>
      </c>
      <c r="X46" s="65">
        <v>181214</v>
      </c>
      <c r="Y46" s="65">
        <v>1087284</v>
      </c>
      <c r="Z46" s="144">
        <v>600</v>
      </c>
      <c r="AA46" s="67">
        <v>181214</v>
      </c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168249072</v>
      </c>
      <c r="D48" s="232">
        <f>SUM(D45:D47)</f>
        <v>0</v>
      </c>
      <c r="E48" s="279">
        <f t="shared" si="7"/>
        <v>249494000</v>
      </c>
      <c r="F48" s="234">
        <f t="shared" si="7"/>
        <v>349282</v>
      </c>
      <c r="G48" s="234">
        <f t="shared" si="7"/>
        <v>203073656</v>
      </c>
      <c r="H48" s="234">
        <f t="shared" si="7"/>
        <v>203073656</v>
      </c>
      <c r="I48" s="234">
        <f t="shared" si="7"/>
        <v>203073656</v>
      </c>
      <c r="J48" s="234">
        <f t="shared" si="7"/>
        <v>609220968</v>
      </c>
      <c r="K48" s="234">
        <f t="shared" si="7"/>
        <v>203073656</v>
      </c>
      <c r="L48" s="234">
        <f t="shared" si="7"/>
        <v>203073656</v>
      </c>
      <c r="M48" s="234">
        <f t="shared" si="7"/>
        <v>168249072</v>
      </c>
      <c r="N48" s="234">
        <f t="shared" si="7"/>
        <v>574396384</v>
      </c>
      <c r="O48" s="234">
        <f t="shared" si="7"/>
        <v>168249072</v>
      </c>
      <c r="P48" s="234">
        <f t="shared" si="7"/>
        <v>168249072</v>
      </c>
      <c r="Q48" s="234">
        <f t="shared" si="7"/>
        <v>168249072</v>
      </c>
      <c r="R48" s="234">
        <f t="shared" si="7"/>
        <v>504747216</v>
      </c>
      <c r="S48" s="234">
        <f t="shared" si="7"/>
        <v>168249072</v>
      </c>
      <c r="T48" s="234">
        <f t="shared" si="7"/>
        <v>168249072</v>
      </c>
      <c r="U48" s="234">
        <f t="shared" si="7"/>
        <v>168249072</v>
      </c>
      <c r="V48" s="234">
        <f t="shared" si="7"/>
        <v>504747216</v>
      </c>
      <c r="W48" s="234">
        <f t="shared" si="7"/>
        <v>2193111784</v>
      </c>
      <c r="X48" s="234">
        <f t="shared" si="7"/>
        <v>349282</v>
      </c>
      <c r="Y48" s="234">
        <f t="shared" si="7"/>
        <v>2192762502</v>
      </c>
      <c r="Z48" s="280">
        <f>+IF(X48&lt;&gt;0,+(Y48/X48)*100,0)</f>
        <v>627791.4412995803</v>
      </c>
      <c r="AA48" s="247">
        <f>SUM(AA45:AA47)</f>
        <v>349282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36806634</v>
      </c>
      <c r="D6" s="160">
        <v>64629896</v>
      </c>
      <c r="E6" s="64">
        <v>39728165</v>
      </c>
      <c r="F6" s="65">
        <v>30699278</v>
      </c>
      <c r="G6" s="65">
        <v>2559265</v>
      </c>
      <c r="H6" s="65">
        <v>3205272</v>
      </c>
      <c r="I6" s="65">
        <v>12391228</v>
      </c>
      <c r="J6" s="65">
        <v>18155765</v>
      </c>
      <c r="K6" s="65">
        <v>20048604</v>
      </c>
      <c r="L6" s="65">
        <v>2409168</v>
      </c>
      <c r="M6" s="65">
        <v>2470832</v>
      </c>
      <c r="N6" s="65">
        <v>24928604</v>
      </c>
      <c r="O6" s="65">
        <v>6226641</v>
      </c>
      <c r="P6" s="65">
        <v>3039429</v>
      </c>
      <c r="Q6" s="65">
        <v>2496906</v>
      </c>
      <c r="R6" s="65">
        <v>11762976</v>
      </c>
      <c r="S6" s="65">
        <v>3777394</v>
      </c>
      <c r="T6" s="65">
        <v>2879086</v>
      </c>
      <c r="U6" s="65">
        <v>3126071</v>
      </c>
      <c r="V6" s="65">
        <v>9782551</v>
      </c>
      <c r="W6" s="65">
        <v>64629896</v>
      </c>
      <c r="X6" s="65">
        <v>30699278</v>
      </c>
      <c r="Y6" s="65">
        <v>33930618</v>
      </c>
      <c r="Z6" s="145">
        <v>110.53</v>
      </c>
      <c r="AA6" s="67">
        <v>30699278</v>
      </c>
    </row>
    <row r="7" spans="1:27" ht="13.5">
      <c r="A7" s="264" t="s">
        <v>181</v>
      </c>
      <c r="B7" s="197" t="s">
        <v>72</v>
      </c>
      <c r="C7" s="160">
        <v>47496583</v>
      </c>
      <c r="D7" s="160">
        <v>47952000</v>
      </c>
      <c r="E7" s="64">
        <v>48234628</v>
      </c>
      <c r="F7" s="65">
        <v>48235000</v>
      </c>
      <c r="G7" s="65">
        <v>18838000</v>
      </c>
      <c r="H7" s="65"/>
      <c r="I7" s="65">
        <v>2240000</v>
      </c>
      <c r="J7" s="65">
        <v>21078000</v>
      </c>
      <c r="K7" s="65"/>
      <c r="L7" s="65"/>
      <c r="M7" s="65">
        <v>14766000</v>
      </c>
      <c r="N7" s="65">
        <v>14766000</v>
      </c>
      <c r="O7" s="65"/>
      <c r="P7" s="65"/>
      <c r="Q7" s="65">
        <v>11608000</v>
      </c>
      <c r="R7" s="65">
        <v>11608000</v>
      </c>
      <c r="S7" s="65">
        <v>500000</v>
      </c>
      <c r="T7" s="65"/>
      <c r="U7" s="65"/>
      <c r="V7" s="65">
        <v>500000</v>
      </c>
      <c r="W7" s="65">
        <v>47952000</v>
      </c>
      <c r="X7" s="65">
        <v>48235000</v>
      </c>
      <c r="Y7" s="65">
        <v>-283000</v>
      </c>
      <c r="Z7" s="145">
        <v>-0.59</v>
      </c>
      <c r="AA7" s="67">
        <v>48235000</v>
      </c>
    </row>
    <row r="8" spans="1:27" ht="13.5">
      <c r="A8" s="264" t="s">
        <v>182</v>
      </c>
      <c r="B8" s="197" t="s">
        <v>72</v>
      </c>
      <c r="C8" s="160">
        <v>13223004</v>
      </c>
      <c r="D8" s="160">
        <v>18804000</v>
      </c>
      <c r="E8" s="64"/>
      <c r="F8" s="65">
        <v>18804000</v>
      </c>
      <c r="G8" s="65">
        <v>6158000</v>
      </c>
      <c r="H8" s="65"/>
      <c r="I8" s="65">
        <v>594000</v>
      </c>
      <c r="J8" s="65">
        <v>6752000</v>
      </c>
      <c r="K8" s="65"/>
      <c r="L8" s="65">
        <v>7662000</v>
      </c>
      <c r="M8" s="65"/>
      <c r="N8" s="65">
        <v>7662000</v>
      </c>
      <c r="O8" s="65"/>
      <c r="P8" s="65"/>
      <c r="Q8" s="65"/>
      <c r="R8" s="65"/>
      <c r="S8" s="65">
        <v>4390000</v>
      </c>
      <c r="T8" s="65"/>
      <c r="U8" s="65"/>
      <c r="V8" s="65">
        <v>4390000</v>
      </c>
      <c r="W8" s="65">
        <v>18804000</v>
      </c>
      <c r="X8" s="65">
        <v>18804000</v>
      </c>
      <c r="Y8" s="65"/>
      <c r="Z8" s="145"/>
      <c r="AA8" s="67">
        <v>18804000</v>
      </c>
    </row>
    <row r="9" spans="1:27" ht="13.5">
      <c r="A9" s="264" t="s">
        <v>183</v>
      </c>
      <c r="B9" s="197"/>
      <c r="C9" s="160">
        <v>1947077</v>
      </c>
      <c r="D9" s="160">
        <v>1050324</v>
      </c>
      <c r="E9" s="64">
        <v>900000</v>
      </c>
      <c r="F9" s="65">
        <v>1000000</v>
      </c>
      <c r="G9" s="65"/>
      <c r="H9" s="65"/>
      <c r="I9" s="65">
        <v>81607</v>
      </c>
      <c r="J9" s="65">
        <v>81607</v>
      </c>
      <c r="K9" s="65">
        <v>197882</v>
      </c>
      <c r="L9" s="65">
        <v>14018</v>
      </c>
      <c r="M9" s="65">
        <v>46936</v>
      </c>
      <c r="N9" s="65">
        <v>258836</v>
      </c>
      <c r="O9" s="65"/>
      <c r="P9" s="65"/>
      <c r="Q9" s="65">
        <v>570392</v>
      </c>
      <c r="R9" s="65">
        <v>570392</v>
      </c>
      <c r="S9" s="65">
        <v>3061</v>
      </c>
      <c r="T9" s="65"/>
      <c r="U9" s="65">
        <v>136428</v>
      </c>
      <c r="V9" s="65">
        <v>139489</v>
      </c>
      <c r="W9" s="65">
        <v>1050324</v>
      </c>
      <c r="X9" s="65">
        <v>1000000</v>
      </c>
      <c r="Y9" s="65">
        <v>50324</v>
      </c>
      <c r="Z9" s="145">
        <v>5.03</v>
      </c>
      <c r="AA9" s="67">
        <v>1000000</v>
      </c>
    </row>
    <row r="10" spans="1:27" ht="13.5">
      <c r="A10" s="264" t="s">
        <v>184</v>
      </c>
      <c r="B10" s="197"/>
      <c r="C10" s="160">
        <v>1723</v>
      </c>
      <c r="D10" s="160">
        <v>12521</v>
      </c>
      <c r="E10" s="64">
        <v>8100</v>
      </c>
      <c r="F10" s="65">
        <v>5500</v>
      </c>
      <c r="G10" s="65"/>
      <c r="H10" s="65">
        <v>1080</v>
      </c>
      <c r="I10" s="65">
        <v>1599</v>
      </c>
      <c r="J10" s="65">
        <v>2679</v>
      </c>
      <c r="K10" s="65"/>
      <c r="L10" s="65"/>
      <c r="M10" s="65">
        <v>1019</v>
      </c>
      <c r="N10" s="65">
        <v>1019</v>
      </c>
      <c r="O10" s="65"/>
      <c r="P10" s="65"/>
      <c r="Q10" s="65">
        <v>8823</v>
      </c>
      <c r="R10" s="65">
        <v>8823</v>
      </c>
      <c r="S10" s="65"/>
      <c r="T10" s="65"/>
      <c r="U10" s="65"/>
      <c r="V10" s="65"/>
      <c r="W10" s="65">
        <v>12521</v>
      </c>
      <c r="X10" s="65">
        <v>5500</v>
      </c>
      <c r="Y10" s="65">
        <v>7021</v>
      </c>
      <c r="Z10" s="145">
        <v>127.65</v>
      </c>
      <c r="AA10" s="67">
        <v>5500</v>
      </c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-93831093</v>
      </c>
      <c r="D12" s="160">
        <v>-64838932</v>
      </c>
      <c r="E12" s="64">
        <v>-88561988</v>
      </c>
      <c r="F12" s="65">
        <v>-81194213</v>
      </c>
      <c r="G12" s="65">
        <v>-4031034</v>
      </c>
      <c r="H12" s="65">
        <v>-7500822</v>
      </c>
      <c r="I12" s="65">
        <v>-5544218</v>
      </c>
      <c r="J12" s="65">
        <v>-17076074</v>
      </c>
      <c r="K12" s="65">
        <v>-5956654</v>
      </c>
      <c r="L12" s="65">
        <v>-4938955</v>
      </c>
      <c r="M12" s="65">
        <v>-5054957</v>
      </c>
      <c r="N12" s="65">
        <v>-15950566</v>
      </c>
      <c r="O12" s="65">
        <v>-5409194</v>
      </c>
      <c r="P12" s="65">
        <v>-4956173</v>
      </c>
      <c r="Q12" s="65">
        <v>-5799384</v>
      </c>
      <c r="R12" s="65">
        <v>-16164751</v>
      </c>
      <c r="S12" s="65">
        <v>-4752643</v>
      </c>
      <c r="T12" s="65">
        <v>-4391164</v>
      </c>
      <c r="U12" s="65">
        <v>-6503734</v>
      </c>
      <c r="V12" s="65">
        <v>-15647541</v>
      </c>
      <c r="W12" s="65">
        <v>-64838932</v>
      </c>
      <c r="X12" s="65">
        <v>-81194213</v>
      </c>
      <c r="Y12" s="65">
        <v>16355281</v>
      </c>
      <c r="Z12" s="145">
        <v>-20.14</v>
      </c>
      <c r="AA12" s="67">
        <v>-81194213</v>
      </c>
    </row>
    <row r="13" spans="1:27" ht="13.5">
      <c r="A13" s="264" t="s">
        <v>40</v>
      </c>
      <c r="B13" s="197"/>
      <c r="C13" s="160">
        <v>-1075848</v>
      </c>
      <c r="D13" s="160">
        <v>-466</v>
      </c>
      <c r="E13" s="64">
        <v>-41688</v>
      </c>
      <c r="F13" s="65">
        <v>-63000</v>
      </c>
      <c r="G13" s="65"/>
      <c r="H13" s="65">
        <v>-466</v>
      </c>
      <c r="I13" s="65"/>
      <c r="J13" s="65">
        <v>-466</v>
      </c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>
        <v>-466</v>
      </c>
      <c r="X13" s="65">
        <v>-63000</v>
      </c>
      <c r="Y13" s="65">
        <v>62534</v>
      </c>
      <c r="Z13" s="145">
        <v>-99.26</v>
      </c>
      <c r="AA13" s="67">
        <v>-63000</v>
      </c>
    </row>
    <row r="14" spans="1:27" ht="13.5">
      <c r="A14" s="264" t="s">
        <v>42</v>
      </c>
      <c r="B14" s="197" t="s">
        <v>72</v>
      </c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4568080</v>
      </c>
      <c r="D15" s="177">
        <f>SUM(D6:D14)</f>
        <v>67609343</v>
      </c>
      <c r="E15" s="77">
        <f t="shared" si="0"/>
        <v>267217</v>
      </c>
      <c r="F15" s="78">
        <f t="shared" si="0"/>
        <v>17486565</v>
      </c>
      <c r="G15" s="78">
        <f t="shared" si="0"/>
        <v>23524231</v>
      </c>
      <c r="H15" s="78">
        <f t="shared" si="0"/>
        <v>-4294936</v>
      </c>
      <c r="I15" s="78">
        <f t="shared" si="0"/>
        <v>9764216</v>
      </c>
      <c r="J15" s="78">
        <f t="shared" si="0"/>
        <v>28993511</v>
      </c>
      <c r="K15" s="78">
        <f t="shared" si="0"/>
        <v>14289832</v>
      </c>
      <c r="L15" s="78">
        <f t="shared" si="0"/>
        <v>5146231</v>
      </c>
      <c r="M15" s="78">
        <f t="shared" si="0"/>
        <v>12229830</v>
      </c>
      <c r="N15" s="78">
        <f t="shared" si="0"/>
        <v>31665893</v>
      </c>
      <c r="O15" s="78">
        <f t="shared" si="0"/>
        <v>817447</v>
      </c>
      <c r="P15" s="78">
        <f t="shared" si="0"/>
        <v>-1916744</v>
      </c>
      <c r="Q15" s="78">
        <f t="shared" si="0"/>
        <v>8884737</v>
      </c>
      <c r="R15" s="78">
        <f t="shared" si="0"/>
        <v>7785440</v>
      </c>
      <c r="S15" s="78">
        <f t="shared" si="0"/>
        <v>3917812</v>
      </c>
      <c r="T15" s="78">
        <f t="shared" si="0"/>
        <v>-1512078</v>
      </c>
      <c r="U15" s="78">
        <f t="shared" si="0"/>
        <v>-3241235</v>
      </c>
      <c r="V15" s="78">
        <f t="shared" si="0"/>
        <v>-835501</v>
      </c>
      <c r="W15" s="78">
        <f t="shared" si="0"/>
        <v>67609343</v>
      </c>
      <c r="X15" s="78">
        <f t="shared" si="0"/>
        <v>17486565</v>
      </c>
      <c r="Y15" s="78">
        <f t="shared" si="0"/>
        <v>50122778</v>
      </c>
      <c r="Z15" s="179">
        <f>+IF(X15&lt;&gt;0,+(Y15/X15)*100,0)</f>
        <v>286.63592878304</v>
      </c>
      <c r="AA15" s="79">
        <f>SUM(AA6:AA14)</f>
        <v>17486565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>
        <v>133200</v>
      </c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/>
      <c r="D24" s="160">
        <v>-15640791</v>
      </c>
      <c r="E24" s="64"/>
      <c r="F24" s="65">
        <v>-19013340</v>
      </c>
      <c r="G24" s="65">
        <v>-48504</v>
      </c>
      <c r="H24" s="65">
        <v>-283016</v>
      </c>
      <c r="I24" s="65">
        <v>-1386960</v>
      </c>
      <c r="J24" s="65">
        <v>-1718480</v>
      </c>
      <c r="K24" s="65">
        <v>-1053525</v>
      </c>
      <c r="L24" s="65">
        <v>-1795126</v>
      </c>
      <c r="M24" s="65">
        <v>-2038687</v>
      </c>
      <c r="N24" s="65">
        <v>-4887338</v>
      </c>
      <c r="O24" s="65">
        <v>-499201</v>
      </c>
      <c r="P24" s="65">
        <v>-518164</v>
      </c>
      <c r="Q24" s="65">
        <v>-4415634</v>
      </c>
      <c r="R24" s="65">
        <v>-5432999</v>
      </c>
      <c r="S24" s="65">
        <v>-606781</v>
      </c>
      <c r="T24" s="65">
        <v>-1051330</v>
      </c>
      <c r="U24" s="65">
        <v>-1943863</v>
      </c>
      <c r="V24" s="65">
        <v>-3601974</v>
      </c>
      <c r="W24" s="65">
        <v>-15640791</v>
      </c>
      <c r="X24" s="65">
        <v>-19013340</v>
      </c>
      <c r="Y24" s="65">
        <v>3372549</v>
      </c>
      <c r="Z24" s="145">
        <v>-17.74</v>
      </c>
      <c r="AA24" s="67">
        <v>-19013340</v>
      </c>
    </row>
    <row r="25" spans="1:27" ht="13.5">
      <c r="A25" s="265" t="s">
        <v>194</v>
      </c>
      <c r="B25" s="266"/>
      <c r="C25" s="177">
        <f aca="true" t="shared" si="1" ref="C25:Y25">SUM(C19:C24)</f>
        <v>133200</v>
      </c>
      <c r="D25" s="177">
        <f>SUM(D19:D24)</f>
        <v>-15640791</v>
      </c>
      <c r="E25" s="77">
        <f t="shared" si="1"/>
        <v>0</v>
      </c>
      <c r="F25" s="78">
        <f t="shared" si="1"/>
        <v>-19013340</v>
      </c>
      <c r="G25" s="78">
        <f t="shared" si="1"/>
        <v>-48504</v>
      </c>
      <c r="H25" s="78">
        <f t="shared" si="1"/>
        <v>-283016</v>
      </c>
      <c r="I25" s="78">
        <f t="shared" si="1"/>
        <v>-1386960</v>
      </c>
      <c r="J25" s="78">
        <f t="shared" si="1"/>
        <v>-1718480</v>
      </c>
      <c r="K25" s="78">
        <f t="shared" si="1"/>
        <v>-1053525</v>
      </c>
      <c r="L25" s="78">
        <f t="shared" si="1"/>
        <v>-1795126</v>
      </c>
      <c r="M25" s="78">
        <f t="shared" si="1"/>
        <v>-2038687</v>
      </c>
      <c r="N25" s="78">
        <f t="shared" si="1"/>
        <v>-4887338</v>
      </c>
      <c r="O25" s="78">
        <f t="shared" si="1"/>
        <v>-499201</v>
      </c>
      <c r="P25" s="78">
        <f t="shared" si="1"/>
        <v>-518164</v>
      </c>
      <c r="Q25" s="78">
        <f t="shared" si="1"/>
        <v>-4415634</v>
      </c>
      <c r="R25" s="78">
        <f t="shared" si="1"/>
        <v>-5432999</v>
      </c>
      <c r="S25" s="78">
        <f t="shared" si="1"/>
        <v>-606781</v>
      </c>
      <c r="T25" s="78">
        <f t="shared" si="1"/>
        <v>-1051330</v>
      </c>
      <c r="U25" s="78">
        <f t="shared" si="1"/>
        <v>-1943863</v>
      </c>
      <c r="V25" s="78">
        <f t="shared" si="1"/>
        <v>-3601974</v>
      </c>
      <c r="W25" s="78">
        <f t="shared" si="1"/>
        <v>-15640791</v>
      </c>
      <c r="X25" s="78">
        <f t="shared" si="1"/>
        <v>-19013340</v>
      </c>
      <c r="Y25" s="78">
        <f t="shared" si="1"/>
        <v>3372549</v>
      </c>
      <c r="Z25" s="179">
        <f>+IF(X25&lt;&gt;0,+(Y25/X25)*100,0)</f>
        <v>-17.737804089129</v>
      </c>
      <c r="AA25" s="79">
        <f>SUM(AA19:AA24)</f>
        <v>-19013340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>
        <v>73875</v>
      </c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73875</v>
      </c>
      <c r="D34" s="177">
        <f>SUM(D29:D33)</f>
        <v>0</v>
      </c>
      <c r="E34" s="77">
        <f t="shared" si="2"/>
        <v>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4775155</v>
      </c>
      <c r="D36" s="158">
        <f>+D15+D25+D34</f>
        <v>51968552</v>
      </c>
      <c r="E36" s="104">
        <f t="shared" si="3"/>
        <v>267217</v>
      </c>
      <c r="F36" s="105">
        <f t="shared" si="3"/>
        <v>-1526775</v>
      </c>
      <c r="G36" s="105">
        <f t="shared" si="3"/>
        <v>23475727</v>
      </c>
      <c r="H36" s="105">
        <f t="shared" si="3"/>
        <v>-4577952</v>
      </c>
      <c r="I36" s="105">
        <f t="shared" si="3"/>
        <v>8377256</v>
      </c>
      <c r="J36" s="105">
        <f t="shared" si="3"/>
        <v>27275031</v>
      </c>
      <c r="K36" s="105">
        <f t="shared" si="3"/>
        <v>13236307</v>
      </c>
      <c r="L36" s="105">
        <f t="shared" si="3"/>
        <v>3351105</v>
      </c>
      <c r="M36" s="105">
        <f t="shared" si="3"/>
        <v>10191143</v>
      </c>
      <c r="N36" s="105">
        <f t="shared" si="3"/>
        <v>26778555</v>
      </c>
      <c r="O36" s="105">
        <f t="shared" si="3"/>
        <v>318246</v>
      </c>
      <c r="P36" s="105">
        <f t="shared" si="3"/>
        <v>-2434908</v>
      </c>
      <c r="Q36" s="105">
        <f t="shared" si="3"/>
        <v>4469103</v>
      </c>
      <c r="R36" s="105">
        <f t="shared" si="3"/>
        <v>2352441</v>
      </c>
      <c r="S36" s="105">
        <f t="shared" si="3"/>
        <v>3311031</v>
      </c>
      <c r="T36" s="105">
        <f t="shared" si="3"/>
        <v>-2563408</v>
      </c>
      <c r="U36" s="105">
        <f t="shared" si="3"/>
        <v>-5185098</v>
      </c>
      <c r="V36" s="105">
        <f t="shared" si="3"/>
        <v>-4437475</v>
      </c>
      <c r="W36" s="105">
        <f t="shared" si="3"/>
        <v>51968552</v>
      </c>
      <c r="X36" s="105">
        <f t="shared" si="3"/>
        <v>-1526775</v>
      </c>
      <c r="Y36" s="105">
        <f t="shared" si="3"/>
        <v>53495327</v>
      </c>
      <c r="Z36" s="142">
        <f>+IF(X36&lt;&gt;0,+(Y36/X36)*100,0)</f>
        <v>-3503.8120875702048</v>
      </c>
      <c r="AA36" s="107">
        <f>+AA15+AA25+AA34</f>
        <v>-1526775</v>
      </c>
    </row>
    <row r="37" spans="1:27" ht="13.5">
      <c r="A37" s="264" t="s">
        <v>202</v>
      </c>
      <c r="B37" s="197" t="s">
        <v>96</v>
      </c>
      <c r="C37" s="158">
        <v>-2842403</v>
      </c>
      <c r="D37" s="158">
        <v>1966820</v>
      </c>
      <c r="E37" s="104"/>
      <c r="F37" s="105">
        <v>1966820</v>
      </c>
      <c r="G37" s="105">
        <v>1966820</v>
      </c>
      <c r="H37" s="105">
        <v>25442547</v>
      </c>
      <c r="I37" s="105">
        <v>20864595</v>
      </c>
      <c r="J37" s="105">
        <v>1966820</v>
      </c>
      <c r="K37" s="105">
        <v>29241851</v>
      </c>
      <c r="L37" s="105">
        <v>42478158</v>
      </c>
      <c r="M37" s="105">
        <v>45829263</v>
      </c>
      <c r="N37" s="105">
        <v>29241851</v>
      </c>
      <c r="O37" s="105">
        <v>56020406</v>
      </c>
      <c r="P37" s="105">
        <v>56338652</v>
      </c>
      <c r="Q37" s="105">
        <v>53903744</v>
      </c>
      <c r="R37" s="105">
        <v>56020406</v>
      </c>
      <c r="S37" s="105">
        <v>58372847</v>
      </c>
      <c r="T37" s="105">
        <v>61683878</v>
      </c>
      <c r="U37" s="105">
        <v>59120470</v>
      </c>
      <c r="V37" s="105">
        <v>58372847</v>
      </c>
      <c r="W37" s="105">
        <v>1966820</v>
      </c>
      <c r="X37" s="105">
        <v>1966820</v>
      </c>
      <c r="Y37" s="105"/>
      <c r="Z37" s="142"/>
      <c r="AA37" s="107">
        <v>1966820</v>
      </c>
    </row>
    <row r="38" spans="1:27" ht="13.5">
      <c r="A38" s="282" t="s">
        <v>203</v>
      </c>
      <c r="B38" s="271" t="s">
        <v>96</v>
      </c>
      <c r="C38" s="272">
        <v>1932752</v>
      </c>
      <c r="D38" s="272">
        <v>53935372</v>
      </c>
      <c r="E38" s="273">
        <v>267217</v>
      </c>
      <c r="F38" s="274">
        <v>440045</v>
      </c>
      <c r="G38" s="274">
        <v>25442547</v>
      </c>
      <c r="H38" s="274">
        <v>20864595</v>
      </c>
      <c r="I38" s="274">
        <v>29241851</v>
      </c>
      <c r="J38" s="274">
        <v>29241851</v>
      </c>
      <c r="K38" s="274">
        <v>42478158</v>
      </c>
      <c r="L38" s="274">
        <v>45829263</v>
      </c>
      <c r="M38" s="274">
        <v>56020406</v>
      </c>
      <c r="N38" s="274">
        <v>56020406</v>
      </c>
      <c r="O38" s="274">
        <v>56338652</v>
      </c>
      <c r="P38" s="274">
        <v>53903744</v>
      </c>
      <c r="Q38" s="274">
        <v>58372847</v>
      </c>
      <c r="R38" s="274">
        <v>58372847</v>
      </c>
      <c r="S38" s="274">
        <v>61683878</v>
      </c>
      <c r="T38" s="274">
        <v>59120470</v>
      </c>
      <c r="U38" s="274">
        <v>53935372</v>
      </c>
      <c r="V38" s="274">
        <v>53935372</v>
      </c>
      <c r="W38" s="274">
        <v>53935372</v>
      </c>
      <c r="X38" s="274">
        <v>440045</v>
      </c>
      <c r="Y38" s="274">
        <v>53495327</v>
      </c>
      <c r="Z38" s="275">
        <v>12156.79</v>
      </c>
      <c r="AA38" s="276">
        <v>440045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2012-08-01T09:55:04Z</dcterms:created>
  <dcterms:modified xsi:type="dcterms:W3CDTF">2012-08-01T09:55:04Z</dcterms:modified>
  <cp:category/>
  <cp:version/>
  <cp:contentType/>
  <cp:contentStatus/>
</cp:coreProperties>
</file>