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<sst xmlns="http://schemas.openxmlformats.org/spreadsheetml/2006/main" count="536" uniqueCount="252">
  <si>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Mohokare(FS163)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</si>
  <si>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</si>
  <si>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</si>
  <si>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</si>
  <si>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</si>
  <si>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</si>
  <si>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</si>
  <si>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</si>
  <si>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</si>
  <si>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</si>
  <si>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</si>
  <si>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</si>
  <si>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</si>
  <si>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</si>
  <si>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</si>
  <si>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</si>
  <si>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</si>
  <si>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</si>
  <si>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</si>
  <si>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</si>
  <si>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</si>
  <si>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</si>
  <si>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</si>
  <si>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</si>
  <si>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</si>
  <si>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</si>
  <si>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</si>
  <si>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</si>
  <si>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</si>
  <si>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</si>
  <si>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</si>
  <si>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</si>
  <si>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</si>
  <si>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</si>
  <si>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</si>
  <si>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</si>
  <si>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</si>
  <si>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</si>
  <si>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</si>
  <si>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</si>
  <si>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</si>
  <si>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</si>
  <si>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</si>
  <si>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</si>
  <si>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</si>
  <si>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</si>
  <si>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</si>
  <si>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</si>
  <si>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</si>
  <si>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</si>
  <si>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</si>
  <si>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</si>
  <si>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</si>
  <si>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</si>
  <si>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</si>
  <si>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</si>
  <si>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</si>
  <si>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</si>
  <si>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</si>
  <si>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</si>
  <si>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</si>
  <si>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</si>
  <si>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</si>
  <si>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</si>
  <si>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</si>
  <si>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</si>
  <si>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</si>
  <si>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</si>
  <si>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</si>
  <si>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</si>
  <si>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</si>
  <si>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</si>
  <si>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</si>
  <si>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</si>
  <si>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</si>
  <si>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</si>
  <si>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</si>
  <si>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</si>
  <si>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</si>
  <si>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</si>
  <si>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</si>
  <si>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</si>
  <si>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</si>
  <si>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</si>
  <si>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</si>
  <si>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</si>
  <si>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</si>
  <si>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</si>
  <si>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</si>
  <si>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</si>
  <si>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</si>
  <si>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</si>
  <si>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</si>
  <si>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</si>
  <si>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</si>
  <si>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</si>
  <si>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</si>
  <si>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</si>
  <si>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</si>
  <si>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</si>
  <si>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</si>
  <si>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</si>
  <si>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</si>
  <si>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</si>
  <si>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</si>
  <si>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</si>
  <si>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</si>
  <si>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</si>
  <si>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</si>
  <si>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</si>
  <si>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</si>
  <si>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</si>
  <si>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</si>
  <si>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</si>
  <si>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</si>
  <si>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</si>
  <si>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</si>
  <si>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</si>
  <si>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</si>
  <si>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</si>
  <si>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</si>
  <si>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</si>
  <si>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</si>
  <si>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</si>
  <si>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</si>
  <si>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</si>
  <si>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</si>
  <si>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</si>
  <si>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</si>
  <si>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</si>
  <si>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</si>
  <si>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</si>
  <si>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</si>
  <si>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Mohokare(FS163)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</si>
  <si>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</si>
  <si>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</si>
  <si>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</si>
  <si>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</si>
  <si>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</si>
  <si>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</si>
  <si>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</si>
  <si>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</si>
  <si>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</si>
  <si>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Mohokare(FS163)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</si>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</sst>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3213229</v>
      </c>
      <c r="C5" s="19"/>
      <c r="D5" s="64">
        <v>7088000</v>
      </c>
      <c r="E5" s="65">
        <v>6846144</v>
      </c>
      <c r="F5" s="65">
        <v>4691678</v>
      </c>
      <c r="G5" s="65">
        <v>61292</v>
      </c>
      <c r="H5" s="65">
        <v>61011</v>
      </c>
      <c r="I5" s="65">
        <v>4813981</v>
      </c>
      <c r="J5" s="65">
        <v>80204</v>
      </c>
      <c r="K5" s="65">
        <v>84753</v>
      </c>
      <c r="L5" s="65">
        <v>85756</v>
      </c>
      <c r="M5" s="65">
        <v>250713</v>
      </c>
      <c r="N5" s="65">
        <v>57782</v>
      </c>
      <c r="O5" s="65">
        <v>81661</v>
      </c>
      <c r="P5" s="65">
        <v>121924</v>
      </c>
      <c r="Q5" s="65">
        <v>261367</v>
      </c>
      <c r="R5" s="65">
        <v>129230</v>
      </c>
      <c r="S5" s="65">
        <v>127256</v>
      </c>
      <c r="T5" s="65">
        <v>94035</v>
      </c>
      <c r="U5" s="65">
        <v>350521</v>
      </c>
      <c r="V5" s="65">
        <v>5676582</v>
      </c>
      <c r="W5" s="65">
        <v>6846144</v>
      </c>
      <c r="X5" s="65">
        <v>-1169562</v>
      </c>
      <c r="Y5" s="66">
        <v>-17.08</v>
      </c>
      <c r="Z5" s="67">
        <v>6846144</v>
      </c>
    </row>
    <row r="6" spans="1:26" ht="13.5">
      <c r="A6" s="63" t="s">
        <v>32</v>
      </c>
      <c r="B6" s="19">
        <v>28260308</v>
      </c>
      <c r="C6" s="19"/>
      <c r="D6" s="64">
        <v>3285984</v>
      </c>
      <c r="E6" s="65">
        <v>7053890</v>
      </c>
      <c r="F6" s="65">
        <v>1609928</v>
      </c>
      <c r="G6" s="65">
        <v>1725861</v>
      </c>
      <c r="H6" s="65">
        <v>1850516</v>
      </c>
      <c r="I6" s="65">
        <v>5186305</v>
      </c>
      <c r="J6" s="65">
        <v>1694978</v>
      </c>
      <c r="K6" s="65">
        <v>1433918</v>
      </c>
      <c r="L6" s="65">
        <v>1743024</v>
      </c>
      <c r="M6" s="65">
        <v>4871920</v>
      </c>
      <c r="N6" s="65">
        <v>1753695</v>
      </c>
      <c r="O6" s="65">
        <v>1847010</v>
      </c>
      <c r="P6" s="65">
        <v>1792712</v>
      </c>
      <c r="Q6" s="65">
        <v>5393417</v>
      </c>
      <c r="R6" s="65">
        <v>1678217</v>
      </c>
      <c r="S6" s="65">
        <v>2193964</v>
      </c>
      <c r="T6" s="65">
        <v>1789715</v>
      </c>
      <c r="U6" s="65">
        <v>5661896</v>
      </c>
      <c r="V6" s="65">
        <v>21113538</v>
      </c>
      <c r="W6" s="65">
        <v>7053890</v>
      </c>
      <c r="X6" s="65">
        <v>14059648</v>
      </c>
      <c r="Y6" s="66">
        <v>199.32</v>
      </c>
      <c r="Z6" s="67">
        <v>7053890</v>
      </c>
    </row>
    <row r="7" spans="1:26" ht="13.5">
      <c r="A7" s="63" t="s">
        <v>33</v>
      </c>
      <c r="B7" s="19">
        <v>31336</v>
      </c>
      <c r="C7" s="19"/>
      <c r="D7" s="64">
        <v>478</v>
      </c>
      <c r="E7" s="65">
        <v>15000</v>
      </c>
      <c r="F7" s="65">
        <v>21</v>
      </c>
      <c r="G7" s="65">
        <v>117</v>
      </c>
      <c r="H7" s="65">
        <v>78</v>
      </c>
      <c r="I7" s="65">
        <v>216</v>
      </c>
      <c r="J7" s="65">
        <v>119</v>
      </c>
      <c r="K7" s="65">
        <v>41</v>
      </c>
      <c r="L7" s="65">
        <v>61</v>
      </c>
      <c r="M7" s="65">
        <v>221</v>
      </c>
      <c r="N7" s="65">
        <v>134</v>
      </c>
      <c r="O7" s="65">
        <v>129</v>
      </c>
      <c r="P7" s="65">
        <v>32</v>
      </c>
      <c r="Q7" s="65">
        <v>295</v>
      </c>
      <c r="R7" s="65">
        <v>73</v>
      </c>
      <c r="S7" s="65">
        <v>104</v>
      </c>
      <c r="T7" s="65">
        <v>44</v>
      </c>
      <c r="U7" s="65">
        <v>221</v>
      </c>
      <c r="V7" s="65">
        <v>953</v>
      </c>
      <c r="W7" s="65">
        <v>15000</v>
      </c>
      <c r="X7" s="65">
        <v>-14047</v>
      </c>
      <c r="Y7" s="66">
        <v>-93.65</v>
      </c>
      <c r="Z7" s="67">
        <v>15000</v>
      </c>
    </row>
    <row r="8" spans="1:26" ht="13.5">
      <c r="A8" s="63" t="s">
        <v>34</v>
      </c>
      <c r="B8" s="19">
        <v>77404020</v>
      </c>
      <c r="C8" s="19"/>
      <c r="D8" s="64">
        <v>48549273</v>
      </c>
      <c r="E8" s="65">
        <v>47921999</v>
      </c>
      <c r="F8" s="65">
        <v>18989370</v>
      </c>
      <c r="G8" s="65">
        <v>0</v>
      </c>
      <c r="H8" s="65">
        <v>-51703</v>
      </c>
      <c r="I8" s="65">
        <v>18937667</v>
      </c>
      <c r="J8" s="65">
        <v>-51703</v>
      </c>
      <c r="K8" s="65">
        <v>53450</v>
      </c>
      <c r="L8" s="65">
        <v>12173707</v>
      </c>
      <c r="M8" s="65">
        <v>12175454</v>
      </c>
      <c r="N8" s="65">
        <v>0</v>
      </c>
      <c r="O8" s="65">
        <v>2909531</v>
      </c>
      <c r="P8" s="65">
        <v>11342531</v>
      </c>
      <c r="Q8" s="65">
        <v>14252062</v>
      </c>
      <c r="R8" s="65">
        <v>0</v>
      </c>
      <c r="S8" s="65">
        <v>0</v>
      </c>
      <c r="T8" s="65">
        <v>0</v>
      </c>
      <c r="U8" s="65">
        <v>0</v>
      </c>
      <c r="V8" s="65">
        <v>45365183</v>
      </c>
      <c r="W8" s="65">
        <v>47921999</v>
      </c>
      <c r="X8" s="65">
        <v>-2556816</v>
      </c>
      <c r="Y8" s="66">
        <v>-5.34</v>
      </c>
      <c r="Z8" s="67">
        <v>47921999</v>
      </c>
    </row>
    <row r="9" spans="1:26" ht="13.5">
      <c r="A9" s="63" t="s">
        <v>35</v>
      </c>
      <c r="B9" s="19">
        <v>2816027</v>
      </c>
      <c r="C9" s="19"/>
      <c r="D9" s="64">
        <v>2056626</v>
      </c>
      <c r="E9" s="65">
        <v>199790</v>
      </c>
      <c r="F9" s="65">
        <v>562232</v>
      </c>
      <c r="G9" s="65">
        <v>165955</v>
      </c>
      <c r="H9" s="65">
        <v>108536</v>
      </c>
      <c r="I9" s="65">
        <v>836723</v>
      </c>
      <c r="J9" s="65">
        <v>93376</v>
      </c>
      <c r="K9" s="65">
        <v>60582</v>
      </c>
      <c r="L9" s="65">
        <v>86220</v>
      </c>
      <c r="M9" s="65">
        <v>240178</v>
      </c>
      <c r="N9" s="65">
        <v>147776</v>
      </c>
      <c r="O9" s="65">
        <v>3148968</v>
      </c>
      <c r="P9" s="65">
        <v>91413</v>
      </c>
      <c r="Q9" s="65">
        <v>3388157</v>
      </c>
      <c r="R9" s="65">
        <v>76658</v>
      </c>
      <c r="S9" s="65">
        <v>98200</v>
      </c>
      <c r="T9" s="65">
        <v>98031</v>
      </c>
      <c r="U9" s="65">
        <v>272889</v>
      </c>
      <c r="V9" s="65">
        <v>4737947</v>
      </c>
      <c r="W9" s="65">
        <v>199790</v>
      </c>
      <c r="X9" s="65">
        <v>4538157</v>
      </c>
      <c r="Y9" s="66">
        <v>2271.46</v>
      </c>
      <c r="Z9" s="67">
        <v>199790</v>
      </c>
    </row>
    <row r="10" spans="1:26" ht="25.5">
      <c r="A10" s="68" t="s">
        <v>213</v>
      </c>
      <c r="B10" s="69">
        <f>SUM(B5:B9)</f>
        <v>111724920</v>
      </c>
      <c r="C10" s="69">
        <f>SUM(C5:C9)</f>
        <v>0</v>
      </c>
      <c r="D10" s="70">
        <f aca="true" t="shared" si="0" ref="D10:Z10">SUM(D5:D9)</f>
        <v>60980361</v>
      </c>
      <c r="E10" s="71">
        <f t="shared" si="0"/>
        <v>62036823</v>
      </c>
      <c r="F10" s="71">
        <f t="shared" si="0"/>
        <v>25853229</v>
      </c>
      <c r="G10" s="71">
        <f t="shared" si="0"/>
        <v>1953225</v>
      </c>
      <c r="H10" s="71">
        <f t="shared" si="0"/>
        <v>1968438</v>
      </c>
      <c r="I10" s="71">
        <f t="shared" si="0"/>
        <v>29774892</v>
      </c>
      <c r="J10" s="71">
        <f t="shared" si="0"/>
        <v>1816974</v>
      </c>
      <c r="K10" s="71">
        <f t="shared" si="0"/>
        <v>1632744</v>
      </c>
      <c r="L10" s="71">
        <f t="shared" si="0"/>
        <v>14088768</v>
      </c>
      <c r="M10" s="71">
        <f t="shared" si="0"/>
        <v>17538486</v>
      </c>
      <c r="N10" s="71">
        <f t="shared" si="0"/>
        <v>1959387</v>
      </c>
      <c r="O10" s="71">
        <f t="shared" si="0"/>
        <v>7987299</v>
      </c>
      <c r="P10" s="71">
        <f t="shared" si="0"/>
        <v>13348612</v>
      </c>
      <c r="Q10" s="71">
        <f t="shared" si="0"/>
        <v>23295298</v>
      </c>
      <c r="R10" s="71">
        <f t="shared" si="0"/>
        <v>1884178</v>
      </c>
      <c r="S10" s="71">
        <f t="shared" si="0"/>
        <v>2419524</v>
      </c>
      <c r="T10" s="71">
        <f t="shared" si="0"/>
        <v>1981825</v>
      </c>
      <c r="U10" s="71">
        <f t="shared" si="0"/>
        <v>6285527</v>
      </c>
      <c r="V10" s="71">
        <f t="shared" si="0"/>
        <v>76894203</v>
      </c>
      <c r="W10" s="71">
        <f t="shared" si="0"/>
        <v>62036823</v>
      </c>
      <c r="X10" s="71">
        <f t="shared" si="0"/>
        <v>14857380</v>
      </c>
      <c r="Y10" s="72">
        <f>+IF(W10&lt;&gt;0,(X10/W10)*100,0)</f>
        <v>23.94929218087135</v>
      </c>
      <c r="Z10" s="73">
        <f t="shared" si="0"/>
        <v>62036823</v>
      </c>
    </row>
    <row r="11" spans="1:26" ht="13.5">
      <c r="A11" s="63" t="s">
        <v>37</v>
      </c>
      <c r="B11" s="19">
        <v>28929440</v>
      </c>
      <c r="C11" s="19"/>
      <c r="D11" s="64">
        <v>39715330</v>
      </c>
      <c r="E11" s="65">
        <v>36193926</v>
      </c>
      <c r="F11" s="65">
        <v>3597560</v>
      </c>
      <c r="G11" s="65">
        <v>2813285</v>
      </c>
      <c r="H11" s="65">
        <v>2651001</v>
      </c>
      <c r="I11" s="65">
        <v>9061846</v>
      </c>
      <c r="J11" s="65">
        <v>3040496</v>
      </c>
      <c r="K11" s="65">
        <v>3016842</v>
      </c>
      <c r="L11" s="65">
        <v>2997154</v>
      </c>
      <c r="M11" s="65">
        <v>9054492</v>
      </c>
      <c r="N11" s="65">
        <v>3254401</v>
      </c>
      <c r="O11" s="65">
        <v>2999371</v>
      </c>
      <c r="P11" s="65">
        <v>2901361</v>
      </c>
      <c r="Q11" s="65">
        <v>9155133</v>
      </c>
      <c r="R11" s="65">
        <v>2961106</v>
      </c>
      <c r="S11" s="65">
        <v>2970370</v>
      </c>
      <c r="T11" s="65">
        <v>3085187</v>
      </c>
      <c r="U11" s="65">
        <v>9016663</v>
      </c>
      <c r="V11" s="65">
        <v>36288134</v>
      </c>
      <c r="W11" s="65">
        <v>36193926</v>
      </c>
      <c r="X11" s="65">
        <v>94208</v>
      </c>
      <c r="Y11" s="66">
        <v>0.26</v>
      </c>
      <c r="Z11" s="67">
        <v>36193926</v>
      </c>
    </row>
    <row r="12" spans="1:26" ht="13.5">
      <c r="A12" s="63" t="s">
        <v>38</v>
      </c>
      <c r="B12" s="19">
        <v>2209126</v>
      </c>
      <c r="C12" s="19"/>
      <c r="D12" s="64">
        <v>2511235</v>
      </c>
      <c r="E12" s="65">
        <v>2601389</v>
      </c>
      <c r="F12" s="65">
        <v>0</v>
      </c>
      <c r="G12" s="65">
        <v>218187</v>
      </c>
      <c r="H12" s="65">
        <v>231041</v>
      </c>
      <c r="I12" s="65">
        <v>449228</v>
      </c>
      <c r="J12" s="65">
        <v>224339</v>
      </c>
      <c r="K12" s="65">
        <v>430254</v>
      </c>
      <c r="L12" s="65">
        <v>207150</v>
      </c>
      <c r="M12" s="65">
        <v>861743</v>
      </c>
      <c r="N12" s="65">
        <v>276232</v>
      </c>
      <c r="O12" s="65">
        <v>210150</v>
      </c>
      <c r="P12" s="65">
        <v>204284</v>
      </c>
      <c r="Q12" s="65">
        <v>690666</v>
      </c>
      <c r="R12" s="65">
        <v>204127</v>
      </c>
      <c r="S12" s="65">
        <v>204127</v>
      </c>
      <c r="T12" s="65">
        <v>204160</v>
      </c>
      <c r="U12" s="65">
        <v>612414</v>
      </c>
      <c r="V12" s="65">
        <v>2614051</v>
      </c>
      <c r="W12" s="65">
        <v>2601389</v>
      </c>
      <c r="X12" s="65">
        <v>12662</v>
      </c>
      <c r="Y12" s="66">
        <v>0.49</v>
      </c>
      <c r="Z12" s="67">
        <v>2601389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6630986</v>
      </c>
      <c r="C14" s="19"/>
      <c r="D14" s="64">
        <v>73956</v>
      </c>
      <c r="E14" s="65">
        <v>627000</v>
      </c>
      <c r="F14" s="65">
        <v>332017</v>
      </c>
      <c r="G14" s="65">
        <v>0</v>
      </c>
      <c r="H14" s="65">
        <v>0</v>
      </c>
      <c r="I14" s="65">
        <v>332017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42812</v>
      </c>
      <c r="Q14" s="65">
        <v>42812</v>
      </c>
      <c r="R14" s="65">
        <v>0</v>
      </c>
      <c r="S14" s="65">
        <v>0</v>
      </c>
      <c r="T14" s="65">
        <v>0</v>
      </c>
      <c r="U14" s="65">
        <v>0</v>
      </c>
      <c r="V14" s="65">
        <v>374829</v>
      </c>
      <c r="W14" s="65">
        <v>627000</v>
      </c>
      <c r="X14" s="65">
        <v>-252171</v>
      </c>
      <c r="Y14" s="66">
        <v>-40.22</v>
      </c>
      <c r="Z14" s="67">
        <v>627000</v>
      </c>
    </row>
    <row r="15" spans="1:26" ht="13.5">
      <c r="A15" s="63" t="s">
        <v>41</v>
      </c>
      <c r="B15" s="19">
        <v>16009594</v>
      </c>
      <c r="C15" s="19"/>
      <c r="D15" s="64">
        <v>0</v>
      </c>
      <c r="E15" s="65">
        <v>1402316</v>
      </c>
      <c r="F15" s="65">
        <v>240969</v>
      </c>
      <c r="G15" s="65">
        <v>137311</v>
      </c>
      <c r="H15" s="65">
        <v>93351</v>
      </c>
      <c r="I15" s="65">
        <v>471631</v>
      </c>
      <c r="J15" s="65">
        <v>35123</v>
      </c>
      <c r="K15" s="65">
        <v>72241</v>
      </c>
      <c r="L15" s="65">
        <v>79496</v>
      </c>
      <c r="M15" s="65">
        <v>186860</v>
      </c>
      <c r="N15" s="65">
        <v>239713</v>
      </c>
      <c r="O15" s="65">
        <v>83783</v>
      </c>
      <c r="P15" s="65">
        <v>57462</v>
      </c>
      <c r="Q15" s="65">
        <v>380958</v>
      </c>
      <c r="R15" s="65">
        <v>210248</v>
      </c>
      <c r="S15" s="65">
        <v>37120</v>
      </c>
      <c r="T15" s="65">
        <v>125024</v>
      </c>
      <c r="U15" s="65">
        <v>372392</v>
      </c>
      <c r="V15" s="65">
        <v>1411841</v>
      </c>
      <c r="W15" s="65">
        <v>1402316</v>
      </c>
      <c r="X15" s="65">
        <v>9525</v>
      </c>
      <c r="Y15" s="66">
        <v>0.68</v>
      </c>
      <c r="Z15" s="67">
        <v>1402316</v>
      </c>
    </row>
    <row r="16" spans="1:26" ht="13.5">
      <c r="A16" s="74" t="s">
        <v>42</v>
      </c>
      <c r="B16" s="19">
        <v>3654988</v>
      </c>
      <c r="C16" s="19"/>
      <c r="D16" s="64">
        <v>4173000</v>
      </c>
      <c r="E16" s="65">
        <v>31279000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68172</v>
      </c>
      <c r="S16" s="65">
        <v>68172</v>
      </c>
      <c r="T16" s="65">
        <v>68172</v>
      </c>
      <c r="U16" s="65">
        <v>204516</v>
      </c>
      <c r="V16" s="65">
        <v>204516</v>
      </c>
      <c r="W16" s="65">
        <v>31279000</v>
      </c>
      <c r="X16" s="65">
        <v>-31074484</v>
      </c>
      <c r="Y16" s="66">
        <v>-99.35</v>
      </c>
      <c r="Z16" s="67">
        <v>31279000</v>
      </c>
    </row>
    <row r="17" spans="1:26" ht="13.5">
      <c r="A17" s="63" t="s">
        <v>43</v>
      </c>
      <c r="B17" s="19">
        <v>39809541</v>
      </c>
      <c r="C17" s="19"/>
      <c r="D17" s="64">
        <v>26140754</v>
      </c>
      <c r="E17" s="65">
        <v>25843515</v>
      </c>
      <c r="F17" s="65">
        <v>1134703</v>
      </c>
      <c r="G17" s="65">
        <v>2124109</v>
      </c>
      <c r="H17" s="65">
        <v>1675556</v>
      </c>
      <c r="I17" s="65">
        <v>4934368</v>
      </c>
      <c r="J17" s="65">
        <v>1511050</v>
      </c>
      <c r="K17" s="65">
        <v>1496418</v>
      </c>
      <c r="L17" s="65">
        <v>2862065</v>
      </c>
      <c r="M17" s="65">
        <v>5869533</v>
      </c>
      <c r="N17" s="65">
        <v>2339757</v>
      </c>
      <c r="O17" s="65">
        <v>2088557</v>
      </c>
      <c r="P17" s="65">
        <v>2307562</v>
      </c>
      <c r="Q17" s="65">
        <v>6735876</v>
      </c>
      <c r="R17" s="65">
        <v>912156</v>
      </c>
      <c r="S17" s="65">
        <v>1958234</v>
      </c>
      <c r="T17" s="65">
        <v>1805298</v>
      </c>
      <c r="U17" s="65">
        <v>4675688</v>
      </c>
      <c r="V17" s="65">
        <v>22215465</v>
      </c>
      <c r="W17" s="65">
        <v>25843515</v>
      </c>
      <c r="X17" s="65">
        <v>-3628050</v>
      </c>
      <c r="Y17" s="66">
        <v>-14.04</v>
      </c>
      <c r="Z17" s="67">
        <v>25843515</v>
      </c>
    </row>
    <row r="18" spans="1:26" ht="13.5">
      <c r="A18" s="75" t="s">
        <v>44</v>
      </c>
      <c r="B18" s="76">
        <f>SUM(B11:B17)</f>
        <v>97243675</v>
      </c>
      <c r="C18" s="76">
        <f>SUM(C11:C17)</f>
        <v>0</v>
      </c>
      <c r="D18" s="77">
        <f aca="true" t="shared" si="1" ref="D18:Z18">SUM(D11:D17)</f>
        <v>72614275</v>
      </c>
      <c r="E18" s="78">
        <f t="shared" si="1"/>
        <v>97947146</v>
      </c>
      <c r="F18" s="78">
        <f t="shared" si="1"/>
        <v>5305249</v>
      </c>
      <c r="G18" s="78">
        <f t="shared" si="1"/>
        <v>5292892</v>
      </c>
      <c r="H18" s="78">
        <f t="shared" si="1"/>
        <v>4650949</v>
      </c>
      <c r="I18" s="78">
        <f t="shared" si="1"/>
        <v>15249090</v>
      </c>
      <c r="J18" s="78">
        <f t="shared" si="1"/>
        <v>4811008</v>
      </c>
      <c r="K18" s="78">
        <f t="shared" si="1"/>
        <v>5015755</v>
      </c>
      <c r="L18" s="78">
        <f t="shared" si="1"/>
        <v>6145865</v>
      </c>
      <c r="M18" s="78">
        <f t="shared" si="1"/>
        <v>15972628</v>
      </c>
      <c r="N18" s="78">
        <f t="shared" si="1"/>
        <v>6110103</v>
      </c>
      <c r="O18" s="78">
        <f t="shared" si="1"/>
        <v>5381861</v>
      </c>
      <c r="P18" s="78">
        <f t="shared" si="1"/>
        <v>5513481</v>
      </c>
      <c r="Q18" s="78">
        <f t="shared" si="1"/>
        <v>17005445</v>
      </c>
      <c r="R18" s="78">
        <f t="shared" si="1"/>
        <v>4355809</v>
      </c>
      <c r="S18" s="78">
        <f t="shared" si="1"/>
        <v>5238023</v>
      </c>
      <c r="T18" s="78">
        <f t="shared" si="1"/>
        <v>5287841</v>
      </c>
      <c r="U18" s="78">
        <f t="shared" si="1"/>
        <v>14881673</v>
      </c>
      <c r="V18" s="78">
        <f t="shared" si="1"/>
        <v>63108836</v>
      </c>
      <c r="W18" s="78">
        <f t="shared" si="1"/>
        <v>97947146</v>
      </c>
      <c r="X18" s="78">
        <f t="shared" si="1"/>
        <v>-34838310</v>
      </c>
      <c r="Y18" s="72">
        <f>+IF(W18&lt;&gt;0,(X18/W18)*100,0)</f>
        <v>-35.56847894271468</v>
      </c>
      <c r="Z18" s="79">
        <f t="shared" si="1"/>
        <v>97947146</v>
      </c>
    </row>
    <row r="19" spans="1:26" ht="13.5">
      <c r="A19" s="75" t="s">
        <v>45</v>
      </c>
      <c r="B19" s="80">
        <f>+B10-B18</f>
        <v>14481245</v>
      </c>
      <c r="C19" s="80">
        <f>+C10-C18</f>
        <v>0</v>
      </c>
      <c r="D19" s="81">
        <f aca="true" t="shared" si="2" ref="D19:Z19">+D10-D18</f>
        <v>-11633914</v>
      </c>
      <c r="E19" s="82">
        <f t="shared" si="2"/>
        <v>-35910323</v>
      </c>
      <c r="F19" s="82">
        <f t="shared" si="2"/>
        <v>20547980</v>
      </c>
      <c r="G19" s="82">
        <f t="shared" si="2"/>
        <v>-3339667</v>
      </c>
      <c r="H19" s="82">
        <f t="shared" si="2"/>
        <v>-2682511</v>
      </c>
      <c r="I19" s="82">
        <f t="shared" si="2"/>
        <v>14525802</v>
      </c>
      <c r="J19" s="82">
        <f t="shared" si="2"/>
        <v>-2994034</v>
      </c>
      <c r="K19" s="82">
        <f t="shared" si="2"/>
        <v>-3383011</v>
      </c>
      <c r="L19" s="82">
        <f t="shared" si="2"/>
        <v>7942903</v>
      </c>
      <c r="M19" s="82">
        <f t="shared" si="2"/>
        <v>1565858</v>
      </c>
      <c r="N19" s="82">
        <f t="shared" si="2"/>
        <v>-4150716</v>
      </c>
      <c r="O19" s="82">
        <f t="shared" si="2"/>
        <v>2605438</v>
      </c>
      <c r="P19" s="82">
        <f t="shared" si="2"/>
        <v>7835131</v>
      </c>
      <c r="Q19" s="82">
        <f t="shared" si="2"/>
        <v>6289853</v>
      </c>
      <c r="R19" s="82">
        <f t="shared" si="2"/>
        <v>-2471631</v>
      </c>
      <c r="S19" s="82">
        <f t="shared" si="2"/>
        <v>-2818499</v>
      </c>
      <c r="T19" s="82">
        <f t="shared" si="2"/>
        <v>-3306016</v>
      </c>
      <c r="U19" s="82">
        <f t="shared" si="2"/>
        <v>-8596146</v>
      </c>
      <c r="V19" s="82">
        <f t="shared" si="2"/>
        <v>13785367</v>
      </c>
      <c r="W19" s="82">
        <f>IF(E10=E18,0,W10-W18)</f>
        <v>-35910323</v>
      </c>
      <c r="X19" s="82">
        <f t="shared" si="2"/>
        <v>49695690</v>
      </c>
      <c r="Y19" s="83">
        <f>+IF(W19&lt;&gt;0,(X19/W19)*100,0)</f>
        <v>-138.38831246380045</v>
      </c>
      <c r="Z19" s="84">
        <f t="shared" si="2"/>
        <v>-35910323</v>
      </c>
    </row>
    <row r="20" spans="1:26" ht="13.5">
      <c r="A20" s="63" t="s">
        <v>46</v>
      </c>
      <c r="B20" s="19">
        <v>0</v>
      </c>
      <c r="C20" s="19"/>
      <c r="D20" s="64">
        <v>15917447</v>
      </c>
      <c r="E20" s="65">
        <v>28989000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28989000</v>
      </c>
      <c r="X20" s="65">
        <v>-28989000</v>
      </c>
      <c r="Y20" s="66">
        <v>-100</v>
      </c>
      <c r="Z20" s="67">
        <v>28989000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14481245</v>
      </c>
      <c r="C22" s="91">
        <f>SUM(C19:C21)</f>
        <v>0</v>
      </c>
      <c r="D22" s="92">
        <f aca="true" t="shared" si="3" ref="D22:Z22">SUM(D19:D21)</f>
        <v>4283533</v>
      </c>
      <c r="E22" s="93">
        <f t="shared" si="3"/>
        <v>-6921323</v>
      </c>
      <c r="F22" s="93">
        <f t="shared" si="3"/>
        <v>20547980</v>
      </c>
      <c r="G22" s="93">
        <f t="shared" si="3"/>
        <v>-3339667</v>
      </c>
      <c r="H22" s="93">
        <f t="shared" si="3"/>
        <v>-2682511</v>
      </c>
      <c r="I22" s="93">
        <f t="shared" si="3"/>
        <v>14525802</v>
      </c>
      <c r="J22" s="93">
        <f t="shared" si="3"/>
        <v>-2994034</v>
      </c>
      <c r="K22" s="93">
        <f t="shared" si="3"/>
        <v>-3383011</v>
      </c>
      <c r="L22" s="93">
        <f t="shared" si="3"/>
        <v>7942903</v>
      </c>
      <c r="M22" s="93">
        <f t="shared" si="3"/>
        <v>1565858</v>
      </c>
      <c r="N22" s="93">
        <f t="shared" si="3"/>
        <v>-4150716</v>
      </c>
      <c r="O22" s="93">
        <f t="shared" si="3"/>
        <v>2605438</v>
      </c>
      <c r="P22" s="93">
        <f t="shared" si="3"/>
        <v>7835131</v>
      </c>
      <c r="Q22" s="93">
        <f t="shared" si="3"/>
        <v>6289853</v>
      </c>
      <c r="R22" s="93">
        <f t="shared" si="3"/>
        <v>-2471631</v>
      </c>
      <c r="S22" s="93">
        <f t="shared" si="3"/>
        <v>-2818499</v>
      </c>
      <c r="T22" s="93">
        <f t="shared" si="3"/>
        <v>-3306016</v>
      </c>
      <c r="U22" s="93">
        <f t="shared" si="3"/>
        <v>-8596146</v>
      </c>
      <c r="V22" s="93">
        <f t="shared" si="3"/>
        <v>13785367</v>
      </c>
      <c r="W22" s="93">
        <f t="shared" si="3"/>
        <v>-6921323</v>
      </c>
      <c r="X22" s="93">
        <f t="shared" si="3"/>
        <v>20706690</v>
      </c>
      <c r="Y22" s="94">
        <f>+IF(W22&lt;&gt;0,(X22/W22)*100,0)</f>
        <v>-299.17242700564617</v>
      </c>
      <c r="Z22" s="95">
        <f t="shared" si="3"/>
        <v>-6921323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14481245</v>
      </c>
      <c r="C24" s="80">
        <f>SUM(C22:C23)</f>
        <v>0</v>
      </c>
      <c r="D24" s="81">
        <f aca="true" t="shared" si="4" ref="D24:Z24">SUM(D22:D23)</f>
        <v>4283533</v>
      </c>
      <c r="E24" s="82">
        <f t="shared" si="4"/>
        <v>-6921323</v>
      </c>
      <c r="F24" s="82">
        <f t="shared" si="4"/>
        <v>20547980</v>
      </c>
      <c r="G24" s="82">
        <f t="shared" si="4"/>
        <v>-3339667</v>
      </c>
      <c r="H24" s="82">
        <f t="shared" si="4"/>
        <v>-2682511</v>
      </c>
      <c r="I24" s="82">
        <f t="shared" si="4"/>
        <v>14525802</v>
      </c>
      <c r="J24" s="82">
        <f t="shared" si="4"/>
        <v>-2994034</v>
      </c>
      <c r="K24" s="82">
        <f t="shared" si="4"/>
        <v>-3383011</v>
      </c>
      <c r="L24" s="82">
        <f t="shared" si="4"/>
        <v>7942903</v>
      </c>
      <c r="M24" s="82">
        <f t="shared" si="4"/>
        <v>1565858</v>
      </c>
      <c r="N24" s="82">
        <f t="shared" si="4"/>
        <v>-4150716</v>
      </c>
      <c r="O24" s="82">
        <f t="shared" si="4"/>
        <v>2605438</v>
      </c>
      <c r="P24" s="82">
        <f t="shared" si="4"/>
        <v>7835131</v>
      </c>
      <c r="Q24" s="82">
        <f t="shared" si="4"/>
        <v>6289853</v>
      </c>
      <c r="R24" s="82">
        <f t="shared" si="4"/>
        <v>-2471631</v>
      </c>
      <c r="S24" s="82">
        <f t="shared" si="4"/>
        <v>-2818499</v>
      </c>
      <c r="T24" s="82">
        <f t="shared" si="4"/>
        <v>-3306016</v>
      </c>
      <c r="U24" s="82">
        <f t="shared" si="4"/>
        <v>-8596146</v>
      </c>
      <c r="V24" s="82">
        <f t="shared" si="4"/>
        <v>13785367</v>
      </c>
      <c r="W24" s="82">
        <f t="shared" si="4"/>
        <v>-6921323</v>
      </c>
      <c r="X24" s="82">
        <f t="shared" si="4"/>
        <v>20706690</v>
      </c>
      <c r="Y24" s="83">
        <f>+IF(W24&lt;&gt;0,(X24/W24)*100,0)</f>
        <v>-299.17242700564617</v>
      </c>
      <c r="Z24" s="84">
        <f t="shared" si="4"/>
        <v>-6921323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13509364</v>
      </c>
      <c r="C27" s="22"/>
      <c r="D27" s="104">
        <v>29350000</v>
      </c>
      <c r="E27" s="105">
        <v>29098000</v>
      </c>
      <c r="F27" s="105">
        <v>863344</v>
      </c>
      <c r="G27" s="105">
        <v>1121287</v>
      </c>
      <c r="H27" s="105">
        <v>3419752</v>
      </c>
      <c r="I27" s="105">
        <v>5404383</v>
      </c>
      <c r="J27" s="105">
        <v>2090042</v>
      </c>
      <c r="K27" s="105">
        <v>100000</v>
      </c>
      <c r="L27" s="105">
        <v>1613275</v>
      </c>
      <c r="M27" s="105">
        <v>3803317</v>
      </c>
      <c r="N27" s="105">
        <v>410687</v>
      </c>
      <c r="O27" s="105">
        <v>1761715</v>
      </c>
      <c r="P27" s="105">
        <v>7036769</v>
      </c>
      <c r="Q27" s="105">
        <v>9209171</v>
      </c>
      <c r="R27" s="105">
        <v>0</v>
      </c>
      <c r="S27" s="105">
        <v>712871</v>
      </c>
      <c r="T27" s="105">
        <v>3700740</v>
      </c>
      <c r="U27" s="105">
        <v>4413611</v>
      </c>
      <c r="V27" s="105">
        <v>22830482</v>
      </c>
      <c r="W27" s="105">
        <v>29098000</v>
      </c>
      <c r="X27" s="105">
        <v>-6267518</v>
      </c>
      <c r="Y27" s="106">
        <v>-21.54</v>
      </c>
      <c r="Z27" s="107">
        <v>29098000</v>
      </c>
    </row>
    <row r="28" spans="1:26" ht="13.5">
      <c r="A28" s="108" t="s">
        <v>46</v>
      </c>
      <c r="B28" s="19">
        <v>13509364</v>
      </c>
      <c r="C28" s="19"/>
      <c r="D28" s="64">
        <v>16068000</v>
      </c>
      <c r="E28" s="65">
        <v>29098000</v>
      </c>
      <c r="F28" s="65">
        <v>863344</v>
      </c>
      <c r="G28" s="65">
        <v>1121287</v>
      </c>
      <c r="H28" s="65">
        <v>3419752</v>
      </c>
      <c r="I28" s="65">
        <v>5404383</v>
      </c>
      <c r="J28" s="65">
        <v>2090042</v>
      </c>
      <c r="K28" s="65">
        <v>100000</v>
      </c>
      <c r="L28" s="65">
        <v>1613275</v>
      </c>
      <c r="M28" s="65">
        <v>3803317</v>
      </c>
      <c r="N28" s="65">
        <v>410687</v>
      </c>
      <c r="O28" s="65">
        <v>1761715</v>
      </c>
      <c r="P28" s="65">
        <v>7036769</v>
      </c>
      <c r="Q28" s="65">
        <v>9209171</v>
      </c>
      <c r="R28" s="65">
        <v>0</v>
      </c>
      <c r="S28" s="65">
        <v>712871</v>
      </c>
      <c r="T28" s="65">
        <v>3700740</v>
      </c>
      <c r="U28" s="65">
        <v>4413611</v>
      </c>
      <c r="V28" s="65">
        <v>22830482</v>
      </c>
      <c r="W28" s="65">
        <v>29098000</v>
      </c>
      <c r="X28" s="65">
        <v>-6267518</v>
      </c>
      <c r="Y28" s="66">
        <v>-21.54</v>
      </c>
      <c r="Z28" s="67">
        <v>29098000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13282000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13509364</v>
      </c>
      <c r="C32" s="22">
        <f>SUM(C28:C31)</f>
        <v>0</v>
      </c>
      <c r="D32" s="104">
        <f aca="true" t="shared" si="5" ref="D32:Z32">SUM(D28:D31)</f>
        <v>29350000</v>
      </c>
      <c r="E32" s="105">
        <f t="shared" si="5"/>
        <v>29098000</v>
      </c>
      <c r="F32" s="105">
        <f t="shared" si="5"/>
        <v>863344</v>
      </c>
      <c r="G32" s="105">
        <f t="shared" si="5"/>
        <v>1121287</v>
      </c>
      <c r="H32" s="105">
        <f t="shared" si="5"/>
        <v>3419752</v>
      </c>
      <c r="I32" s="105">
        <f t="shared" si="5"/>
        <v>5404383</v>
      </c>
      <c r="J32" s="105">
        <f t="shared" si="5"/>
        <v>2090042</v>
      </c>
      <c r="K32" s="105">
        <f t="shared" si="5"/>
        <v>100000</v>
      </c>
      <c r="L32" s="105">
        <f t="shared" si="5"/>
        <v>1613275</v>
      </c>
      <c r="M32" s="105">
        <f t="shared" si="5"/>
        <v>3803317</v>
      </c>
      <c r="N32" s="105">
        <f t="shared" si="5"/>
        <v>410687</v>
      </c>
      <c r="O32" s="105">
        <f t="shared" si="5"/>
        <v>1761715</v>
      </c>
      <c r="P32" s="105">
        <f t="shared" si="5"/>
        <v>7036769</v>
      </c>
      <c r="Q32" s="105">
        <f t="shared" si="5"/>
        <v>9209171</v>
      </c>
      <c r="R32" s="105">
        <f t="shared" si="5"/>
        <v>0</v>
      </c>
      <c r="S32" s="105">
        <f t="shared" si="5"/>
        <v>712871</v>
      </c>
      <c r="T32" s="105">
        <f t="shared" si="5"/>
        <v>3700740</v>
      </c>
      <c r="U32" s="105">
        <f t="shared" si="5"/>
        <v>4413611</v>
      </c>
      <c r="V32" s="105">
        <f t="shared" si="5"/>
        <v>22830482</v>
      </c>
      <c r="W32" s="105">
        <f t="shared" si="5"/>
        <v>29098000</v>
      </c>
      <c r="X32" s="105">
        <f t="shared" si="5"/>
        <v>-6267518</v>
      </c>
      <c r="Y32" s="106">
        <f>+IF(W32&lt;&gt;0,(X32/W32)*100,0)</f>
        <v>-21.539342910165647</v>
      </c>
      <c r="Z32" s="107">
        <f t="shared" si="5"/>
        <v>29098000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27727062</v>
      </c>
      <c r="C35" s="19"/>
      <c r="D35" s="64">
        <v>-3742000</v>
      </c>
      <c r="E35" s="65">
        <v>-14004000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-14004000</v>
      </c>
      <c r="X35" s="65">
        <v>14004000</v>
      </c>
      <c r="Y35" s="66">
        <v>-100</v>
      </c>
      <c r="Z35" s="67">
        <v>-14004000</v>
      </c>
    </row>
    <row r="36" spans="1:26" ht="13.5">
      <c r="A36" s="63" t="s">
        <v>57</v>
      </c>
      <c r="B36" s="19">
        <v>185965129</v>
      </c>
      <c r="C36" s="19"/>
      <c r="D36" s="64">
        <v>32191000</v>
      </c>
      <c r="E36" s="65">
        <v>32191000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32191000</v>
      </c>
      <c r="X36" s="65">
        <v>-32191000</v>
      </c>
      <c r="Y36" s="66">
        <v>-100</v>
      </c>
      <c r="Z36" s="67">
        <v>32191000</v>
      </c>
    </row>
    <row r="37" spans="1:26" ht="13.5">
      <c r="A37" s="63" t="s">
        <v>58</v>
      </c>
      <c r="B37" s="19">
        <v>47004154</v>
      </c>
      <c r="C37" s="19"/>
      <c r="D37" s="64">
        <v>10389000</v>
      </c>
      <c r="E37" s="65">
        <v>10751000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10751000</v>
      </c>
      <c r="X37" s="65">
        <v>-10751000</v>
      </c>
      <c r="Y37" s="66">
        <v>-100</v>
      </c>
      <c r="Z37" s="67">
        <v>10751000</v>
      </c>
    </row>
    <row r="38" spans="1:26" ht="13.5">
      <c r="A38" s="63" t="s">
        <v>59</v>
      </c>
      <c r="B38" s="19">
        <v>3335227</v>
      </c>
      <c r="C38" s="19"/>
      <c r="D38" s="64">
        <v>1626000</v>
      </c>
      <c r="E38" s="65">
        <v>1656000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1656000</v>
      </c>
      <c r="X38" s="65">
        <v>-1656000</v>
      </c>
      <c r="Y38" s="66">
        <v>-100</v>
      </c>
      <c r="Z38" s="67">
        <v>1656000</v>
      </c>
    </row>
    <row r="39" spans="1:26" ht="13.5">
      <c r="A39" s="63" t="s">
        <v>60</v>
      </c>
      <c r="B39" s="19">
        <v>163352810</v>
      </c>
      <c r="C39" s="19"/>
      <c r="D39" s="64">
        <v>16434000</v>
      </c>
      <c r="E39" s="65">
        <v>5780000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5780000</v>
      </c>
      <c r="X39" s="65">
        <v>-5780000</v>
      </c>
      <c r="Y39" s="66">
        <v>-100</v>
      </c>
      <c r="Z39" s="67">
        <v>5780000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32008382</v>
      </c>
      <c r="C42" s="19">
        <v>-6342159</v>
      </c>
      <c r="D42" s="64">
        <v>-2610920</v>
      </c>
      <c r="E42" s="65">
        <v>-6932000</v>
      </c>
      <c r="F42" s="65">
        <v>12020764</v>
      </c>
      <c r="G42" s="65">
        <v>-10830507</v>
      </c>
      <c r="H42" s="65">
        <v>-3060225</v>
      </c>
      <c r="I42" s="65">
        <v>-1869968</v>
      </c>
      <c r="J42" s="65">
        <v>-3161432</v>
      </c>
      <c r="K42" s="65">
        <v>8321258</v>
      </c>
      <c r="L42" s="65">
        <v>-4062244</v>
      </c>
      <c r="M42" s="65">
        <v>1097582</v>
      </c>
      <c r="N42" s="65">
        <v>-3098798</v>
      </c>
      <c r="O42" s="65">
        <v>-7184253</v>
      </c>
      <c r="P42" s="65">
        <v>14781491</v>
      </c>
      <c r="Q42" s="65">
        <v>4498440</v>
      </c>
      <c r="R42" s="65">
        <v>-4910565</v>
      </c>
      <c r="S42" s="65">
        <v>-4148629</v>
      </c>
      <c r="T42" s="65">
        <v>-1009019</v>
      </c>
      <c r="U42" s="65">
        <v>-10068213</v>
      </c>
      <c r="V42" s="65">
        <v>-6342159</v>
      </c>
      <c r="W42" s="65">
        <v>-6932000</v>
      </c>
      <c r="X42" s="65">
        <v>589841</v>
      </c>
      <c r="Y42" s="66">
        <v>-8.51</v>
      </c>
      <c r="Z42" s="67">
        <v>-6932000</v>
      </c>
    </row>
    <row r="43" spans="1:26" ht="13.5">
      <c r="A43" s="63" t="s">
        <v>63</v>
      </c>
      <c r="B43" s="19">
        <v>25701376</v>
      </c>
      <c r="C43" s="19">
        <v>5568408</v>
      </c>
      <c r="D43" s="64">
        <v>-30127000</v>
      </c>
      <c r="E43" s="65">
        <v>-28987000</v>
      </c>
      <c r="F43" s="65">
        <v>-1063344</v>
      </c>
      <c r="G43" s="65">
        <v>1672660</v>
      </c>
      <c r="H43" s="65">
        <v>1544521</v>
      </c>
      <c r="I43" s="65">
        <v>2153837</v>
      </c>
      <c r="J43" s="65">
        <v>4384599</v>
      </c>
      <c r="K43" s="65">
        <v>1600000</v>
      </c>
      <c r="L43" s="65">
        <v>-1712116</v>
      </c>
      <c r="M43" s="65">
        <v>4272483</v>
      </c>
      <c r="N43" s="65">
        <v>2525331</v>
      </c>
      <c r="O43" s="65">
        <v>3136690</v>
      </c>
      <c r="P43" s="65">
        <v>-6077062</v>
      </c>
      <c r="Q43" s="65">
        <v>-415041</v>
      </c>
      <c r="R43" s="65">
        <v>0</v>
      </c>
      <c r="S43" s="65">
        <v>-712871</v>
      </c>
      <c r="T43" s="65">
        <v>270000</v>
      </c>
      <c r="U43" s="65">
        <v>-442871</v>
      </c>
      <c r="V43" s="65">
        <v>5568408</v>
      </c>
      <c r="W43" s="65">
        <v>-28987000</v>
      </c>
      <c r="X43" s="65">
        <v>34555408</v>
      </c>
      <c r="Y43" s="66">
        <v>-119.21</v>
      </c>
      <c r="Z43" s="67">
        <v>-28987000</v>
      </c>
    </row>
    <row r="44" spans="1:26" ht="13.5">
      <c r="A44" s="63" t="s">
        <v>64</v>
      </c>
      <c r="B44" s="19">
        <v>-921639</v>
      </c>
      <c r="C44" s="19">
        <v>-600031</v>
      </c>
      <c r="D44" s="64">
        <v>-500000</v>
      </c>
      <c r="E44" s="65">
        <v>-550000</v>
      </c>
      <c r="F44" s="65">
        <v>-168000</v>
      </c>
      <c r="G44" s="65">
        <v>0</v>
      </c>
      <c r="H44" s="65">
        <v>0</v>
      </c>
      <c r="I44" s="65">
        <v>-168000</v>
      </c>
      <c r="J44" s="65">
        <v>-95760</v>
      </c>
      <c r="K44" s="65">
        <v>0</v>
      </c>
      <c r="L44" s="65">
        <v>-268472</v>
      </c>
      <c r="M44" s="65">
        <v>-364232</v>
      </c>
      <c r="N44" s="65">
        <v>0</v>
      </c>
      <c r="O44" s="65">
        <v>0</v>
      </c>
      <c r="P44" s="65">
        <v>-67799</v>
      </c>
      <c r="Q44" s="65">
        <v>-67799</v>
      </c>
      <c r="R44" s="65">
        <v>0</v>
      </c>
      <c r="S44" s="65">
        <v>0</v>
      </c>
      <c r="T44" s="65">
        <v>0</v>
      </c>
      <c r="U44" s="65">
        <v>0</v>
      </c>
      <c r="V44" s="65">
        <v>-600031</v>
      </c>
      <c r="W44" s="65">
        <v>-550000</v>
      </c>
      <c r="X44" s="65">
        <v>-50031</v>
      </c>
      <c r="Y44" s="66">
        <v>9.1</v>
      </c>
      <c r="Z44" s="67">
        <v>-550000</v>
      </c>
    </row>
    <row r="45" spans="1:26" ht="13.5">
      <c r="A45" s="75" t="s">
        <v>65</v>
      </c>
      <c r="B45" s="22">
        <v>57760477</v>
      </c>
      <c r="C45" s="22">
        <v>-985921</v>
      </c>
      <c r="D45" s="104">
        <v>-31914920</v>
      </c>
      <c r="E45" s="105">
        <v>-36081000</v>
      </c>
      <c r="F45" s="105">
        <v>11177281</v>
      </c>
      <c r="G45" s="105">
        <v>2019434</v>
      </c>
      <c r="H45" s="105">
        <v>503730</v>
      </c>
      <c r="I45" s="105">
        <v>503730</v>
      </c>
      <c r="J45" s="105">
        <v>1631137</v>
      </c>
      <c r="K45" s="105">
        <v>11552395</v>
      </c>
      <c r="L45" s="105">
        <v>5509563</v>
      </c>
      <c r="M45" s="105">
        <v>5509563</v>
      </c>
      <c r="N45" s="105">
        <v>4936096</v>
      </c>
      <c r="O45" s="105">
        <v>888533</v>
      </c>
      <c r="P45" s="105">
        <v>9525163</v>
      </c>
      <c r="Q45" s="105">
        <v>9525163</v>
      </c>
      <c r="R45" s="105">
        <v>4614598</v>
      </c>
      <c r="S45" s="105">
        <v>-246902</v>
      </c>
      <c r="T45" s="105">
        <v>-985921</v>
      </c>
      <c r="U45" s="105">
        <v>-985921</v>
      </c>
      <c r="V45" s="105">
        <v>-985921</v>
      </c>
      <c r="W45" s="105">
        <v>-36081000</v>
      </c>
      <c r="X45" s="105">
        <v>35095079</v>
      </c>
      <c r="Y45" s="106">
        <v>-97.27</v>
      </c>
      <c r="Z45" s="107">
        <v>-36081000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3579619</v>
      </c>
      <c r="C49" s="57"/>
      <c r="D49" s="134">
        <v>2077089</v>
      </c>
      <c r="E49" s="59">
        <v>1977321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89847405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32715</v>
      </c>
      <c r="C51" s="57"/>
      <c r="D51" s="134">
        <v>480440</v>
      </c>
      <c r="E51" s="59">
        <v>375254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7363686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99.33242965385206</v>
      </c>
      <c r="C58" s="5">
        <f>IF(C67=0,0,+(C76/C67)*100)</f>
        <v>0</v>
      </c>
      <c r="D58" s="6">
        <f aca="true" t="shared" si="6" ref="D58:Z58">IF(D67=0,0,+(D76/D67)*100)</f>
        <v>100.07911579805099</v>
      </c>
      <c r="E58" s="7">
        <f t="shared" si="6"/>
        <v>89.98577664704341</v>
      </c>
      <c r="F58" s="7">
        <f t="shared" si="6"/>
        <v>5.777177719731662</v>
      </c>
      <c r="G58" s="7">
        <f t="shared" si="6"/>
        <v>28.71825137719131</v>
      </c>
      <c r="H58" s="7">
        <f t="shared" si="6"/>
        <v>30.974700328187478</v>
      </c>
      <c r="I58" s="7">
        <f t="shared" si="6"/>
        <v>14.761598087621469</v>
      </c>
      <c r="J58" s="7">
        <f t="shared" si="6"/>
        <v>30.693070401973095</v>
      </c>
      <c r="K58" s="7">
        <f t="shared" si="6"/>
        <v>44.99671646425233</v>
      </c>
      <c r="L58" s="7">
        <f t="shared" si="6"/>
        <v>42.59750665275157</v>
      </c>
      <c r="M58" s="7">
        <f t="shared" si="6"/>
        <v>39.17617958929652</v>
      </c>
      <c r="N58" s="7">
        <f t="shared" si="6"/>
        <v>30.0051347062315</v>
      </c>
      <c r="O58" s="7">
        <f t="shared" si="6"/>
        <v>28.911560993198876</v>
      </c>
      <c r="P58" s="7">
        <f t="shared" si="6"/>
        <v>25.454150998715182</v>
      </c>
      <c r="Q58" s="7">
        <f t="shared" si="6"/>
        <v>28.09062308833581</v>
      </c>
      <c r="R58" s="7">
        <f t="shared" si="6"/>
        <v>21.027938049588673</v>
      </c>
      <c r="S58" s="7">
        <f t="shared" si="6"/>
        <v>10.367760852766516</v>
      </c>
      <c r="T58" s="7">
        <f t="shared" si="6"/>
        <v>11.64719309887193</v>
      </c>
      <c r="U58" s="7">
        <f t="shared" si="6"/>
        <v>13.997142221414174</v>
      </c>
      <c r="V58" s="7">
        <f t="shared" si="6"/>
        <v>22.10615072768923</v>
      </c>
      <c r="W58" s="7">
        <f t="shared" si="6"/>
        <v>89.98577664704341</v>
      </c>
      <c r="X58" s="7">
        <f t="shared" si="6"/>
        <v>0</v>
      </c>
      <c r="Y58" s="7">
        <f t="shared" si="6"/>
        <v>0</v>
      </c>
      <c r="Z58" s="8">
        <f t="shared" si="6"/>
        <v>89.98577664704341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100.08764241893076</v>
      </c>
      <c r="E59" s="10">
        <f t="shared" si="7"/>
        <v>99.9978966261884</v>
      </c>
      <c r="F59" s="10">
        <f t="shared" si="7"/>
        <v>1.3338724439315741</v>
      </c>
      <c r="G59" s="10">
        <f t="shared" si="7"/>
        <v>381.19656725184365</v>
      </c>
      <c r="H59" s="10">
        <f t="shared" si="7"/>
        <v>604.3860943108621</v>
      </c>
      <c r="I59" s="10">
        <f t="shared" si="7"/>
        <v>13.813224439398494</v>
      </c>
      <c r="J59" s="10">
        <f t="shared" si="7"/>
        <v>418.99157149269365</v>
      </c>
      <c r="K59" s="10">
        <f t="shared" si="7"/>
        <v>313.6927306408033</v>
      </c>
      <c r="L59" s="10">
        <f t="shared" si="7"/>
        <v>228.49596529688884</v>
      </c>
      <c r="M59" s="10">
        <f t="shared" si="7"/>
        <v>318.23678867868836</v>
      </c>
      <c r="N59" s="10">
        <f t="shared" si="7"/>
        <v>432.14841992315945</v>
      </c>
      <c r="O59" s="10">
        <f t="shared" si="7"/>
        <v>280.1986260271121</v>
      </c>
      <c r="P59" s="10">
        <f t="shared" si="7"/>
        <v>140.93697713329615</v>
      </c>
      <c r="Q59" s="10">
        <f t="shared" si="7"/>
        <v>248.8275107416009</v>
      </c>
      <c r="R59" s="10">
        <f t="shared" si="7"/>
        <v>110.76607598854756</v>
      </c>
      <c r="S59" s="10">
        <f t="shared" si="7"/>
        <v>12.608442823914</v>
      </c>
      <c r="T59" s="10">
        <f t="shared" si="7"/>
        <v>48.32456000425373</v>
      </c>
      <c r="U59" s="10">
        <f t="shared" si="7"/>
        <v>58.37881325227304</v>
      </c>
      <c r="V59" s="10">
        <f t="shared" si="7"/>
        <v>40.831084620991994</v>
      </c>
      <c r="W59" s="10">
        <f t="shared" si="7"/>
        <v>99.9978966261884</v>
      </c>
      <c r="X59" s="10">
        <f t="shared" si="7"/>
        <v>0</v>
      </c>
      <c r="Y59" s="10">
        <f t="shared" si="7"/>
        <v>0</v>
      </c>
      <c r="Z59" s="11">
        <f t="shared" si="7"/>
        <v>99.9978966261884</v>
      </c>
    </row>
    <row r="60" spans="1:26" ht="13.5">
      <c r="A60" s="38" t="s">
        <v>32</v>
      </c>
      <c r="B60" s="12">
        <f t="shared" si="7"/>
        <v>100.05262858423198</v>
      </c>
      <c r="C60" s="12">
        <f t="shared" si="7"/>
        <v>0</v>
      </c>
      <c r="D60" s="3">
        <f t="shared" si="7"/>
        <v>100.06135148558239</v>
      </c>
      <c r="E60" s="13">
        <f t="shared" si="7"/>
        <v>79.94170592396536</v>
      </c>
      <c r="F60" s="13">
        <f t="shared" si="7"/>
        <v>18.597850338648687</v>
      </c>
      <c r="G60" s="13">
        <f t="shared" si="7"/>
        <v>16.47154666569324</v>
      </c>
      <c r="H60" s="13">
        <f t="shared" si="7"/>
        <v>12.546392465669035</v>
      </c>
      <c r="I60" s="13">
        <f t="shared" si="7"/>
        <v>15.731064794685235</v>
      </c>
      <c r="J60" s="13">
        <f t="shared" si="7"/>
        <v>12.862231840177277</v>
      </c>
      <c r="K60" s="13">
        <f t="shared" si="7"/>
        <v>29.571844415092073</v>
      </c>
      <c r="L60" s="13">
        <f t="shared" si="7"/>
        <v>34.31490329450426</v>
      </c>
      <c r="M60" s="13">
        <f t="shared" si="7"/>
        <v>25.455364620108707</v>
      </c>
      <c r="N60" s="13">
        <f t="shared" si="7"/>
        <v>17.199684095581045</v>
      </c>
      <c r="O60" s="13">
        <f t="shared" si="7"/>
        <v>18.178136555838897</v>
      </c>
      <c r="P60" s="13">
        <f t="shared" si="7"/>
        <v>18.1045812154992</v>
      </c>
      <c r="Q60" s="13">
        <f t="shared" si="7"/>
        <v>17.83553913965859</v>
      </c>
      <c r="R60" s="13">
        <f t="shared" si="7"/>
        <v>14.485254290714492</v>
      </c>
      <c r="S60" s="13">
        <f t="shared" si="7"/>
        <v>10.389596182982036</v>
      </c>
      <c r="T60" s="13">
        <f t="shared" si="7"/>
        <v>9.678468359487406</v>
      </c>
      <c r="U60" s="13">
        <f t="shared" si="7"/>
        <v>11.378785481047338</v>
      </c>
      <c r="V60" s="13">
        <f t="shared" si="7"/>
        <v>17.34539232600429</v>
      </c>
      <c r="W60" s="13">
        <f t="shared" si="7"/>
        <v>79.94170592396536</v>
      </c>
      <c r="X60" s="13">
        <f t="shared" si="7"/>
        <v>0</v>
      </c>
      <c r="Y60" s="13">
        <f t="shared" si="7"/>
        <v>0</v>
      </c>
      <c r="Z60" s="14">
        <f t="shared" si="7"/>
        <v>79.94170592396536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99.4475138121547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100.11864197181377</v>
      </c>
      <c r="C62" s="12">
        <f t="shared" si="7"/>
        <v>0</v>
      </c>
      <c r="D62" s="3">
        <f t="shared" si="7"/>
        <v>99.64285714285714</v>
      </c>
      <c r="E62" s="13">
        <f t="shared" si="7"/>
        <v>51.577409094816474</v>
      </c>
      <c r="F62" s="13">
        <f t="shared" si="7"/>
        <v>15.93113600683125</v>
      </c>
      <c r="G62" s="13">
        <f t="shared" si="7"/>
        <v>13.632919008179828</v>
      </c>
      <c r="H62" s="13">
        <f t="shared" si="7"/>
        <v>9.35235970238148</v>
      </c>
      <c r="I62" s="13">
        <f t="shared" si="7"/>
        <v>12.65570338258873</v>
      </c>
      <c r="J62" s="13">
        <f t="shared" si="7"/>
        <v>11.0180661643235</v>
      </c>
      <c r="K62" s="13">
        <f t="shared" si="7"/>
        <v>20.308415174677215</v>
      </c>
      <c r="L62" s="13">
        <f t="shared" si="7"/>
        <v>35.04663105201205</v>
      </c>
      <c r="M62" s="13">
        <f t="shared" si="7"/>
        <v>22.310925479288066</v>
      </c>
      <c r="N62" s="13">
        <f t="shared" si="7"/>
        <v>12.943472060158173</v>
      </c>
      <c r="O62" s="13">
        <f t="shared" si="7"/>
        <v>15.824621253380736</v>
      </c>
      <c r="P62" s="13">
        <f t="shared" si="7"/>
        <v>12.166307649682626</v>
      </c>
      <c r="Q62" s="13">
        <f t="shared" si="7"/>
        <v>13.708664197672796</v>
      </c>
      <c r="R62" s="13">
        <f t="shared" si="7"/>
        <v>13.731924523865507</v>
      </c>
      <c r="S62" s="13">
        <f t="shared" si="7"/>
        <v>6.541555320596773</v>
      </c>
      <c r="T62" s="13">
        <f t="shared" si="7"/>
        <v>4.330111559819282</v>
      </c>
      <c r="U62" s="13">
        <f t="shared" si="7"/>
        <v>7.475091795491595</v>
      </c>
      <c r="V62" s="13">
        <f t="shared" si="7"/>
        <v>13.62542003990505</v>
      </c>
      <c r="W62" s="13">
        <f t="shared" si="7"/>
        <v>51.577409094816474</v>
      </c>
      <c r="X62" s="13">
        <f t="shared" si="7"/>
        <v>0</v>
      </c>
      <c r="Y62" s="13">
        <f t="shared" si="7"/>
        <v>0</v>
      </c>
      <c r="Z62" s="14">
        <f t="shared" si="7"/>
        <v>51.577409094816474</v>
      </c>
    </row>
    <row r="63" spans="1:26" ht="13.5">
      <c r="A63" s="39" t="s">
        <v>105</v>
      </c>
      <c r="B63" s="12">
        <f t="shared" si="7"/>
        <v>100.12078726024778</v>
      </c>
      <c r="C63" s="12">
        <f t="shared" si="7"/>
        <v>0</v>
      </c>
      <c r="D63" s="3">
        <f t="shared" si="7"/>
        <v>100.16454044334266</v>
      </c>
      <c r="E63" s="13">
        <f t="shared" si="7"/>
        <v>100.00097993312076</v>
      </c>
      <c r="F63" s="13">
        <f t="shared" si="7"/>
        <v>22.517493752231346</v>
      </c>
      <c r="G63" s="13">
        <f t="shared" si="7"/>
        <v>21.29363431550117</v>
      </c>
      <c r="H63" s="13">
        <f t="shared" si="7"/>
        <v>17.864758806521763</v>
      </c>
      <c r="I63" s="13">
        <f t="shared" si="7"/>
        <v>20.546661326787067</v>
      </c>
      <c r="J63" s="13">
        <f t="shared" si="7"/>
        <v>16.500090606225346</v>
      </c>
      <c r="K63" s="13">
        <f t="shared" si="7"/>
        <v>44.22146564391865</v>
      </c>
      <c r="L63" s="13">
        <f t="shared" si="7"/>
        <v>46.3723142540423</v>
      </c>
      <c r="M63" s="13">
        <f t="shared" si="7"/>
        <v>34.87309392222922</v>
      </c>
      <c r="N63" s="13">
        <f t="shared" si="7"/>
        <v>23.76861979054618</v>
      </c>
      <c r="O63" s="13">
        <f t="shared" si="7"/>
        <v>22.109570696857126</v>
      </c>
      <c r="P63" s="13">
        <f t="shared" si="7"/>
        <v>27.839958114829543</v>
      </c>
      <c r="Q63" s="13">
        <f t="shared" si="7"/>
        <v>24.58287257063577</v>
      </c>
      <c r="R63" s="13">
        <f t="shared" si="7"/>
        <v>16.69551364994438</v>
      </c>
      <c r="S63" s="13">
        <f t="shared" si="7"/>
        <v>16.51162170807122</v>
      </c>
      <c r="T63" s="13">
        <f t="shared" si="7"/>
        <v>21.888426367086282</v>
      </c>
      <c r="U63" s="13">
        <f t="shared" si="7"/>
        <v>18.114136805015395</v>
      </c>
      <c r="V63" s="13">
        <f t="shared" si="7"/>
        <v>24.35422547583838</v>
      </c>
      <c r="W63" s="13">
        <f t="shared" si="7"/>
        <v>100.00097993312076</v>
      </c>
      <c r="X63" s="13">
        <f t="shared" si="7"/>
        <v>0</v>
      </c>
      <c r="Y63" s="13">
        <f t="shared" si="7"/>
        <v>0</v>
      </c>
      <c r="Z63" s="14">
        <f t="shared" si="7"/>
        <v>100.00097993312076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100.14388489208632</v>
      </c>
      <c r="E64" s="13">
        <f t="shared" si="7"/>
        <v>99.91937341626354</v>
      </c>
      <c r="F64" s="13">
        <f t="shared" si="7"/>
        <v>14.547645003345053</v>
      </c>
      <c r="G64" s="13">
        <f t="shared" si="7"/>
        <v>14.111832204168492</v>
      </c>
      <c r="H64" s="13">
        <f t="shared" si="7"/>
        <v>11.164294819003457</v>
      </c>
      <c r="I64" s="13">
        <f t="shared" si="7"/>
        <v>13.265885897260848</v>
      </c>
      <c r="J64" s="13">
        <f t="shared" si="7"/>
        <v>10.574033846273919</v>
      </c>
      <c r="K64" s="13">
        <f t="shared" si="7"/>
        <v>28.336250145840623</v>
      </c>
      <c r="L64" s="13">
        <f t="shared" si="7"/>
        <v>14.592144782638805</v>
      </c>
      <c r="M64" s="13">
        <f t="shared" si="7"/>
        <v>16.521103436507413</v>
      </c>
      <c r="N64" s="13">
        <f t="shared" si="7"/>
        <v>14.435668726330475</v>
      </c>
      <c r="O64" s="13">
        <f t="shared" si="7"/>
        <v>16.11137794180844</v>
      </c>
      <c r="P64" s="13">
        <f t="shared" si="7"/>
        <v>14.059921623618084</v>
      </c>
      <c r="Q64" s="13">
        <f t="shared" si="7"/>
        <v>14.86435315408696</v>
      </c>
      <c r="R64" s="13">
        <f t="shared" si="7"/>
        <v>11.974379288848931</v>
      </c>
      <c r="S64" s="13">
        <f t="shared" si="7"/>
        <v>12.030717777333164</v>
      </c>
      <c r="T64" s="13">
        <f t="shared" si="7"/>
        <v>7.384918831639707</v>
      </c>
      <c r="U64" s="13">
        <f t="shared" si="7"/>
        <v>10.720800593323677</v>
      </c>
      <c r="V64" s="13">
        <f t="shared" si="7"/>
        <v>13.807065316245737</v>
      </c>
      <c r="W64" s="13">
        <f t="shared" si="7"/>
        <v>99.91937341626354</v>
      </c>
      <c r="X64" s="13">
        <f t="shared" si="7"/>
        <v>0</v>
      </c>
      <c r="Y64" s="13">
        <f t="shared" si="7"/>
        <v>0</v>
      </c>
      <c r="Z64" s="14">
        <f t="shared" si="7"/>
        <v>99.91937341626354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99.5041308665117</v>
      </c>
      <c r="F66" s="16">
        <f t="shared" si="7"/>
        <v>13.729271114539143</v>
      </c>
      <c r="G66" s="16">
        <f t="shared" si="7"/>
        <v>12.704875962360992</v>
      </c>
      <c r="H66" s="16">
        <f t="shared" si="7"/>
        <v>2.7474812090196705</v>
      </c>
      <c r="I66" s="16">
        <f t="shared" si="7"/>
        <v>9.409858828974775</v>
      </c>
      <c r="J66" s="16">
        <f t="shared" si="7"/>
        <v>2.932303608060818</v>
      </c>
      <c r="K66" s="16">
        <f t="shared" si="7"/>
        <v>13.558671019781062</v>
      </c>
      <c r="L66" s="16">
        <f t="shared" si="7"/>
        <v>0.6274050527020244</v>
      </c>
      <c r="M66" s="16">
        <f t="shared" si="7"/>
        <v>4.475834279480844</v>
      </c>
      <c r="N66" s="16">
        <f t="shared" si="7"/>
        <v>8.774843452218894</v>
      </c>
      <c r="O66" s="16">
        <f t="shared" si="7"/>
        <v>10.422093455956622</v>
      </c>
      <c r="P66" s="16">
        <f t="shared" si="7"/>
        <v>2.685966016362492</v>
      </c>
      <c r="Q66" s="16">
        <f t="shared" si="7"/>
        <v>7.197769927329786</v>
      </c>
      <c r="R66" s="16">
        <f t="shared" si="7"/>
        <v>6.100866366584387</v>
      </c>
      <c r="S66" s="16">
        <f t="shared" si="7"/>
        <v>2.145414146401679</v>
      </c>
      <c r="T66" s="16">
        <f t="shared" si="7"/>
        <v>0</v>
      </c>
      <c r="U66" s="16">
        <f t="shared" si="7"/>
        <v>5.053344250675205</v>
      </c>
      <c r="V66" s="16">
        <f t="shared" si="7"/>
        <v>6.582885947517479</v>
      </c>
      <c r="W66" s="16">
        <f t="shared" si="7"/>
        <v>99.5041308665117</v>
      </c>
      <c r="X66" s="16">
        <f t="shared" si="7"/>
        <v>0</v>
      </c>
      <c r="Y66" s="16">
        <f t="shared" si="7"/>
        <v>0</v>
      </c>
      <c r="Z66" s="17">
        <f t="shared" si="7"/>
        <v>99.5041308665117</v>
      </c>
    </row>
    <row r="67" spans="1:26" ht="13.5" hidden="1">
      <c r="A67" s="41" t="s">
        <v>221</v>
      </c>
      <c r="B67" s="24">
        <v>31700030</v>
      </c>
      <c r="C67" s="24"/>
      <c r="D67" s="25">
        <v>10131984</v>
      </c>
      <c r="E67" s="26">
        <v>14142235</v>
      </c>
      <c r="F67" s="26">
        <v>6327536</v>
      </c>
      <c r="G67" s="26">
        <v>1816378</v>
      </c>
      <c r="H67" s="26">
        <v>1942792</v>
      </c>
      <c r="I67" s="26">
        <v>10086706</v>
      </c>
      <c r="J67" s="26">
        <v>1808330</v>
      </c>
      <c r="K67" s="26">
        <v>1539499</v>
      </c>
      <c r="L67" s="26">
        <v>1864642</v>
      </c>
      <c r="M67" s="26">
        <v>5212471</v>
      </c>
      <c r="N67" s="26">
        <v>1848207</v>
      </c>
      <c r="O67" s="26">
        <v>1966293</v>
      </c>
      <c r="P67" s="26">
        <v>1954361</v>
      </c>
      <c r="Q67" s="26">
        <v>5768861</v>
      </c>
      <c r="R67" s="26">
        <v>1848769</v>
      </c>
      <c r="S67" s="26">
        <v>2361725</v>
      </c>
      <c r="T67" s="26">
        <v>1883750</v>
      </c>
      <c r="U67" s="26">
        <v>6094244</v>
      </c>
      <c r="V67" s="26">
        <v>27162282</v>
      </c>
      <c r="W67" s="26">
        <v>14142235</v>
      </c>
      <c r="X67" s="26"/>
      <c r="Y67" s="25"/>
      <c r="Z67" s="27">
        <v>14142235</v>
      </c>
    </row>
    <row r="68" spans="1:26" ht="13.5" hidden="1">
      <c r="A68" s="37" t="s">
        <v>31</v>
      </c>
      <c r="B68" s="19">
        <v>3213229</v>
      </c>
      <c r="C68" s="19"/>
      <c r="D68" s="20">
        <v>6846000</v>
      </c>
      <c r="E68" s="21">
        <v>6846144</v>
      </c>
      <c r="F68" s="21">
        <v>4691678</v>
      </c>
      <c r="G68" s="21">
        <v>61292</v>
      </c>
      <c r="H68" s="21">
        <v>61011</v>
      </c>
      <c r="I68" s="21">
        <v>4813981</v>
      </c>
      <c r="J68" s="21">
        <v>80204</v>
      </c>
      <c r="K68" s="21">
        <v>84753</v>
      </c>
      <c r="L68" s="21">
        <v>85756</v>
      </c>
      <c r="M68" s="21">
        <v>250713</v>
      </c>
      <c r="N68" s="21">
        <v>57782</v>
      </c>
      <c r="O68" s="21">
        <v>81661</v>
      </c>
      <c r="P68" s="21">
        <v>121924</v>
      </c>
      <c r="Q68" s="21">
        <v>261367</v>
      </c>
      <c r="R68" s="21">
        <v>129230</v>
      </c>
      <c r="S68" s="21">
        <v>127256</v>
      </c>
      <c r="T68" s="21">
        <v>94035</v>
      </c>
      <c r="U68" s="21">
        <v>350521</v>
      </c>
      <c r="V68" s="21">
        <v>5676582</v>
      </c>
      <c r="W68" s="21">
        <v>6846144</v>
      </c>
      <c r="X68" s="21"/>
      <c r="Y68" s="20"/>
      <c r="Z68" s="23">
        <v>6846144</v>
      </c>
    </row>
    <row r="69" spans="1:26" ht="13.5" hidden="1">
      <c r="A69" s="38" t="s">
        <v>32</v>
      </c>
      <c r="B69" s="19">
        <v>28260308</v>
      </c>
      <c r="C69" s="19"/>
      <c r="D69" s="20">
        <v>3285984</v>
      </c>
      <c r="E69" s="21">
        <v>7053890</v>
      </c>
      <c r="F69" s="21">
        <v>1609928</v>
      </c>
      <c r="G69" s="21">
        <v>1725861</v>
      </c>
      <c r="H69" s="21">
        <v>1850516</v>
      </c>
      <c r="I69" s="21">
        <v>5186305</v>
      </c>
      <c r="J69" s="21">
        <v>1694978</v>
      </c>
      <c r="K69" s="21">
        <v>1433918</v>
      </c>
      <c r="L69" s="21">
        <v>1743024</v>
      </c>
      <c r="M69" s="21">
        <v>4871920</v>
      </c>
      <c r="N69" s="21">
        <v>1753695</v>
      </c>
      <c r="O69" s="21">
        <v>1847010</v>
      </c>
      <c r="P69" s="21">
        <v>1792712</v>
      </c>
      <c r="Q69" s="21">
        <v>5393417</v>
      </c>
      <c r="R69" s="21">
        <v>1678217</v>
      </c>
      <c r="S69" s="21">
        <v>2193964</v>
      </c>
      <c r="T69" s="21">
        <v>1789715</v>
      </c>
      <c r="U69" s="21">
        <v>5661896</v>
      </c>
      <c r="V69" s="21">
        <v>21113538</v>
      </c>
      <c r="W69" s="21">
        <v>7053890</v>
      </c>
      <c r="X69" s="21"/>
      <c r="Y69" s="20"/>
      <c r="Z69" s="23">
        <v>7053890</v>
      </c>
    </row>
    <row r="70" spans="1:26" ht="13.5" hidden="1">
      <c r="A70" s="39" t="s">
        <v>103</v>
      </c>
      <c r="B70" s="19">
        <v>12040738</v>
      </c>
      <c r="C70" s="19"/>
      <c r="D70" s="20">
        <v>-362000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6711790</v>
      </c>
      <c r="C71" s="19"/>
      <c r="D71" s="20">
        <v>1120000</v>
      </c>
      <c r="E71" s="21">
        <v>2175371</v>
      </c>
      <c r="F71" s="21">
        <v>674547</v>
      </c>
      <c r="G71" s="21">
        <v>781190</v>
      </c>
      <c r="H71" s="21">
        <v>899944</v>
      </c>
      <c r="I71" s="21">
        <v>2355681</v>
      </c>
      <c r="J71" s="21">
        <v>736681</v>
      </c>
      <c r="K71" s="21">
        <v>762349</v>
      </c>
      <c r="L71" s="21">
        <v>773090</v>
      </c>
      <c r="M71" s="21">
        <v>2272120</v>
      </c>
      <c r="N71" s="21">
        <v>771300</v>
      </c>
      <c r="O71" s="21">
        <v>862978</v>
      </c>
      <c r="P71" s="21">
        <v>801262</v>
      </c>
      <c r="Q71" s="21">
        <v>2435540</v>
      </c>
      <c r="R71" s="21">
        <v>680480</v>
      </c>
      <c r="S71" s="21">
        <v>1188861</v>
      </c>
      <c r="T71" s="21">
        <v>1000898</v>
      </c>
      <c r="U71" s="21">
        <v>2870239</v>
      </c>
      <c r="V71" s="21">
        <v>9933580</v>
      </c>
      <c r="W71" s="21">
        <v>2175371</v>
      </c>
      <c r="X71" s="21"/>
      <c r="Y71" s="20"/>
      <c r="Z71" s="23">
        <v>2175371</v>
      </c>
    </row>
    <row r="72" spans="1:26" ht="13.5" hidden="1">
      <c r="A72" s="39" t="s">
        <v>105</v>
      </c>
      <c r="B72" s="19">
        <v>5720802</v>
      </c>
      <c r="C72" s="19"/>
      <c r="D72" s="20">
        <v>1832984</v>
      </c>
      <c r="E72" s="21">
        <v>4183959</v>
      </c>
      <c r="F72" s="21">
        <v>560200</v>
      </c>
      <c r="G72" s="21">
        <v>565925</v>
      </c>
      <c r="H72" s="21">
        <v>569294</v>
      </c>
      <c r="I72" s="21">
        <v>1695419</v>
      </c>
      <c r="J72" s="21">
        <v>573912</v>
      </c>
      <c r="K72" s="21">
        <v>414439</v>
      </c>
      <c r="L72" s="21">
        <v>580053</v>
      </c>
      <c r="M72" s="21">
        <v>1568404</v>
      </c>
      <c r="N72" s="21">
        <v>581035</v>
      </c>
      <c r="O72" s="21">
        <v>588442</v>
      </c>
      <c r="P72" s="21">
        <v>592095</v>
      </c>
      <c r="Q72" s="21">
        <v>1761572</v>
      </c>
      <c r="R72" s="21">
        <v>595094</v>
      </c>
      <c r="S72" s="21">
        <v>600256</v>
      </c>
      <c r="T72" s="21">
        <v>478536</v>
      </c>
      <c r="U72" s="21">
        <v>1673886</v>
      </c>
      <c r="V72" s="21">
        <v>6699281</v>
      </c>
      <c r="W72" s="21">
        <v>4183959</v>
      </c>
      <c r="X72" s="21"/>
      <c r="Y72" s="20"/>
      <c r="Z72" s="23">
        <v>4183959</v>
      </c>
    </row>
    <row r="73" spans="1:26" ht="13.5" hidden="1">
      <c r="A73" s="39" t="s">
        <v>106</v>
      </c>
      <c r="B73" s="19">
        <v>3786978</v>
      </c>
      <c r="C73" s="19"/>
      <c r="D73" s="20">
        <v>695000</v>
      </c>
      <c r="E73" s="21">
        <v>694560</v>
      </c>
      <c r="F73" s="21">
        <v>375181</v>
      </c>
      <c r="G73" s="21">
        <v>378746</v>
      </c>
      <c r="H73" s="21">
        <v>381278</v>
      </c>
      <c r="I73" s="21">
        <v>1135205</v>
      </c>
      <c r="J73" s="21">
        <v>384385</v>
      </c>
      <c r="K73" s="21">
        <v>257130</v>
      </c>
      <c r="L73" s="21">
        <v>389881</v>
      </c>
      <c r="M73" s="21">
        <v>1031396</v>
      </c>
      <c r="N73" s="21">
        <v>401360</v>
      </c>
      <c r="O73" s="21">
        <v>395590</v>
      </c>
      <c r="P73" s="21">
        <v>399355</v>
      </c>
      <c r="Q73" s="21">
        <v>1196305</v>
      </c>
      <c r="R73" s="21">
        <v>402643</v>
      </c>
      <c r="S73" s="21">
        <v>404847</v>
      </c>
      <c r="T73" s="21">
        <v>310281</v>
      </c>
      <c r="U73" s="21">
        <v>1117771</v>
      </c>
      <c r="V73" s="21">
        <v>4480677</v>
      </c>
      <c r="W73" s="21">
        <v>694560</v>
      </c>
      <c r="X73" s="21"/>
      <c r="Y73" s="20"/>
      <c r="Z73" s="23">
        <v>694560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226493</v>
      </c>
      <c r="C75" s="28"/>
      <c r="D75" s="29"/>
      <c r="E75" s="30">
        <v>242201</v>
      </c>
      <c r="F75" s="30">
        <v>25930</v>
      </c>
      <c r="G75" s="30">
        <v>29225</v>
      </c>
      <c r="H75" s="30">
        <v>31265</v>
      </c>
      <c r="I75" s="30">
        <v>86420</v>
      </c>
      <c r="J75" s="30">
        <v>33148</v>
      </c>
      <c r="K75" s="30">
        <v>20828</v>
      </c>
      <c r="L75" s="30">
        <v>35862</v>
      </c>
      <c r="M75" s="30">
        <v>89838</v>
      </c>
      <c r="N75" s="30">
        <v>36730</v>
      </c>
      <c r="O75" s="30">
        <v>37622</v>
      </c>
      <c r="P75" s="30">
        <v>39725</v>
      </c>
      <c r="Q75" s="30">
        <v>114077</v>
      </c>
      <c r="R75" s="30">
        <v>41322</v>
      </c>
      <c r="S75" s="30">
        <v>40505</v>
      </c>
      <c r="T75" s="30"/>
      <c r="U75" s="30">
        <v>81827</v>
      </c>
      <c r="V75" s="30">
        <v>372162</v>
      </c>
      <c r="W75" s="30">
        <v>242201</v>
      </c>
      <c r="X75" s="30"/>
      <c r="Y75" s="29"/>
      <c r="Z75" s="31">
        <v>242201</v>
      </c>
    </row>
    <row r="76" spans="1:26" ht="13.5" hidden="1">
      <c r="A76" s="42" t="s">
        <v>222</v>
      </c>
      <c r="B76" s="32">
        <v>31488410</v>
      </c>
      <c r="C76" s="32">
        <v>6004535</v>
      </c>
      <c r="D76" s="33">
        <v>10140000</v>
      </c>
      <c r="E76" s="34">
        <v>12726000</v>
      </c>
      <c r="F76" s="34">
        <v>365553</v>
      </c>
      <c r="G76" s="34">
        <v>521632</v>
      </c>
      <c r="H76" s="34">
        <v>601774</v>
      </c>
      <c r="I76" s="34">
        <v>1488959</v>
      </c>
      <c r="J76" s="34">
        <v>555032</v>
      </c>
      <c r="K76" s="34">
        <v>692724</v>
      </c>
      <c r="L76" s="34">
        <v>794291</v>
      </c>
      <c r="M76" s="34">
        <v>2042047</v>
      </c>
      <c r="N76" s="34">
        <v>554557</v>
      </c>
      <c r="O76" s="34">
        <v>568486</v>
      </c>
      <c r="P76" s="34">
        <v>497466</v>
      </c>
      <c r="Q76" s="34">
        <v>1620509</v>
      </c>
      <c r="R76" s="34">
        <v>388758</v>
      </c>
      <c r="S76" s="34">
        <v>244858</v>
      </c>
      <c r="T76" s="34">
        <v>219404</v>
      </c>
      <c r="U76" s="34">
        <v>853020</v>
      </c>
      <c r="V76" s="34">
        <v>6004535</v>
      </c>
      <c r="W76" s="34">
        <v>12726000</v>
      </c>
      <c r="X76" s="34"/>
      <c r="Y76" s="33"/>
      <c r="Z76" s="35">
        <v>12726000</v>
      </c>
    </row>
    <row r="77" spans="1:26" ht="13.5" hidden="1">
      <c r="A77" s="37" t="s">
        <v>31</v>
      </c>
      <c r="B77" s="19">
        <v>3213229</v>
      </c>
      <c r="C77" s="19">
        <v>2317810</v>
      </c>
      <c r="D77" s="20">
        <v>6852000</v>
      </c>
      <c r="E77" s="21">
        <v>6846000</v>
      </c>
      <c r="F77" s="21">
        <v>62581</v>
      </c>
      <c r="G77" s="21">
        <v>233643</v>
      </c>
      <c r="H77" s="21">
        <v>368742</v>
      </c>
      <c r="I77" s="21">
        <v>664966</v>
      </c>
      <c r="J77" s="21">
        <v>336048</v>
      </c>
      <c r="K77" s="21">
        <v>265864</v>
      </c>
      <c r="L77" s="21">
        <v>195949</v>
      </c>
      <c r="M77" s="21">
        <v>797861</v>
      </c>
      <c r="N77" s="21">
        <v>249704</v>
      </c>
      <c r="O77" s="21">
        <v>228813</v>
      </c>
      <c r="P77" s="21">
        <v>171836</v>
      </c>
      <c r="Q77" s="21">
        <v>650353</v>
      </c>
      <c r="R77" s="21">
        <v>143143</v>
      </c>
      <c r="S77" s="21">
        <v>16045</v>
      </c>
      <c r="T77" s="21">
        <v>45442</v>
      </c>
      <c r="U77" s="21">
        <v>204630</v>
      </c>
      <c r="V77" s="21">
        <v>2317810</v>
      </c>
      <c r="W77" s="21">
        <v>6846000</v>
      </c>
      <c r="X77" s="21"/>
      <c r="Y77" s="20"/>
      <c r="Z77" s="23">
        <v>6846000</v>
      </c>
    </row>
    <row r="78" spans="1:26" ht="13.5" hidden="1">
      <c r="A78" s="38" t="s">
        <v>32</v>
      </c>
      <c r="B78" s="19">
        <v>28275181</v>
      </c>
      <c r="C78" s="19">
        <v>3662226</v>
      </c>
      <c r="D78" s="20">
        <v>3288000</v>
      </c>
      <c r="E78" s="21">
        <v>5639000</v>
      </c>
      <c r="F78" s="21">
        <v>299412</v>
      </c>
      <c r="G78" s="21">
        <v>284276</v>
      </c>
      <c r="H78" s="21">
        <v>232173</v>
      </c>
      <c r="I78" s="21">
        <v>815861</v>
      </c>
      <c r="J78" s="21">
        <v>218012</v>
      </c>
      <c r="K78" s="21">
        <v>424036</v>
      </c>
      <c r="L78" s="21">
        <v>598117</v>
      </c>
      <c r="M78" s="21">
        <v>1240165</v>
      </c>
      <c r="N78" s="21">
        <v>301630</v>
      </c>
      <c r="O78" s="21">
        <v>335752</v>
      </c>
      <c r="P78" s="21">
        <v>324563</v>
      </c>
      <c r="Q78" s="21">
        <v>961945</v>
      </c>
      <c r="R78" s="21">
        <v>243094</v>
      </c>
      <c r="S78" s="21">
        <v>227944</v>
      </c>
      <c r="T78" s="21">
        <v>173217</v>
      </c>
      <c r="U78" s="21">
        <v>644255</v>
      </c>
      <c r="V78" s="21">
        <v>3662226</v>
      </c>
      <c r="W78" s="21">
        <v>5639000</v>
      </c>
      <c r="X78" s="21"/>
      <c r="Y78" s="20"/>
      <c r="Z78" s="23">
        <v>5639000</v>
      </c>
    </row>
    <row r="79" spans="1:26" ht="13.5" hidden="1">
      <c r="A79" s="39" t="s">
        <v>103</v>
      </c>
      <c r="B79" s="19">
        <v>12040738</v>
      </c>
      <c r="C79" s="19">
        <v>2398</v>
      </c>
      <c r="D79" s="20">
        <v>-360000</v>
      </c>
      <c r="E79" s="21">
        <v>-360000</v>
      </c>
      <c r="F79" s="21">
        <v>300</v>
      </c>
      <c r="G79" s="21"/>
      <c r="H79" s="21"/>
      <c r="I79" s="21">
        <v>300</v>
      </c>
      <c r="J79" s="21"/>
      <c r="K79" s="21"/>
      <c r="L79" s="21"/>
      <c r="M79" s="21"/>
      <c r="N79" s="21">
        <v>212</v>
      </c>
      <c r="O79" s="21">
        <v>689</v>
      </c>
      <c r="P79" s="21">
        <v>410</v>
      </c>
      <c r="Q79" s="21">
        <v>1311</v>
      </c>
      <c r="R79" s="21"/>
      <c r="S79" s="21">
        <v>50</v>
      </c>
      <c r="T79" s="21">
        <v>737</v>
      </c>
      <c r="U79" s="21">
        <v>787</v>
      </c>
      <c r="V79" s="21">
        <v>2398</v>
      </c>
      <c r="W79" s="21">
        <v>-360000</v>
      </c>
      <c r="X79" s="21"/>
      <c r="Y79" s="20"/>
      <c r="Z79" s="23">
        <v>-360000</v>
      </c>
    </row>
    <row r="80" spans="1:26" ht="13.5" hidden="1">
      <c r="A80" s="39" t="s">
        <v>104</v>
      </c>
      <c r="B80" s="19">
        <v>6719753</v>
      </c>
      <c r="C80" s="19">
        <v>1353492</v>
      </c>
      <c r="D80" s="20">
        <v>1116000</v>
      </c>
      <c r="E80" s="21">
        <v>1122000</v>
      </c>
      <c r="F80" s="21">
        <v>107463</v>
      </c>
      <c r="G80" s="21">
        <v>106499</v>
      </c>
      <c r="H80" s="21">
        <v>84166</v>
      </c>
      <c r="I80" s="21">
        <v>298128</v>
      </c>
      <c r="J80" s="21">
        <v>81168</v>
      </c>
      <c r="K80" s="21">
        <v>154821</v>
      </c>
      <c r="L80" s="21">
        <v>270942</v>
      </c>
      <c r="M80" s="21">
        <v>506931</v>
      </c>
      <c r="N80" s="21">
        <v>99833</v>
      </c>
      <c r="O80" s="21">
        <v>136563</v>
      </c>
      <c r="P80" s="21">
        <v>97484</v>
      </c>
      <c r="Q80" s="21">
        <v>333880</v>
      </c>
      <c r="R80" s="21">
        <v>93443</v>
      </c>
      <c r="S80" s="21">
        <v>77770</v>
      </c>
      <c r="T80" s="21">
        <v>43340</v>
      </c>
      <c r="U80" s="21">
        <v>214553</v>
      </c>
      <c r="V80" s="21">
        <v>1353492</v>
      </c>
      <c r="W80" s="21">
        <v>1122000</v>
      </c>
      <c r="X80" s="21"/>
      <c r="Y80" s="20"/>
      <c r="Z80" s="23">
        <v>1122000</v>
      </c>
    </row>
    <row r="81" spans="1:26" ht="13.5" hidden="1">
      <c r="A81" s="39" t="s">
        <v>105</v>
      </c>
      <c r="B81" s="19">
        <v>5727712</v>
      </c>
      <c r="C81" s="19">
        <v>1631558</v>
      </c>
      <c r="D81" s="20">
        <v>1836000</v>
      </c>
      <c r="E81" s="21">
        <v>4184000</v>
      </c>
      <c r="F81" s="21">
        <v>126143</v>
      </c>
      <c r="G81" s="21">
        <v>120506</v>
      </c>
      <c r="H81" s="21">
        <v>101703</v>
      </c>
      <c r="I81" s="21">
        <v>348352</v>
      </c>
      <c r="J81" s="21">
        <v>94696</v>
      </c>
      <c r="K81" s="21">
        <v>183271</v>
      </c>
      <c r="L81" s="21">
        <v>268984</v>
      </c>
      <c r="M81" s="21">
        <v>546951</v>
      </c>
      <c r="N81" s="21">
        <v>138104</v>
      </c>
      <c r="O81" s="21">
        <v>130102</v>
      </c>
      <c r="P81" s="21">
        <v>164839</v>
      </c>
      <c r="Q81" s="21">
        <v>433045</v>
      </c>
      <c r="R81" s="21">
        <v>99354</v>
      </c>
      <c r="S81" s="21">
        <v>99112</v>
      </c>
      <c r="T81" s="21">
        <v>104744</v>
      </c>
      <c r="U81" s="21">
        <v>303210</v>
      </c>
      <c r="V81" s="21">
        <v>1631558</v>
      </c>
      <c r="W81" s="21">
        <v>4184000</v>
      </c>
      <c r="X81" s="21"/>
      <c r="Y81" s="20"/>
      <c r="Z81" s="23">
        <v>4184000</v>
      </c>
    </row>
    <row r="82" spans="1:26" ht="13.5" hidden="1">
      <c r="A82" s="39" t="s">
        <v>106</v>
      </c>
      <c r="B82" s="19">
        <v>3786978</v>
      </c>
      <c r="C82" s="19">
        <v>618650</v>
      </c>
      <c r="D82" s="20">
        <v>696000</v>
      </c>
      <c r="E82" s="21">
        <v>694000</v>
      </c>
      <c r="F82" s="21">
        <v>54580</v>
      </c>
      <c r="G82" s="21">
        <v>53448</v>
      </c>
      <c r="H82" s="21">
        <v>42567</v>
      </c>
      <c r="I82" s="21">
        <v>150595</v>
      </c>
      <c r="J82" s="21">
        <v>40645</v>
      </c>
      <c r="K82" s="21">
        <v>72861</v>
      </c>
      <c r="L82" s="21">
        <v>56892</v>
      </c>
      <c r="M82" s="21">
        <v>170398</v>
      </c>
      <c r="N82" s="21">
        <v>57939</v>
      </c>
      <c r="O82" s="21">
        <v>63735</v>
      </c>
      <c r="P82" s="21">
        <v>56149</v>
      </c>
      <c r="Q82" s="21">
        <v>177823</v>
      </c>
      <c r="R82" s="21">
        <v>48214</v>
      </c>
      <c r="S82" s="21">
        <v>48706</v>
      </c>
      <c r="T82" s="21">
        <v>22914</v>
      </c>
      <c r="U82" s="21">
        <v>119834</v>
      </c>
      <c r="V82" s="21">
        <v>618650</v>
      </c>
      <c r="W82" s="21">
        <v>694000</v>
      </c>
      <c r="X82" s="21"/>
      <c r="Y82" s="20"/>
      <c r="Z82" s="23">
        <v>694000</v>
      </c>
    </row>
    <row r="83" spans="1:26" ht="13.5" hidden="1">
      <c r="A83" s="39" t="s">
        <v>107</v>
      </c>
      <c r="B83" s="19"/>
      <c r="C83" s="19">
        <v>56128</v>
      </c>
      <c r="D83" s="20"/>
      <c r="E83" s="21">
        <v>-1000</v>
      </c>
      <c r="F83" s="21">
        <v>10926</v>
      </c>
      <c r="G83" s="21">
        <v>3823</v>
      </c>
      <c r="H83" s="21">
        <v>3737</v>
      </c>
      <c r="I83" s="21">
        <v>18486</v>
      </c>
      <c r="J83" s="21">
        <v>1503</v>
      </c>
      <c r="K83" s="21">
        <v>13083</v>
      </c>
      <c r="L83" s="21">
        <v>1299</v>
      </c>
      <c r="M83" s="21">
        <v>15885</v>
      </c>
      <c r="N83" s="21">
        <v>5542</v>
      </c>
      <c r="O83" s="21">
        <v>4663</v>
      </c>
      <c r="P83" s="21">
        <v>5681</v>
      </c>
      <c r="Q83" s="21">
        <v>15886</v>
      </c>
      <c r="R83" s="21">
        <v>2083</v>
      </c>
      <c r="S83" s="21">
        <v>2306</v>
      </c>
      <c r="T83" s="21">
        <v>1482</v>
      </c>
      <c r="U83" s="21">
        <v>5871</v>
      </c>
      <c r="V83" s="21">
        <v>56128</v>
      </c>
      <c r="W83" s="21">
        <v>-1000</v>
      </c>
      <c r="X83" s="21"/>
      <c r="Y83" s="20"/>
      <c r="Z83" s="23">
        <v>-1000</v>
      </c>
    </row>
    <row r="84" spans="1:26" ht="13.5" hidden="1">
      <c r="A84" s="40" t="s">
        <v>110</v>
      </c>
      <c r="B84" s="28"/>
      <c r="C84" s="28">
        <v>24499</v>
      </c>
      <c r="D84" s="29"/>
      <c r="E84" s="30">
        <v>241000</v>
      </c>
      <c r="F84" s="30">
        <v>3560</v>
      </c>
      <c r="G84" s="30">
        <v>3713</v>
      </c>
      <c r="H84" s="30">
        <v>859</v>
      </c>
      <c r="I84" s="30">
        <v>8132</v>
      </c>
      <c r="J84" s="30">
        <v>972</v>
      </c>
      <c r="K84" s="30">
        <v>2824</v>
      </c>
      <c r="L84" s="30">
        <v>225</v>
      </c>
      <c r="M84" s="30">
        <v>4021</v>
      </c>
      <c r="N84" s="30">
        <v>3223</v>
      </c>
      <c r="O84" s="30">
        <v>3921</v>
      </c>
      <c r="P84" s="30">
        <v>1067</v>
      </c>
      <c r="Q84" s="30">
        <v>8211</v>
      </c>
      <c r="R84" s="30">
        <v>2521</v>
      </c>
      <c r="S84" s="30">
        <v>869</v>
      </c>
      <c r="T84" s="30">
        <v>745</v>
      </c>
      <c r="U84" s="30">
        <v>4135</v>
      </c>
      <c r="V84" s="30">
        <v>24499</v>
      </c>
      <c r="W84" s="30">
        <v>241000</v>
      </c>
      <c r="X84" s="30"/>
      <c r="Y84" s="29"/>
      <c r="Z84" s="31">
        <v>241000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68924998</v>
      </c>
      <c r="D5" s="158">
        <f>SUM(D6:D8)</f>
        <v>0</v>
      </c>
      <c r="E5" s="159">
        <f t="shared" si="0"/>
        <v>31995038</v>
      </c>
      <c r="F5" s="105">
        <f t="shared" si="0"/>
        <v>30357626</v>
      </c>
      <c r="G5" s="105">
        <f t="shared" si="0"/>
        <v>24174985</v>
      </c>
      <c r="H5" s="105">
        <f t="shared" si="0"/>
        <v>179084</v>
      </c>
      <c r="I5" s="105">
        <f t="shared" si="0"/>
        <v>70871</v>
      </c>
      <c r="J5" s="105">
        <f t="shared" si="0"/>
        <v>24424940</v>
      </c>
      <c r="K5" s="105">
        <f t="shared" si="0"/>
        <v>67106</v>
      </c>
      <c r="L5" s="105">
        <f t="shared" si="0"/>
        <v>163506</v>
      </c>
      <c r="M5" s="105">
        <f t="shared" si="0"/>
        <v>12308527</v>
      </c>
      <c r="N5" s="105">
        <f t="shared" si="0"/>
        <v>12539139</v>
      </c>
      <c r="O5" s="105">
        <f t="shared" si="0"/>
        <v>159547</v>
      </c>
      <c r="P5" s="105">
        <f t="shared" si="0"/>
        <v>6086593</v>
      </c>
      <c r="Q5" s="105">
        <f t="shared" si="0"/>
        <v>11511336</v>
      </c>
      <c r="R5" s="105">
        <f t="shared" si="0"/>
        <v>17757476</v>
      </c>
      <c r="S5" s="105">
        <f t="shared" si="0"/>
        <v>174082</v>
      </c>
      <c r="T5" s="105">
        <f t="shared" si="0"/>
        <v>178598</v>
      </c>
      <c r="U5" s="105">
        <f t="shared" si="0"/>
        <v>162240</v>
      </c>
      <c r="V5" s="105">
        <f t="shared" si="0"/>
        <v>514920</v>
      </c>
      <c r="W5" s="105">
        <f t="shared" si="0"/>
        <v>55236475</v>
      </c>
      <c r="X5" s="105">
        <f t="shared" si="0"/>
        <v>30357626</v>
      </c>
      <c r="Y5" s="105">
        <f t="shared" si="0"/>
        <v>24878849</v>
      </c>
      <c r="Z5" s="142">
        <f>+IF(X5&lt;&gt;0,+(Y5/X5)*100,0)</f>
        <v>81.95255123045524</v>
      </c>
      <c r="AA5" s="158">
        <f>SUM(AA6:AA8)</f>
        <v>30357626</v>
      </c>
    </row>
    <row r="6" spans="1:27" ht="13.5">
      <c r="A6" s="143" t="s">
        <v>75</v>
      </c>
      <c r="B6" s="141"/>
      <c r="C6" s="160">
        <v>20799</v>
      </c>
      <c r="D6" s="160"/>
      <c r="E6" s="161">
        <v>5806771</v>
      </c>
      <c r="F6" s="65">
        <v>6741064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6741064</v>
      </c>
      <c r="Y6" s="65">
        <v>-6741064</v>
      </c>
      <c r="Z6" s="145">
        <v>-100</v>
      </c>
      <c r="AA6" s="160">
        <v>6741064</v>
      </c>
    </row>
    <row r="7" spans="1:27" ht="13.5">
      <c r="A7" s="143" t="s">
        <v>76</v>
      </c>
      <c r="B7" s="141"/>
      <c r="C7" s="162">
        <v>67952029</v>
      </c>
      <c r="D7" s="162"/>
      <c r="E7" s="163">
        <v>20810154</v>
      </c>
      <c r="F7" s="164">
        <v>13349503</v>
      </c>
      <c r="G7" s="164">
        <v>24172478</v>
      </c>
      <c r="H7" s="164">
        <v>123379</v>
      </c>
      <c r="I7" s="164">
        <v>68783</v>
      </c>
      <c r="J7" s="164">
        <v>24364640</v>
      </c>
      <c r="K7" s="164">
        <v>65148</v>
      </c>
      <c r="L7" s="164">
        <v>160776</v>
      </c>
      <c r="M7" s="164">
        <v>12305648</v>
      </c>
      <c r="N7" s="164">
        <v>12531572</v>
      </c>
      <c r="O7" s="164">
        <v>99231</v>
      </c>
      <c r="P7" s="164">
        <v>6027557</v>
      </c>
      <c r="Q7" s="164">
        <v>11508380</v>
      </c>
      <c r="R7" s="164">
        <v>17635168</v>
      </c>
      <c r="S7" s="164">
        <v>171412</v>
      </c>
      <c r="T7" s="164">
        <v>176429</v>
      </c>
      <c r="U7" s="164">
        <v>98432</v>
      </c>
      <c r="V7" s="164">
        <v>446273</v>
      </c>
      <c r="W7" s="164">
        <v>54977653</v>
      </c>
      <c r="X7" s="164">
        <v>13349503</v>
      </c>
      <c r="Y7" s="164">
        <v>41628150</v>
      </c>
      <c r="Z7" s="146">
        <v>311.83</v>
      </c>
      <c r="AA7" s="162">
        <v>13349503</v>
      </c>
    </row>
    <row r="8" spans="1:27" ht="13.5">
      <c r="A8" s="143" t="s">
        <v>77</v>
      </c>
      <c r="B8" s="141"/>
      <c r="C8" s="160">
        <v>952170</v>
      </c>
      <c r="D8" s="160"/>
      <c r="E8" s="161">
        <v>5378113</v>
      </c>
      <c r="F8" s="65">
        <v>10267059</v>
      </c>
      <c r="G8" s="65">
        <v>2507</v>
      </c>
      <c r="H8" s="65">
        <v>55705</v>
      </c>
      <c r="I8" s="65">
        <v>2088</v>
      </c>
      <c r="J8" s="65">
        <v>60300</v>
      </c>
      <c r="K8" s="65">
        <v>1958</v>
      </c>
      <c r="L8" s="65">
        <v>2730</v>
      </c>
      <c r="M8" s="65">
        <v>2879</v>
      </c>
      <c r="N8" s="65">
        <v>7567</v>
      </c>
      <c r="O8" s="65">
        <v>60316</v>
      </c>
      <c r="P8" s="65">
        <v>59036</v>
      </c>
      <c r="Q8" s="65">
        <v>2956</v>
      </c>
      <c r="R8" s="65">
        <v>122308</v>
      </c>
      <c r="S8" s="65">
        <v>2670</v>
      </c>
      <c r="T8" s="65">
        <v>2169</v>
      </c>
      <c r="U8" s="65">
        <v>63808</v>
      </c>
      <c r="V8" s="65">
        <v>68647</v>
      </c>
      <c r="W8" s="65">
        <v>258822</v>
      </c>
      <c r="X8" s="65">
        <v>10267059</v>
      </c>
      <c r="Y8" s="65">
        <v>-10008237</v>
      </c>
      <c r="Z8" s="145">
        <v>-97.48</v>
      </c>
      <c r="AA8" s="160">
        <v>10267059</v>
      </c>
    </row>
    <row r="9" spans="1:27" ht="13.5">
      <c r="A9" s="140" t="s">
        <v>78</v>
      </c>
      <c r="B9" s="141"/>
      <c r="C9" s="158">
        <f aca="true" t="shared" si="1" ref="C9:Y9">SUM(C10:C14)</f>
        <v>1071749</v>
      </c>
      <c r="D9" s="158">
        <f>SUM(D10:D14)</f>
        <v>0</v>
      </c>
      <c r="E9" s="159">
        <f t="shared" si="1"/>
        <v>8032258</v>
      </c>
      <c r="F9" s="105">
        <f t="shared" si="1"/>
        <v>6609989</v>
      </c>
      <c r="G9" s="105">
        <f t="shared" si="1"/>
        <v>62281</v>
      </c>
      <c r="H9" s="105">
        <f t="shared" si="1"/>
        <v>44913</v>
      </c>
      <c r="I9" s="105">
        <f t="shared" si="1"/>
        <v>43535</v>
      </c>
      <c r="J9" s="105">
        <f t="shared" si="1"/>
        <v>150729</v>
      </c>
      <c r="K9" s="105">
        <f t="shared" si="1"/>
        <v>54381</v>
      </c>
      <c r="L9" s="105">
        <f t="shared" si="1"/>
        <v>35129</v>
      </c>
      <c r="M9" s="105">
        <f t="shared" si="1"/>
        <v>34295</v>
      </c>
      <c r="N9" s="105">
        <f t="shared" si="1"/>
        <v>123805</v>
      </c>
      <c r="O9" s="105">
        <f t="shared" si="1"/>
        <v>46018</v>
      </c>
      <c r="P9" s="105">
        <f t="shared" si="1"/>
        <v>52971</v>
      </c>
      <c r="Q9" s="105">
        <f t="shared" si="1"/>
        <v>41804</v>
      </c>
      <c r="R9" s="105">
        <f t="shared" si="1"/>
        <v>140793</v>
      </c>
      <c r="S9" s="105">
        <f t="shared" si="1"/>
        <v>31815</v>
      </c>
      <c r="T9" s="105">
        <f t="shared" si="1"/>
        <v>46643</v>
      </c>
      <c r="U9" s="105">
        <f t="shared" si="1"/>
        <v>29679</v>
      </c>
      <c r="V9" s="105">
        <f t="shared" si="1"/>
        <v>108137</v>
      </c>
      <c r="W9" s="105">
        <f t="shared" si="1"/>
        <v>523464</v>
      </c>
      <c r="X9" s="105">
        <f t="shared" si="1"/>
        <v>6609989</v>
      </c>
      <c r="Y9" s="105">
        <f t="shared" si="1"/>
        <v>-6086525</v>
      </c>
      <c r="Z9" s="142">
        <f>+IF(X9&lt;&gt;0,+(Y9/X9)*100,0)</f>
        <v>-92.08071299362223</v>
      </c>
      <c r="AA9" s="158">
        <f>SUM(AA10:AA14)</f>
        <v>6609989</v>
      </c>
    </row>
    <row r="10" spans="1:27" ht="13.5">
      <c r="A10" s="143" t="s">
        <v>79</v>
      </c>
      <c r="B10" s="141"/>
      <c r="C10" s="160">
        <v>157854</v>
      </c>
      <c r="D10" s="160"/>
      <c r="E10" s="161">
        <v>2882795</v>
      </c>
      <c r="F10" s="65">
        <v>2828944</v>
      </c>
      <c r="G10" s="65">
        <v>3643</v>
      </c>
      <c r="H10" s="65">
        <v>3158</v>
      </c>
      <c r="I10" s="65">
        <v>3850</v>
      </c>
      <c r="J10" s="65">
        <v>10651</v>
      </c>
      <c r="K10" s="65">
        <v>2073</v>
      </c>
      <c r="L10" s="65">
        <v>3877</v>
      </c>
      <c r="M10" s="65">
        <v>1512</v>
      </c>
      <c r="N10" s="65">
        <v>7462</v>
      </c>
      <c r="O10" s="65">
        <v>2647</v>
      </c>
      <c r="P10" s="65">
        <v>5300</v>
      </c>
      <c r="Q10" s="65">
        <v>3760</v>
      </c>
      <c r="R10" s="65">
        <v>11707</v>
      </c>
      <c r="S10" s="65">
        <v>2644</v>
      </c>
      <c r="T10" s="65">
        <v>3485</v>
      </c>
      <c r="U10" s="65">
        <v>3448</v>
      </c>
      <c r="V10" s="65">
        <v>9577</v>
      </c>
      <c r="W10" s="65">
        <v>39397</v>
      </c>
      <c r="X10" s="65">
        <v>2828944</v>
      </c>
      <c r="Y10" s="65">
        <v>-2789547</v>
      </c>
      <c r="Z10" s="145">
        <v>-98.61</v>
      </c>
      <c r="AA10" s="160">
        <v>2828944</v>
      </c>
    </row>
    <row r="11" spans="1:27" ht="13.5">
      <c r="A11" s="143" t="s">
        <v>80</v>
      </c>
      <c r="B11" s="141"/>
      <c r="C11" s="160">
        <v>305404</v>
      </c>
      <c r="D11" s="160"/>
      <c r="E11" s="161">
        <v>2104536</v>
      </c>
      <c r="F11" s="65">
        <v>1741223</v>
      </c>
      <c r="G11" s="65"/>
      <c r="H11" s="65">
        <v>877</v>
      </c>
      <c r="I11" s="65"/>
      <c r="J11" s="65">
        <v>877</v>
      </c>
      <c r="K11" s="65"/>
      <c r="L11" s="65">
        <v>360</v>
      </c>
      <c r="M11" s="65">
        <v>465</v>
      </c>
      <c r="N11" s="65">
        <v>825</v>
      </c>
      <c r="O11" s="65">
        <v>664</v>
      </c>
      <c r="P11" s="65">
        <v>127</v>
      </c>
      <c r="Q11" s="65"/>
      <c r="R11" s="65">
        <v>791</v>
      </c>
      <c r="S11" s="65"/>
      <c r="T11" s="65">
        <v>287</v>
      </c>
      <c r="U11" s="65"/>
      <c r="V11" s="65">
        <v>287</v>
      </c>
      <c r="W11" s="65">
        <v>2780</v>
      </c>
      <c r="X11" s="65">
        <v>1741223</v>
      </c>
      <c r="Y11" s="65">
        <v>-1738443</v>
      </c>
      <c r="Z11" s="145">
        <v>-99.84</v>
      </c>
      <c r="AA11" s="160">
        <v>1741223</v>
      </c>
    </row>
    <row r="12" spans="1:27" ht="13.5">
      <c r="A12" s="143" t="s">
        <v>81</v>
      </c>
      <c r="B12" s="141"/>
      <c r="C12" s="160">
        <v>156694</v>
      </c>
      <c r="D12" s="160"/>
      <c r="E12" s="161">
        <v>2434090</v>
      </c>
      <c r="F12" s="65">
        <v>1353585</v>
      </c>
      <c r="G12" s="65">
        <v>31431</v>
      </c>
      <c r="H12" s="65">
        <v>13640</v>
      </c>
      <c r="I12" s="65">
        <v>12457</v>
      </c>
      <c r="J12" s="65">
        <v>57528</v>
      </c>
      <c r="K12" s="65">
        <v>25129</v>
      </c>
      <c r="L12" s="65">
        <v>8431</v>
      </c>
      <c r="M12" s="65">
        <v>5237</v>
      </c>
      <c r="N12" s="65">
        <v>38797</v>
      </c>
      <c r="O12" s="65">
        <v>15364</v>
      </c>
      <c r="P12" s="65">
        <v>20049</v>
      </c>
      <c r="Q12" s="65">
        <v>9614</v>
      </c>
      <c r="R12" s="65">
        <v>45027</v>
      </c>
      <c r="S12" s="65">
        <v>814</v>
      </c>
      <c r="T12" s="65">
        <v>14304</v>
      </c>
      <c r="U12" s="65">
        <v>1846</v>
      </c>
      <c r="V12" s="65">
        <v>16964</v>
      </c>
      <c r="W12" s="65">
        <v>158316</v>
      </c>
      <c r="X12" s="65">
        <v>1353585</v>
      </c>
      <c r="Y12" s="65">
        <v>-1195269</v>
      </c>
      <c r="Z12" s="145">
        <v>-88.3</v>
      </c>
      <c r="AA12" s="160">
        <v>1353585</v>
      </c>
    </row>
    <row r="13" spans="1:27" ht="13.5">
      <c r="A13" s="143" t="s">
        <v>82</v>
      </c>
      <c r="B13" s="141"/>
      <c r="C13" s="160">
        <v>451797</v>
      </c>
      <c r="D13" s="160"/>
      <c r="E13" s="161">
        <v>610837</v>
      </c>
      <c r="F13" s="65">
        <v>686237</v>
      </c>
      <c r="G13" s="65">
        <v>27207</v>
      </c>
      <c r="H13" s="65">
        <v>27238</v>
      </c>
      <c r="I13" s="65">
        <v>27228</v>
      </c>
      <c r="J13" s="65">
        <v>81673</v>
      </c>
      <c r="K13" s="65">
        <v>27179</v>
      </c>
      <c r="L13" s="65">
        <v>22461</v>
      </c>
      <c r="M13" s="65">
        <v>27081</v>
      </c>
      <c r="N13" s="65">
        <v>76721</v>
      </c>
      <c r="O13" s="65">
        <v>27343</v>
      </c>
      <c r="P13" s="65">
        <v>27495</v>
      </c>
      <c r="Q13" s="65">
        <v>28430</v>
      </c>
      <c r="R13" s="65">
        <v>83268</v>
      </c>
      <c r="S13" s="65">
        <v>28357</v>
      </c>
      <c r="T13" s="65">
        <v>28567</v>
      </c>
      <c r="U13" s="65">
        <v>24385</v>
      </c>
      <c r="V13" s="65">
        <v>81309</v>
      </c>
      <c r="W13" s="65">
        <v>322971</v>
      </c>
      <c r="X13" s="65">
        <v>686237</v>
      </c>
      <c r="Y13" s="65">
        <v>-363266</v>
      </c>
      <c r="Z13" s="145">
        <v>-52.94</v>
      </c>
      <c r="AA13" s="160">
        <v>686237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137739</v>
      </c>
      <c r="D15" s="158">
        <f>SUM(D16:D18)</f>
        <v>0</v>
      </c>
      <c r="E15" s="159">
        <f t="shared" si="2"/>
        <v>8169415</v>
      </c>
      <c r="F15" s="105">
        <f t="shared" si="2"/>
        <v>16563041</v>
      </c>
      <c r="G15" s="105">
        <f t="shared" si="2"/>
        <v>2603</v>
      </c>
      <c r="H15" s="105">
        <f t="shared" si="2"/>
        <v>2603</v>
      </c>
      <c r="I15" s="105">
        <f t="shared" si="2"/>
        <v>2603</v>
      </c>
      <c r="J15" s="105">
        <f t="shared" si="2"/>
        <v>7809</v>
      </c>
      <c r="K15" s="105">
        <f t="shared" si="2"/>
        <v>0</v>
      </c>
      <c r="L15" s="105">
        <f t="shared" si="2"/>
        <v>0</v>
      </c>
      <c r="M15" s="105">
        <f t="shared" si="2"/>
        <v>41</v>
      </c>
      <c r="N15" s="105">
        <f t="shared" si="2"/>
        <v>41</v>
      </c>
      <c r="O15" s="105">
        <f t="shared" si="2"/>
        <v>127</v>
      </c>
      <c r="P15" s="105">
        <f t="shared" si="2"/>
        <v>41</v>
      </c>
      <c r="Q15" s="105">
        <f t="shared" si="2"/>
        <v>0</v>
      </c>
      <c r="R15" s="105">
        <f t="shared" si="2"/>
        <v>168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8018</v>
      </c>
      <c r="X15" s="105">
        <f t="shared" si="2"/>
        <v>16563041</v>
      </c>
      <c r="Y15" s="105">
        <f t="shared" si="2"/>
        <v>-16555023</v>
      </c>
      <c r="Z15" s="142">
        <f>+IF(X15&lt;&gt;0,+(Y15/X15)*100,0)</f>
        <v>-99.95159101520065</v>
      </c>
      <c r="AA15" s="158">
        <f>SUM(AA16:AA18)</f>
        <v>16563041</v>
      </c>
    </row>
    <row r="16" spans="1:27" ht="13.5">
      <c r="A16" s="143" t="s">
        <v>85</v>
      </c>
      <c r="B16" s="141"/>
      <c r="C16" s="160"/>
      <c r="D16" s="160"/>
      <c r="E16" s="161">
        <v>841085</v>
      </c>
      <c r="F16" s="65">
        <v>1310722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1310722</v>
      </c>
      <c r="Y16" s="65">
        <v>-1310722</v>
      </c>
      <c r="Z16" s="145">
        <v>-100</v>
      </c>
      <c r="AA16" s="160">
        <v>1310722</v>
      </c>
    </row>
    <row r="17" spans="1:27" ht="13.5">
      <c r="A17" s="143" t="s">
        <v>86</v>
      </c>
      <c r="B17" s="141"/>
      <c r="C17" s="160">
        <v>2565</v>
      </c>
      <c r="D17" s="160"/>
      <c r="E17" s="161">
        <v>7328330</v>
      </c>
      <c r="F17" s="65">
        <v>15252319</v>
      </c>
      <c r="G17" s="65">
        <v>2603</v>
      </c>
      <c r="H17" s="65">
        <v>2603</v>
      </c>
      <c r="I17" s="65">
        <v>2603</v>
      </c>
      <c r="J17" s="65">
        <v>7809</v>
      </c>
      <c r="K17" s="65"/>
      <c r="L17" s="65"/>
      <c r="M17" s="65">
        <v>41</v>
      </c>
      <c r="N17" s="65">
        <v>41</v>
      </c>
      <c r="O17" s="65">
        <v>127</v>
      </c>
      <c r="P17" s="65">
        <v>41</v>
      </c>
      <c r="Q17" s="65"/>
      <c r="R17" s="65">
        <v>168</v>
      </c>
      <c r="S17" s="65"/>
      <c r="T17" s="65"/>
      <c r="U17" s="65"/>
      <c r="V17" s="65"/>
      <c r="W17" s="65">
        <v>8018</v>
      </c>
      <c r="X17" s="65">
        <v>15252319</v>
      </c>
      <c r="Y17" s="65">
        <v>-15244301</v>
      </c>
      <c r="Z17" s="145">
        <v>-99.95</v>
      </c>
      <c r="AA17" s="160">
        <v>15252319</v>
      </c>
    </row>
    <row r="18" spans="1:27" ht="13.5">
      <c r="A18" s="143" t="s">
        <v>87</v>
      </c>
      <c r="B18" s="141"/>
      <c r="C18" s="160">
        <v>135174</v>
      </c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41590434</v>
      </c>
      <c r="D19" s="158">
        <f>SUM(D20:D23)</f>
        <v>0</v>
      </c>
      <c r="E19" s="159">
        <f t="shared" si="3"/>
        <v>28701097</v>
      </c>
      <c r="F19" s="105">
        <f t="shared" si="3"/>
        <v>37495167</v>
      </c>
      <c r="G19" s="105">
        <f t="shared" si="3"/>
        <v>1613360</v>
      </c>
      <c r="H19" s="105">
        <f t="shared" si="3"/>
        <v>1726625</v>
      </c>
      <c r="I19" s="105">
        <f t="shared" si="3"/>
        <v>1851429</v>
      </c>
      <c r="J19" s="105">
        <f t="shared" si="3"/>
        <v>5191414</v>
      </c>
      <c r="K19" s="105">
        <f t="shared" si="3"/>
        <v>1695487</v>
      </c>
      <c r="L19" s="105">
        <f t="shared" si="3"/>
        <v>1434109</v>
      </c>
      <c r="M19" s="105">
        <f t="shared" si="3"/>
        <v>1745905</v>
      </c>
      <c r="N19" s="105">
        <f t="shared" si="3"/>
        <v>4875501</v>
      </c>
      <c r="O19" s="105">
        <f t="shared" si="3"/>
        <v>1753695</v>
      </c>
      <c r="P19" s="105">
        <f t="shared" si="3"/>
        <v>1847694</v>
      </c>
      <c r="Q19" s="105">
        <f t="shared" si="3"/>
        <v>1795472</v>
      </c>
      <c r="R19" s="105">
        <f t="shared" si="3"/>
        <v>5396861</v>
      </c>
      <c r="S19" s="105">
        <f t="shared" si="3"/>
        <v>1678281</v>
      </c>
      <c r="T19" s="105">
        <f t="shared" si="3"/>
        <v>2194283</v>
      </c>
      <c r="U19" s="105">
        <f t="shared" si="3"/>
        <v>1789906</v>
      </c>
      <c r="V19" s="105">
        <f t="shared" si="3"/>
        <v>5662470</v>
      </c>
      <c r="W19" s="105">
        <f t="shared" si="3"/>
        <v>21126246</v>
      </c>
      <c r="X19" s="105">
        <f t="shared" si="3"/>
        <v>37495167</v>
      </c>
      <c r="Y19" s="105">
        <f t="shared" si="3"/>
        <v>-16368921</v>
      </c>
      <c r="Z19" s="142">
        <f>+IF(X19&lt;&gt;0,+(Y19/X19)*100,0)</f>
        <v>-43.65608239589918</v>
      </c>
      <c r="AA19" s="158">
        <f>SUM(AA20:AA23)</f>
        <v>37495167</v>
      </c>
    </row>
    <row r="20" spans="1:27" ht="13.5">
      <c r="A20" s="143" t="s">
        <v>89</v>
      </c>
      <c r="B20" s="141"/>
      <c r="C20" s="160">
        <v>12040738</v>
      </c>
      <c r="D20" s="160"/>
      <c r="E20" s="161">
        <v>265000</v>
      </c>
      <c r="F20" s="65">
        <v>3022123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3022123</v>
      </c>
      <c r="Y20" s="65">
        <v>-3022123</v>
      </c>
      <c r="Z20" s="145">
        <v>-100</v>
      </c>
      <c r="AA20" s="160">
        <v>3022123</v>
      </c>
    </row>
    <row r="21" spans="1:27" ht="13.5">
      <c r="A21" s="143" t="s">
        <v>90</v>
      </c>
      <c r="B21" s="141"/>
      <c r="C21" s="160">
        <v>19826475</v>
      </c>
      <c r="D21" s="160"/>
      <c r="E21" s="161">
        <v>14496230</v>
      </c>
      <c r="F21" s="65">
        <v>11016253</v>
      </c>
      <c r="G21" s="65">
        <v>674781</v>
      </c>
      <c r="H21" s="65">
        <v>781190</v>
      </c>
      <c r="I21" s="65">
        <v>900178</v>
      </c>
      <c r="J21" s="65">
        <v>2356149</v>
      </c>
      <c r="K21" s="65">
        <v>736681</v>
      </c>
      <c r="L21" s="65">
        <v>762349</v>
      </c>
      <c r="M21" s="65">
        <v>773090</v>
      </c>
      <c r="N21" s="65">
        <v>2272120</v>
      </c>
      <c r="O21" s="65">
        <v>771300</v>
      </c>
      <c r="P21" s="65">
        <v>862978</v>
      </c>
      <c r="Q21" s="65">
        <v>801496</v>
      </c>
      <c r="R21" s="65">
        <v>2435774</v>
      </c>
      <c r="S21" s="65">
        <v>680480</v>
      </c>
      <c r="T21" s="65">
        <v>1188861</v>
      </c>
      <c r="U21" s="65">
        <v>1000898</v>
      </c>
      <c r="V21" s="65">
        <v>2870239</v>
      </c>
      <c r="W21" s="65">
        <v>9934282</v>
      </c>
      <c r="X21" s="65">
        <v>11016253</v>
      </c>
      <c r="Y21" s="65">
        <v>-1081971</v>
      </c>
      <c r="Z21" s="145">
        <v>-9.82</v>
      </c>
      <c r="AA21" s="160">
        <v>11016253</v>
      </c>
    </row>
    <row r="22" spans="1:27" ht="13.5">
      <c r="A22" s="143" t="s">
        <v>91</v>
      </c>
      <c r="B22" s="141"/>
      <c r="C22" s="162">
        <v>5936243</v>
      </c>
      <c r="D22" s="162"/>
      <c r="E22" s="163">
        <v>9598583</v>
      </c>
      <c r="F22" s="164">
        <v>19596650</v>
      </c>
      <c r="G22" s="164">
        <v>563398</v>
      </c>
      <c r="H22" s="164">
        <v>566689</v>
      </c>
      <c r="I22" s="164">
        <v>569973</v>
      </c>
      <c r="J22" s="164">
        <v>1700060</v>
      </c>
      <c r="K22" s="164">
        <v>574421</v>
      </c>
      <c r="L22" s="164">
        <v>414630</v>
      </c>
      <c r="M22" s="164">
        <v>582934</v>
      </c>
      <c r="N22" s="164">
        <v>1571985</v>
      </c>
      <c r="O22" s="164">
        <v>581035</v>
      </c>
      <c r="P22" s="164">
        <v>589126</v>
      </c>
      <c r="Q22" s="164">
        <v>594621</v>
      </c>
      <c r="R22" s="164">
        <v>1764782</v>
      </c>
      <c r="S22" s="164">
        <v>595158</v>
      </c>
      <c r="T22" s="164">
        <v>600575</v>
      </c>
      <c r="U22" s="164">
        <v>478727</v>
      </c>
      <c r="V22" s="164">
        <v>1674460</v>
      </c>
      <c r="W22" s="164">
        <v>6711287</v>
      </c>
      <c r="X22" s="164">
        <v>19596650</v>
      </c>
      <c r="Y22" s="164">
        <v>-12885363</v>
      </c>
      <c r="Z22" s="146">
        <v>-65.75</v>
      </c>
      <c r="AA22" s="162">
        <v>19596650</v>
      </c>
    </row>
    <row r="23" spans="1:27" ht="13.5">
      <c r="A23" s="143" t="s">
        <v>92</v>
      </c>
      <c r="B23" s="141"/>
      <c r="C23" s="160">
        <v>3786978</v>
      </c>
      <c r="D23" s="160"/>
      <c r="E23" s="161">
        <v>4341284</v>
      </c>
      <c r="F23" s="65">
        <v>3860141</v>
      </c>
      <c r="G23" s="65">
        <v>375181</v>
      </c>
      <c r="H23" s="65">
        <v>378746</v>
      </c>
      <c r="I23" s="65">
        <v>381278</v>
      </c>
      <c r="J23" s="65">
        <v>1135205</v>
      </c>
      <c r="K23" s="65">
        <v>384385</v>
      </c>
      <c r="L23" s="65">
        <v>257130</v>
      </c>
      <c r="M23" s="65">
        <v>389881</v>
      </c>
      <c r="N23" s="65">
        <v>1031396</v>
      </c>
      <c r="O23" s="65">
        <v>401360</v>
      </c>
      <c r="P23" s="65">
        <v>395590</v>
      </c>
      <c r="Q23" s="65">
        <v>399355</v>
      </c>
      <c r="R23" s="65">
        <v>1196305</v>
      </c>
      <c r="S23" s="65">
        <v>402643</v>
      </c>
      <c r="T23" s="65">
        <v>404847</v>
      </c>
      <c r="U23" s="65">
        <v>310281</v>
      </c>
      <c r="V23" s="65">
        <v>1117771</v>
      </c>
      <c r="W23" s="65">
        <v>4480677</v>
      </c>
      <c r="X23" s="65">
        <v>3860141</v>
      </c>
      <c r="Y23" s="65">
        <v>620536</v>
      </c>
      <c r="Z23" s="145">
        <v>16.08</v>
      </c>
      <c r="AA23" s="160">
        <v>3860141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111724920</v>
      </c>
      <c r="D25" s="177">
        <f>+D5+D9+D15+D19+D24</f>
        <v>0</v>
      </c>
      <c r="E25" s="178">
        <f t="shared" si="4"/>
        <v>76897808</v>
      </c>
      <c r="F25" s="78">
        <f t="shared" si="4"/>
        <v>91025823</v>
      </c>
      <c r="G25" s="78">
        <f t="shared" si="4"/>
        <v>25853229</v>
      </c>
      <c r="H25" s="78">
        <f t="shared" si="4"/>
        <v>1953225</v>
      </c>
      <c r="I25" s="78">
        <f t="shared" si="4"/>
        <v>1968438</v>
      </c>
      <c r="J25" s="78">
        <f t="shared" si="4"/>
        <v>29774892</v>
      </c>
      <c r="K25" s="78">
        <f t="shared" si="4"/>
        <v>1816974</v>
      </c>
      <c r="L25" s="78">
        <f t="shared" si="4"/>
        <v>1632744</v>
      </c>
      <c r="M25" s="78">
        <f t="shared" si="4"/>
        <v>14088768</v>
      </c>
      <c r="N25" s="78">
        <f t="shared" si="4"/>
        <v>17538486</v>
      </c>
      <c r="O25" s="78">
        <f t="shared" si="4"/>
        <v>1959387</v>
      </c>
      <c r="P25" s="78">
        <f t="shared" si="4"/>
        <v>7987299</v>
      </c>
      <c r="Q25" s="78">
        <f t="shared" si="4"/>
        <v>13348612</v>
      </c>
      <c r="R25" s="78">
        <f t="shared" si="4"/>
        <v>23295298</v>
      </c>
      <c r="S25" s="78">
        <f t="shared" si="4"/>
        <v>1884178</v>
      </c>
      <c r="T25" s="78">
        <f t="shared" si="4"/>
        <v>2419524</v>
      </c>
      <c r="U25" s="78">
        <f t="shared" si="4"/>
        <v>1981825</v>
      </c>
      <c r="V25" s="78">
        <f t="shared" si="4"/>
        <v>6285527</v>
      </c>
      <c r="W25" s="78">
        <f t="shared" si="4"/>
        <v>76894203</v>
      </c>
      <c r="X25" s="78">
        <f t="shared" si="4"/>
        <v>91025823</v>
      </c>
      <c r="Y25" s="78">
        <f t="shared" si="4"/>
        <v>-14131620</v>
      </c>
      <c r="Z25" s="179">
        <f>+IF(X25&lt;&gt;0,+(Y25/X25)*100,0)</f>
        <v>-15.524847273284198</v>
      </c>
      <c r="AA25" s="177">
        <f>+AA5+AA9+AA15+AA19+AA24</f>
        <v>91025823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32382202</v>
      </c>
      <c r="D28" s="158">
        <f>SUM(D29:D31)</f>
        <v>0</v>
      </c>
      <c r="E28" s="159">
        <f t="shared" si="5"/>
        <v>34576817</v>
      </c>
      <c r="F28" s="105">
        <f t="shared" si="5"/>
        <v>37137584</v>
      </c>
      <c r="G28" s="105">
        <f t="shared" si="5"/>
        <v>2412312</v>
      </c>
      <c r="H28" s="105">
        <f t="shared" si="5"/>
        <v>2904466</v>
      </c>
      <c r="I28" s="105">
        <f t="shared" si="5"/>
        <v>2595977</v>
      </c>
      <c r="J28" s="105">
        <f t="shared" si="5"/>
        <v>7912755</v>
      </c>
      <c r="K28" s="105">
        <f t="shared" si="5"/>
        <v>2728386</v>
      </c>
      <c r="L28" s="105">
        <f t="shared" si="5"/>
        <v>2834683</v>
      </c>
      <c r="M28" s="105">
        <f t="shared" si="5"/>
        <v>3372297</v>
      </c>
      <c r="N28" s="105">
        <f t="shared" si="5"/>
        <v>8935366</v>
      </c>
      <c r="O28" s="105">
        <f t="shared" si="5"/>
        <v>3040655</v>
      </c>
      <c r="P28" s="105">
        <f t="shared" si="5"/>
        <v>3073078</v>
      </c>
      <c r="Q28" s="105">
        <f t="shared" si="5"/>
        <v>2972007</v>
      </c>
      <c r="R28" s="105">
        <f t="shared" si="5"/>
        <v>9085740</v>
      </c>
      <c r="S28" s="105">
        <f t="shared" si="5"/>
        <v>2043101</v>
      </c>
      <c r="T28" s="105">
        <f t="shared" si="5"/>
        <v>2327120</v>
      </c>
      <c r="U28" s="105">
        <f t="shared" si="5"/>
        <v>2798463</v>
      </c>
      <c r="V28" s="105">
        <f t="shared" si="5"/>
        <v>7168684</v>
      </c>
      <c r="W28" s="105">
        <f t="shared" si="5"/>
        <v>33102545</v>
      </c>
      <c r="X28" s="105">
        <f t="shared" si="5"/>
        <v>37137584</v>
      </c>
      <c r="Y28" s="105">
        <f t="shared" si="5"/>
        <v>-4035039</v>
      </c>
      <c r="Z28" s="142">
        <f>+IF(X28&lt;&gt;0,+(Y28/X28)*100,0)</f>
        <v>-10.865109049635539</v>
      </c>
      <c r="AA28" s="158">
        <f>SUM(AA29:AA31)</f>
        <v>37137584</v>
      </c>
    </row>
    <row r="29" spans="1:27" ht="13.5">
      <c r="A29" s="143" t="s">
        <v>75</v>
      </c>
      <c r="B29" s="141"/>
      <c r="C29" s="160">
        <v>5212890</v>
      </c>
      <c r="D29" s="160"/>
      <c r="E29" s="161">
        <v>5249289</v>
      </c>
      <c r="F29" s="65">
        <v>6741064</v>
      </c>
      <c r="G29" s="65">
        <v>443768</v>
      </c>
      <c r="H29" s="65">
        <v>643915</v>
      </c>
      <c r="I29" s="65">
        <v>523323</v>
      </c>
      <c r="J29" s="65">
        <v>1611006</v>
      </c>
      <c r="K29" s="65">
        <v>498030</v>
      </c>
      <c r="L29" s="65">
        <v>796593</v>
      </c>
      <c r="M29" s="65">
        <v>648663</v>
      </c>
      <c r="N29" s="65">
        <v>1943286</v>
      </c>
      <c r="O29" s="65">
        <v>594687</v>
      </c>
      <c r="P29" s="65">
        <v>788517</v>
      </c>
      <c r="Q29" s="65">
        <v>726341</v>
      </c>
      <c r="R29" s="65">
        <v>2109545</v>
      </c>
      <c r="S29" s="65">
        <v>481845</v>
      </c>
      <c r="T29" s="65">
        <v>503156</v>
      </c>
      <c r="U29" s="65">
        <v>605128</v>
      </c>
      <c r="V29" s="65">
        <v>1590129</v>
      </c>
      <c r="W29" s="65">
        <v>7253966</v>
      </c>
      <c r="X29" s="65">
        <v>6741064</v>
      </c>
      <c r="Y29" s="65">
        <v>512902</v>
      </c>
      <c r="Z29" s="145">
        <v>7.61</v>
      </c>
      <c r="AA29" s="160">
        <v>6741064</v>
      </c>
    </row>
    <row r="30" spans="1:27" ht="13.5">
      <c r="A30" s="143" t="s">
        <v>76</v>
      </c>
      <c r="B30" s="141"/>
      <c r="C30" s="162">
        <v>17817699</v>
      </c>
      <c r="D30" s="162"/>
      <c r="E30" s="163">
        <v>19625043</v>
      </c>
      <c r="F30" s="164">
        <v>18458743</v>
      </c>
      <c r="G30" s="164">
        <v>1476840</v>
      </c>
      <c r="H30" s="164">
        <v>1533202</v>
      </c>
      <c r="I30" s="164">
        <v>1483514</v>
      </c>
      <c r="J30" s="164">
        <v>4493556</v>
      </c>
      <c r="K30" s="164">
        <v>1334726</v>
      </c>
      <c r="L30" s="164">
        <v>1237293</v>
      </c>
      <c r="M30" s="164">
        <v>1858371</v>
      </c>
      <c r="N30" s="164">
        <v>4430390</v>
      </c>
      <c r="O30" s="164">
        <v>1205304</v>
      </c>
      <c r="P30" s="164">
        <v>967345</v>
      </c>
      <c r="Q30" s="164">
        <v>1014404</v>
      </c>
      <c r="R30" s="164">
        <v>3187053</v>
      </c>
      <c r="S30" s="164">
        <v>796562</v>
      </c>
      <c r="T30" s="164">
        <v>1046583</v>
      </c>
      <c r="U30" s="164">
        <v>1417732</v>
      </c>
      <c r="V30" s="164">
        <v>3260877</v>
      </c>
      <c r="W30" s="164">
        <v>15371876</v>
      </c>
      <c r="X30" s="164">
        <v>18458743</v>
      </c>
      <c r="Y30" s="164">
        <v>-3086867</v>
      </c>
      <c r="Z30" s="146">
        <v>-16.72</v>
      </c>
      <c r="AA30" s="162">
        <v>18458743</v>
      </c>
    </row>
    <row r="31" spans="1:27" ht="13.5">
      <c r="A31" s="143" t="s">
        <v>77</v>
      </c>
      <c r="B31" s="141"/>
      <c r="C31" s="160">
        <v>9351613</v>
      </c>
      <c r="D31" s="160"/>
      <c r="E31" s="161">
        <v>9702485</v>
      </c>
      <c r="F31" s="65">
        <v>11937777</v>
      </c>
      <c r="G31" s="65">
        <v>491704</v>
      </c>
      <c r="H31" s="65">
        <v>727349</v>
      </c>
      <c r="I31" s="65">
        <v>589140</v>
      </c>
      <c r="J31" s="65">
        <v>1808193</v>
      </c>
      <c r="K31" s="65">
        <v>895630</v>
      </c>
      <c r="L31" s="65">
        <v>800797</v>
      </c>
      <c r="M31" s="65">
        <v>865263</v>
      </c>
      <c r="N31" s="65">
        <v>2561690</v>
      </c>
      <c r="O31" s="65">
        <v>1240664</v>
      </c>
      <c r="P31" s="65">
        <v>1317216</v>
      </c>
      <c r="Q31" s="65">
        <v>1231262</v>
      </c>
      <c r="R31" s="65">
        <v>3789142</v>
      </c>
      <c r="S31" s="65">
        <v>764694</v>
      </c>
      <c r="T31" s="65">
        <v>777381</v>
      </c>
      <c r="U31" s="65">
        <v>775603</v>
      </c>
      <c r="V31" s="65">
        <v>2317678</v>
      </c>
      <c r="W31" s="65">
        <v>10476703</v>
      </c>
      <c r="X31" s="65">
        <v>11937777</v>
      </c>
      <c r="Y31" s="65">
        <v>-1461074</v>
      </c>
      <c r="Z31" s="145">
        <v>-12.24</v>
      </c>
      <c r="AA31" s="160">
        <v>11937777</v>
      </c>
    </row>
    <row r="32" spans="1:27" ht="13.5">
      <c r="A32" s="140" t="s">
        <v>78</v>
      </c>
      <c r="B32" s="141"/>
      <c r="C32" s="158">
        <f aca="true" t="shared" si="6" ref="C32:Y32">SUM(C33:C37)</f>
        <v>6621214</v>
      </c>
      <c r="D32" s="158">
        <f>SUM(D33:D37)</f>
        <v>0</v>
      </c>
      <c r="E32" s="159">
        <f t="shared" si="6"/>
        <v>10930115</v>
      </c>
      <c r="F32" s="105">
        <f t="shared" si="6"/>
        <v>6741069</v>
      </c>
      <c r="G32" s="105">
        <f t="shared" si="6"/>
        <v>479153</v>
      </c>
      <c r="H32" s="105">
        <f t="shared" si="6"/>
        <v>484834</v>
      </c>
      <c r="I32" s="105">
        <f t="shared" si="6"/>
        <v>509511</v>
      </c>
      <c r="J32" s="105">
        <f t="shared" si="6"/>
        <v>1473498</v>
      </c>
      <c r="K32" s="105">
        <f t="shared" si="6"/>
        <v>579531</v>
      </c>
      <c r="L32" s="105">
        <f t="shared" si="6"/>
        <v>514335</v>
      </c>
      <c r="M32" s="105">
        <f t="shared" si="6"/>
        <v>517564</v>
      </c>
      <c r="N32" s="105">
        <f t="shared" si="6"/>
        <v>1611430</v>
      </c>
      <c r="O32" s="105">
        <f t="shared" si="6"/>
        <v>574075</v>
      </c>
      <c r="P32" s="105">
        <f t="shared" si="6"/>
        <v>490122</v>
      </c>
      <c r="Q32" s="105">
        <f t="shared" si="6"/>
        <v>503466</v>
      </c>
      <c r="R32" s="105">
        <f t="shared" si="6"/>
        <v>1567663</v>
      </c>
      <c r="S32" s="105">
        <f t="shared" si="6"/>
        <v>493986</v>
      </c>
      <c r="T32" s="105">
        <f t="shared" si="6"/>
        <v>526737</v>
      </c>
      <c r="U32" s="105">
        <f t="shared" si="6"/>
        <v>571515</v>
      </c>
      <c r="V32" s="105">
        <f t="shared" si="6"/>
        <v>1592238</v>
      </c>
      <c r="W32" s="105">
        <f t="shared" si="6"/>
        <v>6244829</v>
      </c>
      <c r="X32" s="105">
        <f t="shared" si="6"/>
        <v>6741069</v>
      </c>
      <c r="Y32" s="105">
        <f t="shared" si="6"/>
        <v>-496240</v>
      </c>
      <c r="Z32" s="142">
        <f>+IF(X32&lt;&gt;0,+(Y32/X32)*100,0)</f>
        <v>-7.361443711672437</v>
      </c>
      <c r="AA32" s="158">
        <f>SUM(AA33:AA37)</f>
        <v>6741069</v>
      </c>
    </row>
    <row r="33" spans="1:27" ht="13.5">
      <c r="A33" s="143" t="s">
        <v>79</v>
      </c>
      <c r="B33" s="141"/>
      <c r="C33" s="160">
        <v>2584250</v>
      </c>
      <c r="D33" s="160"/>
      <c r="E33" s="161">
        <v>3522782</v>
      </c>
      <c r="F33" s="65">
        <v>2960024</v>
      </c>
      <c r="G33" s="65">
        <v>192653</v>
      </c>
      <c r="H33" s="65">
        <v>201962</v>
      </c>
      <c r="I33" s="65">
        <v>248314</v>
      </c>
      <c r="J33" s="65">
        <v>642929</v>
      </c>
      <c r="K33" s="65">
        <v>300390</v>
      </c>
      <c r="L33" s="65">
        <v>255710</v>
      </c>
      <c r="M33" s="65">
        <v>209027</v>
      </c>
      <c r="N33" s="65">
        <v>765127</v>
      </c>
      <c r="O33" s="65">
        <v>219056</v>
      </c>
      <c r="P33" s="65">
        <v>189349</v>
      </c>
      <c r="Q33" s="65">
        <v>230555</v>
      </c>
      <c r="R33" s="65">
        <v>638960</v>
      </c>
      <c r="S33" s="65">
        <v>207302</v>
      </c>
      <c r="T33" s="65">
        <v>233733</v>
      </c>
      <c r="U33" s="65">
        <v>280371</v>
      </c>
      <c r="V33" s="65">
        <v>721406</v>
      </c>
      <c r="W33" s="65">
        <v>2768422</v>
      </c>
      <c r="X33" s="65">
        <v>2960024</v>
      </c>
      <c r="Y33" s="65">
        <v>-191602</v>
      </c>
      <c r="Z33" s="145">
        <v>-6.47</v>
      </c>
      <c r="AA33" s="160">
        <v>2960024</v>
      </c>
    </row>
    <row r="34" spans="1:27" ht="13.5">
      <c r="A34" s="143" t="s">
        <v>80</v>
      </c>
      <c r="B34" s="141"/>
      <c r="C34" s="160">
        <v>1614576</v>
      </c>
      <c r="D34" s="160"/>
      <c r="E34" s="161">
        <v>2046007</v>
      </c>
      <c r="F34" s="65">
        <v>1741223</v>
      </c>
      <c r="G34" s="65">
        <v>113280</v>
      </c>
      <c r="H34" s="65">
        <v>114157</v>
      </c>
      <c r="I34" s="65">
        <v>117972</v>
      </c>
      <c r="J34" s="65">
        <v>345409</v>
      </c>
      <c r="K34" s="65">
        <v>141266</v>
      </c>
      <c r="L34" s="65">
        <v>126908</v>
      </c>
      <c r="M34" s="65">
        <v>136703</v>
      </c>
      <c r="N34" s="65">
        <v>404877</v>
      </c>
      <c r="O34" s="65">
        <v>154909</v>
      </c>
      <c r="P34" s="65">
        <v>129169</v>
      </c>
      <c r="Q34" s="65">
        <v>125006</v>
      </c>
      <c r="R34" s="65">
        <v>409084</v>
      </c>
      <c r="S34" s="65">
        <v>122554</v>
      </c>
      <c r="T34" s="65">
        <v>120684</v>
      </c>
      <c r="U34" s="65">
        <v>139178</v>
      </c>
      <c r="V34" s="65">
        <v>382416</v>
      </c>
      <c r="W34" s="65">
        <v>1541786</v>
      </c>
      <c r="X34" s="65">
        <v>1741223</v>
      </c>
      <c r="Y34" s="65">
        <v>-199437</v>
      </c>
      <c r="Z34" s="145">
        <v>-11.45</v>
      </c>
      <c r="AA34" s="160">
        <v>1741223</v>
      </c>
    </row>
    <row r="35" spans="1:27" ht="13.5">
      <c r="A35" s="143" t="s">
        <v>81</v>
      </c>
      <c r="B35" s="141"/>
      <c r="C35" s="160">
        <v>1729542</v>
      </c>
      <c r="D35" s="160"/>
      <c r="E35" s="161">
        <v>4399055</v>
      </c>
      <c r="F35" s="65">
        <v>1353585</v>
      </c>
      <c r="G35" s="65">
        <v>120834</v>
      </c>
      <c r="H35" s="65">
        <v>118842</v>
      </c>
      <c r="I35" s="65">
        <v>100546</v>
      </c>
      <c r="J35" s="65">
        <v>340222</v>
      </c>
      <c r="K35" s="65">
        <v>113184</v>
      </c>
      <c r="L35" s="65">
        <v>87754</v>
      </c>
      <c r="M35" s="65">
        <v>88511</v>
      </c>
      <c r="N35" s="65">
        <v>289449</v>
      </c>
      <c r="O35" s="65">
        <v>115723</v>
      </c>
      <c r="P35" s="65">
        <v>106741</v>
      </c>
      <c r="Q35" s="65">
        <v>87968</v>
      </c>
      <c r="R35" s="65">
        <v>310432</v>
      </c>
      <c r="S35" s="65">
        <v>104591</v>
      </c>
      <c r="T35" s="65">
        <v>105161</v>
      </c>
      <c r="U35" s="65">
        <v>96980</v>
      </c>
      <c r="V35" s="65">
        <v>306732</v>
      </c>
      <c r="W35" s="65">
        <v>1246835</v>
      </c>
      <c r="X35" s="65">
        <v>1353585</v>
      </c>
      <c r="Y35" s="65">
        <v>-106750</v>
      </c>
      <c r="Z35" s="145">
        <v>-7.89</v>
      </c>
      <c r="AA35" s="160">
        <v>1353585</v>
      </c>
    </row>
    <row r="36" spans="1:27" ht="13.5">
      <c r="A36" s="143" t="s">
        <v>82</v>
      </c>
      <c r="B36" s="141"/>
      <c r="C36" s="160">
        <v>692846</v>
      </c>
      <c r="D36" s="160"/>
      <c r="E36" s="161">
        <v>962271</v>
      </c>
      <c r="F36" s="65">
        <v>686237</v>
      </c>
      <c r="G36" s="65">
        <v>52386</v>
      </c>
      <c r="H36" s="65">
        <v>49873</v>
      </c>
      <c r="I36" s="65">
        <v>42679</v>
      </c>
      <c r="J36" s="65">
        <v>144938</v>
      </c>
      <c r="K36" s="65">
        <v>24691</v>
      </c>
      <c r="L36" s="65">
        <v>43963</v>
      </c>
      <c r="M36" s="65">
        <v>83323</v>
      </c>
      <c r="N36" s="65">
        <v>151977</v>
      </c>
      <c r="O36" s="65">
        <v>84387</v>
      </c>
      <c r="P36" s="65">
        <v>64863</v>
      </c>
      <c r="Q36" s="65">
        <v>59937</v>
      </c>
      <c r="R36" s="65">
        <v>209187</v>
      </c>
      <c r="S36" s="65">
        <v>59539</v>
      </c>
      <c r="T36" s="65">
        <v>67159</v>
      </c>
      <c r="U36" s="65">
        <v>54986</v>
      </c>
      <c r="V36" s="65">
        <v>181684</v>
      </c>
      <c r="W36" s="65">
        <v>687786</v>
      </c>
      <c r="X36" s="65">
        <v>686237</v>
      </c>
      <c r="Y36" s="65">
        <v>1549</v>
      </c>
      <c r="Z36" s="145">
        <v>0.23</v>
      </c>
      <c r="AA36" s="160">
        <v>686237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9678063</v>
      </c>
      <c r="D38" s="158">
        <f>SUM(D39:D41)</f>
        <v>0</v>
      </c>
      <c r="E38" s="159">
        <f t="shared" si="7"/>
        <v>5157604</v>
      </c>
      <c r="F38" s="105">
        <f t="shared" si="7"/>
        <v>16573326</v>
      </c>
      <c r="G38" s="105">
        <f t="shared" si="7"/>
        <v>263831</v>
      </c>
      <c r="H38" s="105">
        <f t="shared" si="7"/>
        <v>324667</v>
      </c>
      <c r="I38" s="105">
        <f t="shared" si="7"/>
        <v>283333</v>
      </c>
      <c r="J38" s="105">
        <f t="shared" si="7"/>
        <v>871831</v>
      </c>
      <c r="K38" s="105">
        <f t="shared" si="7"/>
        <v>289037</v>
      </c>
      <c r="L38" s="105">
        <f t="shared" si="7"/>
        <v>289498</v>
      </c>
      <c r="M38" s="105">
        <f t="shared" si="7"/>
        <v>346094</v>
      </c>
      <c r="N38" s="105">
        <f t="shared" si="7"/>
        <v>924629</v>
      </c>
      <c r="O38" s="105">
        <f t="shared" si="7"/>
        <v>298533</v>
      </c>
      <c r="P38" s="105">
        <f t="shared" si="7"/>
        <v>325730</v>
      </c>
      <c r="Q38" s="105">
        <f t="shared" si="7"/>
        <v>366392</v>
      </c>
      <c r="R38" s="105">
        <f t="shared" si="7"/>
        <v>990655</v>
      </c>
      <c r="S38" s="105">
        <f t="shared" si="7"/>
        <v>368619</v>
      </c>
      <c r="T38" s="105">
        <f t="shared" si="7"/>
        <v>566655</v>
      </c>
      <c r="U38" s="105">
        <f t="shared" si="7"/>
        <v>504921</v>
      </c>
      <c r="V38" s="105">
        <f t="shared" si="7"/>
        <v>1440195</v>
      </c>
      <c r="W38" s="105">
        <f t="shared" si="7"/>
        <v>4227310</v>
      </c>
      <c r="X38" s="105">
        <f t="shared" si="7"/>
        <v>16573326</v>
      </c>
      <c r="Y38" s="105">
        <f t="shared" si="7"/>
        <v>-12346016</v>
      </c>
      <c r="Z38" s="142">
        <f>+IF(X38&lt;&gt;0,+(Y38/X38)*100,0)</f>
        <v>-74.49329120781188</v>
      </c>
      <c r="AA38" s="158">
        <f>SUM(AA39:AA41)</f>
        <v>16573326</v>
      </c>
    </row>
    <row r="39" spans="1:27" ht="13.5">
      <c r="A39" s="143" t="s">
        <v>85</v>
      </c>
      <c r="B39" s="141"/>
      <c r="C39" s="160">
        <v>884494</v>
      </c>
      <c r="D39" s="160"/>
      <c r="E39" s="161">
        <v>829801</v>
      </c>
      <c r="F39" s="65">
        <v>1321007</v>
      </c>
      <c r="G39" s="65">
        <v>88620</v>
      </c>
      <c r="H39" s="65">
        <v>104334</v>
      </c>
      <c r="I39" s="65">
        <v>117908</v>
      </c>
      <c r="J39" s="65">
        <v>310862</v>
      </c>
      <c r="K39" s="65">
        <v>104549</v>
      </c>
      <c r="L39" s="65">
        <v>96056</v>
      </c>
      <c r="M39" s="65">
        <v>115248</v>
      </c>
      <c r="N39" s="65">
        <v>315853</v>
      </c>
      <c r="O39" s="65">
        <v>94411</v>
      </c>
      <c r="P39" s="65">
        <v>118011</v>
      </c>
      <c r="Q39" s="65">
        <v>137851</v>
      </c>
      <c r="R39" s="65">
        <v>350273</v>
      </c>
      <c r="S39" s="65">
        <v>148067</v>
      </c>
      <c r="T39" s="65">
        <v>142846</v>
      </c>
      <c r="U39" s="65">
        <v>154773</v>
      </c>
      <c r="V39" s="65">
        <v>445686</v>
      </c>
      <c r="W39" s="65">
        <v>1422674</v>
      </c>
      <c r="X39" s="65">
        <v>1321007</v>
      </c>
      <c r="Y39" s="65">
        <v>101667</v>
      </c>
      <c r="Z39" s="145">
        <v>7.7</v>
      </c>
      <c r="AA39" s="160">
        <v>1321007</v>
      </c>
    </row>
    <row r="40" spans="1:27" ht="13.5">
      <c r="A40" s="143" t="s">
        <v>86</v>
      </c>
      <c r="B40" s="141"/>
      <c r="C40" s="160">
        <v>8772009</v>
      </c>
      <c r="D40" s="160"/>
      <c r="E40" s="161">
        <v>4310017</v>
      </c>
      <c r="F40" s="65">
        <v>15252319</v>
      </c>
      <c r="G40" s="65">
        <v>175211</v>
      </c>
      <c r="H40" s="65">
        <v>220333</v>
      </c>
      <c r="I40" s="65">
        <v>165425</v>
      </c>
      <c r="J40" s="65">
        <v>560969</v>
      </c>
      <c r="K40" s="65">
        <v>184488</v>
      </c>
      <c r="L40" s="65">
        <v>193442</v>
      </c>
      <c r="M40" s="65">
        <v>230846</v>
      </c>
      <c r="N40" s="65">
        <v>608776</v>
      </c>
      <c r="O40" s="65">
        <v>204122</v>
      </c>
      <c r="P40" s="65">
        <v>207719</v>
      </c>
      <c r="Q40" s="65">
        <v>228541</v>
      </c>
      <c r="R40" s="65">
        <v>640382</v>
      </c>
      <c r="S40" s="65">
        <v>220552</v>
      </c>
      <c r="T40" s="65">
        <v>423809</v>
      </c>
      <c r="U40" s="65">
        <v>350148</v>
      </c>
      <c r="V40" s="65">
        <v>994509</v>
      </c>
      <c r="W40" s="65">
        <v>2804636</v>
      </c>
      <c r="X40" s="65">
        <v>15252319</v>
      </c>
      <c r="Y40" s="65">
        <v>-12447683</v>
      </c>
      <c r="Z40" s="145">
        <v>-81.61</v>
      </c>
      <c r="AA40" s="160">
        <v>15252319</v>
      </c>
    </row>
    <row r="41" spans="1:27" ht="13.5">
      <c r="A41" s="143" t="s">
        <v>87</v>
      </c>
      <c r="B41" s="141"/>
      <c r="C41" s="160">
        <v>21560</v>
      </c>
      <c r="D41" s="160"/>
      <c r="E41" s="161">
        <v>17786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48562196</v>
      </c>
      <c r="D42" s="158">
        <f>SUM(D43:D46)</f>
        <v>0</v>
      </c>
      <c r="E42" s="159">
        <f t="shared" si="8"/>
        <v>21949739</v>
      </c>
      <c r="F42" s="105">
        <f t="shared" si="8"/>
        <v>37495167</v>
      </c>
      <c r="G42" s="105">
        <f t="shared" si="8"/>
        <v>2149953</v>
      </c>
      <c r="H42" s="105">
        <f t="shared" si="8"/>
        <v>1578925</v>
      </c>
      <c r="I42" s="105">
        <f t="shared" si="8"/>
        <v>1262128</v>
      </c>
      <c r="J42" s="105">
        <f t="shared" si="8"/>
        <v>4991006</v>
      </c>
      <c r="K42" s="105">
        <f t="shared" si="8"/>
        <v>1214054</v>
      </c>
      <c r="L42" s="105">
        <f t="shared" si="8"/>
        <v>1377239</v>
      </c>
      <c r="M42" s="105">
        <f t="shared" si="8"/>
        <v>1909910</v>
      </c>
      <c r="N42" s="105">
        <f t="shared" si="8"/>
        <v>4501203</v>
      </c>
      <c r="O42" s="105">
        <f t="shared" si="8"/>
        <v>2196840</v>
      </c>
      <c r="P42" s="105">
        <f t="shared" si="8"/>
        <v>1492931</v>
      </c>
      <c r="Q42" s="105">
        <f t="shared" si="8"/>
        <v>1671616</v>
      </c>
      <c r="R42" s="105">
        <f t="shared" si="8"/>
        <v>5361387</v>
      </c>
      <c r="S42" s="105">
        <f t="shared" si="8"/>
        <v>1450103</v>
      </c>
      <c r="T42" s="105">
        <f t="shared" si="8"/>
        <v>1817511</v>
      </c>
      <c r="U42" s="105">
        <f t="shared" si="8"/>
        <v>1412942</v>
      </c>
      <c r="V42" s="105">
        <f t="shared" si="8"/>
        <v>4680556</v>
      </c>
      <c r="W42" s="105">
        <f t="shared" si="8"/>
        <v>19534152</v>
      </c>
      <c r="X42" s="105">
        <f t="shared" si="8"/>
        <v>37495167</v>
      </c>
      <c r="Y42" s="105">
        <f t="shared" si="8"/>
        <v>-17961015</v>
      </c>
      <c r="Z42" s="142">
        <f>+IF(X42&lt;&gt;0,+(Y42/X42)*100,0)</f>
        <v>-47.90221363729357</v>
      </c>
      <c r="AA42" s="158">
        <f>SUM(AA43:AA46)</f>
        <v>37495167</v>
      </c>
    </row>
    <row r="43" spans="1:27" ht="13.5">
      <c r="A43" s="143" t="s">
        <v>89</v>
      </c>
      <c r="B43" s="141"/>
      <c r="C43" s="160">
        <v>16924657</v>
      </c>
      <c r="D43" s="160"/>
      <c r="E43" s="161">
        <v>1491407</v>
      </c>
      <c r="F43" s="65">
        <v>3022123</v>
      </c>
      <c r="G43" s="65">
        <v>322578</v>
      </c>
      <c r="H43" s="65">
        <v>219248</v>
      </c>
      <c r="I43" s="65">
        <v>163795</v>
      </c>
      <c r="J43" s="65">
        <v>705621</v>
      </c>
      <c r="K43" s="65">
        <v>163904</v>
      </c>
      <c r="L43" s="65">
        <v>149353</v>
      </c>
      <c r="M43" s="65">
        <v>159253</v>
      </c>
      <c r="N43" s="65">
        <v>472510</v>
      </c>
      <c r="O43" s="65">
        <v>316622</v>
      </c>
      <c r="P43" s="65">
        <v>176883</v>
      </c>
      <c r="Q43" s="65">
        <v>135849</v>
      </c>
      <c r="R43" s="65">
        <v>629354</v>
      </c>
      <c r="S43" s="65">
        <v>275370</v>
      </c>
      <c r="T43" s="65">
        <v>111941</v>
      </c>
      <c r="U43" s="65">
        <v>179160</v>
      </c>
      <c r="V43" s="65">
        <v>566471</v>
      </c>
      <c r="W43" s="65">
        <v>2373956</v>
      </c>
      <c r="X43" s="65">
        <v>3022123</v>
      </c>
      <c r="Y43" s="65">
        <v>-648167</v>
      </c>
      <c r="Z43" s="145">
        <v>-21.45</v>
      </c>
      <c r="AA43" s="160">
        <v>3022123</v>
      </c>
    </row>
    <row r="44" spans="1:27" ht="13.5">
      <c r="A44" s="143" t="s">
        <v>90</v>
      </c>
      <c r="B44" s="141"/>
      <c r="C44" s="160">
        <v>18744751</v>
      </c>
      <c r="D44" s="160"/>
      <c r="E44" s="161">
        <v>7216630</v>
      </c>
      <c r="F44" s="65">
        <v>11016253</v>
      </c>
      <c r="G44" s="65">
        <v>1037388</v>
      </c>
      <c r="H44" s="65">
        <v>562921</v>
      </c>
      <c r="I44" s="65">
        <v>361730</v>
      </c>
      <c r="J44" s="65">
        <v>1962039</v>
      </c>
      <c r="K44" s="65">
        <v>347072</v>
      </c>
      <c r="L44" s="65">
        <v>466829</v>
      </c>
      <c r="M44" s="65">
        <v>729264</v>
      </c>
      <c r="N44" s="65">
        <v>1543165</v>
      </c>
      <c r="O44" s="65">
        <v>947615</v>
      </c>
      <c r="P44" s="65">
        <v>490749</v>
      </c>
      <c r="Q44" s="65">
        <v>730549</v>
      </c>
      <c r="R44" s="65">
        <v>2168913</v>
      </c>
      <c r="S44" s="65">
        <v>355807</v>
      </c>
      <c r="T44" s="65">
        <v>917880</v>
      </c>
      <c r="U44" s="65">
        <v>408801</v>
      </c>
      <c r="V44" s="65">
        <v>1682488</v>
      </c>
      <c r="W44" s="65">
        <v>7356605</v>
      </c>
      <c r="X44" s="65">
        <v>11016253</v>
      </c>
      <c r="Y44" s="65">
        <v>-3659648</v>
      </c>
      <c r="Z44" s="145">
        <v>-33.22</v>
      </c>
      <c r="AA44" s="160">
        <v>11016253</v>
      </c>
    </row>
    <row r="45" spans="1:27" ht="13.5">
      <c r="A45" s="143" t="s">
        <v>91</v>
      </c>
      <c r="B45" s="141"/>
      <c r="C45" s="162">
        <v>8039213</v>
      </c>
      <c r="D45" s="162"/>
      <c r="E45" s="163">
        <v>9169738</v>
      </c>
      <c r="F45" s="164">
        <v>19596650</v>
      </c>
      <c r="G45" s="164">
        <v>549797</v>
      </c>
      <c r="H45" s="164">
        <v>550734</v>
      </c>
      <c r="I45" s="164">
        <v>511880</v>
      </c>
      <c r="J45" s="164">
        <v>1612411</v>
      </c>
      <c r="K45" s="164">
        <v>461540</v>
      </c>
      <c r="L45" s="164">
        <v>505670</v>
      </c>
      <c r="M45" s="164">
        <v>583225</v>
      </c>
      <c r="N45" s="164">
        <v>1550435</v>
      </c>
      <c r="O45" s="164">
        <v>606620</v>
      </c>
      <c r="P45" s="164">
        <v>550225</v>
      </c>
      <c r="Q45" s="164">
        <v>554785</v>
      </c>
      <c r="R45" s="164">
        <v>1711630</v>
      </c>
      <c r="S45" s="164">
        <v>597367</v>
      </c>
      <c r="T45" s="164">
        <v>566726</v>
      </c>
      <c r="U45" s="164">
        <v>581255</v>
      </c>
      <c r="V45" s="164">
        <v>1745348</v>
      </c>
      <c r="W45" s="164">
        <v>6619824</v>
      </c>
      <c r="X45" s="164">
        <v>19596650</v>
      </c>
      <c r="Y45" s="164">
        <v>-12976826</v>
      </c>
      <c r="Z45" s="146">
        <v>-66.22</v>
      </c>
      <c r="AA45" s="162">
        <v>19596650</v>
      </c>
    </row>
    <row r="46" spans="1:27" ht="13.5">
      <c r="A46" s="143" t="s">
        <v>92</v>
      </c>
      <c r="B46" s="141"/>
      <c r="C46" s="160">
        <v>4853575</v>
      </c>
      <c r="D46" s="160"/>
      <c r="E46" s="161">
        <v>4071964</v>
      </c>
      <c r="F46" s="65">
        <v>3860141</v>
      </c>
      <c r="G46" s="65">
        <v>240190</v>
      </c>
      <c r="H46" s="65">
        <v>246022</v>
      </c>
      <c r="I46" s="65">
        <v>224723</v>
      </c>
      <c r="J46" s="65">
        <v>710935</v>
      </c>
      <c r="K46" s="65">
        <v>241538</v>
      </c>
      <c r="L46" s="65">
        <v>255387</v>
      </c>
      <c r="M46" s="65">
        <v>438168</v>
      </c>
      <c r="N46" s="65">
        <v>935093</v>
      </c>
      <c r="O46" s="65">
        <v>325983</v>
      </c>
      <c r="P46" s="65">
        <v>275074</v>
      </c>
      <c r="Q46" s="65">
        <v>250433</v>
      </c>
      <c r="R46" s="65">
        <v>851490</v>
      </c>
      <c r="S46" s="65">
        <v>221559</v>
      </c>
      <c r="T46" s="65">
        <v>220964</v>
      </c>
      <c r="U46" s="65">
        <v>243726</v>
      </c>
      <c r="V46" s="65">
        <v>686249</v>
      </c>
      <c r="W46" s="65">
        <v>3183767</v>
      </c>
      <c r="X46" s="65">
        <v>3860141</v>
      </c>
      <c r="Y46" s="65">
        <v>-676374</v>
      </c>
      <c r="Z46" s="145">
        <v>-17.52</v>
      </c>
      <c r="AA46" s="160">
        <v>3860141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97243675</v>
      </c>
      <c r="D48" s="177">
        <f>+D28+D32+D38+D42+D47</f>
        <v>0</v>
      </c>
      <c r="E48" s="178">
        <f t="shared" si="9"/>
        <v>72614275</v>
      </c>
      <c r="F48" s="78">
        <f t="shared" si="9"/>
        <v>97947146</v>
      </c>
      <c r="G48" s="78">
        <f t="shared" si="9"/>
        <v>5305249</v>
      </c>
      <c r="H48" s="78">
        <f t="shared" si="9"/>
        <v>5292892</v>
      </c>
      <c r="I48" s="78">
        <f t="shared" si="9"/>
        <v>4650949</v>
      </c>
      <c r="J48" s="78">
        <f t="shared" si="9"/>
        <v>15249090</v>
      </c>
      <c r="K48" s="78">
        <f t="shared" si="9"/>
        <v>4811008</v>
      </c>
      <c r="L48" s="78">
        <f t="shared" si="9"/>
        <v>5015755</v>
      </c>
      <c r="M48" s="78">
        <f t="shared" si="9"/>
        <v>6145865</v>
      </c>
      <c r="N48" s="78">
        <f t="shared" si="9"/>
        <v>15972628</v>
      </c>
      <c r="O48" s="78">
        <f t="shared" si="9"/>
        <v>6110103</v>
      </c>
      <c r="P48" s="78">
        <f t="shared" si="9"/>
        <v>5381861</v>
      </c>
      <c r="Q48" s="78">
        <f t="shared" si="9"/>
        <v>5513481</v>
      </c>
      <c r="R48" s="78">
        <f t="shared" si="9"/>
        <v>17005445</v>
      </c>
      <c r="S48" s="78">
        <f t="shared" si="9"/>
        <v>4355809</v>
      </c>
      <c r="T48" s="78">
        <f t="shared" si="9"/>
        <v>5238023</v>
      </c>
      <c r="U48" s="78">
        <f t="shared" si="9"/>
        <v>5287841</v>
      </c>
      <c r="V48" s="78">
        <f t="shared" si="9"/>
        <v>14881673</v>
      </c>
      <c r="W48" s="78">
        <f t="shared" si="9"/>
        <v>63108836</v>
      </c>
      <c r="X48" s="78">
        <f t="shared" si="9"/>
        <v>97947146</v>
      </c>
      <c r="Y48" s="78">
        <f t="shared" si="9"/>
        <v>-34838310</v>
      </c>
      <c r="Z48" s="179">
        <f>+IF(X48&lt;&gt;0,+(Y48/X48)*100,0)</f>
        <v>-35.56847894271468</v>
      </c>
      <c r="AA48" s="177">
        <f>+AA28+AA32+AA38+AA42+AA47</f>
        <v>97947146</v>
      </c>
    </row>
    <row r="49" spans="1:27" ht="13.5">
      <c r="A49" s="153" t="s">
        <v>49</v>
      </c>
      <c r="B49" s="154"/>
      <c r="C49" s="180">
        <f aca="true" t="shared" si="10" ref="C49:Y49">+C25-C48</f>
        <v>14481245</v>
      </c>
      <c r="D49" s="180">
        <f>+D25-D48</f>
        <v>0</v>
      </c>
      <c r="E49" s="181">
        <f t="shared" si="10"/>
        <v>4283533</v>
      </c>
      <c r="F49" s="182">
        <f t="shared" si="10"/>
        <v>-6921323</v>
      </c>
      <c r="G49" s="182">
        <f t="shared" si="10"/>
        <v>20547980</v>
      </c>
      <c r="H49" s="182">
        <f t="shared" si="10"/>
        <v>-3339667</v>
      </c>
      <c r="I49" s="182">
        <f t="shared" si="10"/>
        <v>-2682511</v>
      </c>
      <c r="J49" s="182">
        <f t="shared" si="10"/>
        <v>14525802</v>
      </c>
      <c r="K49" s="182">
        <f t="shared" si="10"/>
        <v>-2994034</v>
      </c>
      <c r="L49" s="182">
        <f t="shared" si="10"/>
        <v>-3383011</v>
      </c>
      <c r="M49" s="182">
        <f t="shared" si="10"/>
        <v>7942903</v>
      </c>
      <c r="N49" s="182">
        <f t="shared" si="10"/>
        <v>1565858</v>
      </c>
      <c r="O49" s="182">
        <f t="shared" si="10"/>
        <v>-4150716</v>
      </c>
      <c r="P49" s="182">
        <f t="shared" si="10"/>
        <v>2605438</v>
      </c>
      <c r="Q49" s="182">
        <f t="shared" si="10"/>
        <v>7835131</v>
      </c>
      <c r="R49" s="182">
        <f t="shared" si="10"/>
        <v>6289853</v>
      </c>
      <c r="S49" s="182">
        <f t="shared" si="10"/>
        <v>-2471631</v>
      </c>
      <c r="T49" s="182">
        <f t="shared" si="10"/>
        <v>-2818499</v>
      </c>
      <c r="U49" s="182">
        <f t="shared" si="10"/>
        <v>-3306016</v>
      </c>
      <c r="V49" s="182">
        <f t="shared" si="10"/>
        <v>-8596146</v>
      </c>
      <c r="W49" s="182">
        <f t="shared" si="10"/>
        <v>13785367</v>
      </c>
      <c r="X49" s="182">
        <f>IF(F25=F48,0,X25-X48)</f>
        <v>-6921323</v>
      </c>
      <c r="Y49" s="182">
        <f t="shared" si="10"/>
        <v>20706690</v>
      </c>
      <c r="Z49" s="183">
        <f>+IF(X49&lt;&gt;0,+(Y49/X49)*100,0)</f>
        <v>-299.17242700564617</v>
      </c>
      <c r="AA49" s="180">
        <f>+AA25-AA48</f>
        <v>-6921323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3213229</v>
      </c>
      <c r="D5" s="160"/>
      <c r="E5" s="161">
        <v>6846000</v>
      </c>
      <c r="F5" s="65">
        <v>6846144</v>
      </c>
      <c r="G5" s="65">
        <v>4691678</v>
      </c>
      <c r="H5" s="65">
        <v>61292</v>
      </c>
      <c r="I5" s="65">
        <v>61011</v>
      </c>
      <c r="J5" s="65">
        <v>4813981</v>
      </c>
      <c r="K5" s="65">
        <v>80204</v>
      </c>
      <c r="L5" s="65">
        <v>84753</v>
      </c>
      <c r="M5" s="65">
        <v>85756</v>
      </c>
      <c r="N5" s="65">
        <v>250713</v>
      </c>
      <c r="O5" s="65">
        <v>57782</v>
      </c>
      <c r="P5" s="65">
        <v>81661</v>
      </c>
      <c r="Q5" s="65">
        <v>121924</v>
      </c>
      <c r="R5" s="65">
        <v>261367</v>
      </c>
      <c r="S5" s="65">
        <v>129230</v>
      </c>
      <c r="T5" s="65">
        <v>127256</v>
      </c>
      <c r="U5" s="65">
        <v>94035</v>
      </c>
      <c r="V5" s="65">
        <v>350521</v>
      </c>
      <c r="W5" s="65">
        <v>5676582</v>
      </c>
      <c r="X5" s="65">
        <v>6846144</v>
      </c>
      <c r="Y5" s="65">
        <v>-1169562</v>
      </c>
      <c r="Z5" s="145">
        <v>-17.08</v>
      </c>
      <c r="AA5" s="160">
        <v>6846144</v>
      </c>
    </row>
    <row r="6" spans="1:27" ht="13.5">
      <c r="A6" s="196" t="s">
        <v>102</v>
      </c>
      <c r="B6" s="197"/>
      <c r="C6" s="160">
        <v>0</v>
      </c>
      <c r="D6" s="160"/>
      <c r="E6" s="161">
        <v>242000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12040738</v>
      </c>
      <c r="D7" s="160"/>
      <c r="E7" s="161">
        <v>-362000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6711790</v>
      </c>
      <c r="D8" s="160"/>
      <c r="E8" s="161">
        <v>1120000</v>
      </c>
      <c r="F8" s="65">
        <v>2175371</v>
      </c>
      <c r="G8" s="65">
        <v>674547</v>
      </c>
      <c r="H8" s="65">
        <v>781190</v>
      </c>
      <c r="I8" s="65">
        <v>899944</v>
      </c>
      <c r="J8" s="65">
        <v>2355681</v>
      </c>
      <c r="K8" s="65">
        <v>736681</v>
      </c>
      <c r="L8" s="65">
        <v>762349</v>
      </c>
      <c r="M8" s="65">
        <v>773090</v>
      </c>
      <c r="N8" s="65">
        <v>2272120</v>
      </c>
      <c r="O8" s="65">
        <v>771300</v>
      </c>
      <c r="P8" s="65">
        <v>862978</v>
      </c>
      <c r="Q8" s="65">
        <v>801262</v>
      </c>
      <c r="R8" s="65">
        <v>2435540</v>
      </c>
      <c r="S8" s="65">
        <v>680480</v>
      </c>
      <c r="T8" s="65">
        <v>1188861</v>
      </c>
      <c r="U8" s="65">
        <v>1000898</v>
      </c>
      <c r="V8" s="65">
        <v>2870239</v>
      </c>
      <c r="W8" s="65">
        <v>9933580</v>
      </c>
      <c r="X8" s="65">
        <v>2175371</v>
      </c>
      <c r="Y8" s="65">
        <v>7758209</v>
      </c>
      <c r="Z8" s="145">
        <v>356.64</v>
      </c>
      <c r="AA8" s="160">
        <v>2175371</v>
      </c>
    </row>
    <row r="9" spans="1:27" ht="13.5">
      <c r="A9" s="198" t="s">
        <v>105</v>
      </c>
      <c r="B9" s="197" t="s">
        <v>96</v>
      </c>
      <c r="C9" s="160">
        <v>5720802</v>
      </c>
      <c r="D9" s="160"/>
      <c r="E9" s="161">
        <v>1832984</v>
      </c>
      <c r="F9" s="65">
        <v>4183959</v>
      </c>
      <c r="G9" s="65">
        <v>560200</v>
      </c>
      <c r="H9" s="65">
        <v>565925</v>
      </c>
      <c r="I9" s="65">
        <v>569294</v>
      </c>
      <c r="J9" s="65">
        <v>1695419</v>
      </c>
      <c r="K9" s="65">
        <v>573912</v>
      </c>
      <c r="L9" s="65">
        <v>414439</v>
      </c>
      <c r="M9" s="65">
        <v>580053</v>
      </c>
      <c r="N9" s="65">
        <v>1568404</v>
      </c>
      <c r="O9" s="65">
        <v>581035</v>
      </c>
      <c r="P9" s="65">
        <v>588442</v>
      </c>
      <c r="Q9" s="65">
        <v>592095</v>
      </c>
      <c r="R9" s="65">
        <v>1761572</v>
      </c>
      <c r="S9" s="65">
        <v>595094</v>
      </c>
      <c r="T9" s="65">
        <v>600256</v>
      </c>
      <c r="U9" s="65">
        <v>478536</v>
      </c>
      <c r="V9" s="65">
        <v>1673886</v>
      </c>
      <c r="W9" s="65">
        <v>6699281</v>
      </c>
      <c r="X9" s="65">
        <v>4183959</v>
      </c>
      <c r="Y9" s="65">
        <v>2515322</v>
      </c>
      <c r="Z9" s="145">
        <v>60.12</v>
      </c>
      <c r="AA9" s="160">
        <v>4183959</v>
      </c>
    </row>
    <row r="10" spans="1:27" ht="13.5">
      <c r="A10" s="198" t="s">
        <v>106</v>
      </c>
      <c r="B10" s="197" t="s">
        <v>96</v>
      </c>
      <c r="C10" s="160">
        <v>3786978</v>
      </c>
      <c r="D10" s="160"/>
      <c r="E10" s="161">
        <v>695000</v>
      </c>
      <c r="F10" s="59">
        <v>694560</v>
      </c>
      <c r="G10" s="59">
        <v>375181</v>
      </c>
      <c r="H10" s="59">
        <v>378746</v>
      </c>
      <c r="I10" s="59">
        <v>381278</v>
      </c>
      <c r="J10" s="59">
        <v>1135205</v>
      </c>
      <c r="K10" s="59">
        <v>384385</v>
      </c>
      <c r="L10" s="59">
        <v>257130</v>
      </c>
      <c r="M10" s="59">
        <v>389881</v>
      </c>
      <c r="N10" s="59">
        <v>1031396</v>
      </c>
      <c r="O10" s="59">
        <v>401360</v>
      </c>
      <c r="P10" s="59">
        <v>395590</v>
      </c>
      <c r="Q10" s="59">
        <v>399355</v>
      </c>
      <c r="R10" s="59">
        <v>1196305</v>
      </c>
      <c r="S10" s="59">
        <v>402643</v>
      </c>
      <c r="T10" s="59">
        <v>404847</v>
      </c>
      <c r="U10" s="59">
        <v>310281</v>
      </c>
      <c r="V10" s="59">
        <v>1117771</v>
      </c>
      <c r="W10" s="59">
        <v>4480677</v>
      </c>
      <c r="X10" s="59">
        <v>694560</v>
      </c>
      <c r="Y10" s="59">
        <v>3786117</v>
      </c>
      <c r="Z10" s="199">
        <v>545.11</v>
      </c>
      <c r="AA10" s="135">
        <v>694560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656778</v>
      </c>
      <c r="D12" s="160"/>
      <c r="E12" s="161">
        <v>0</v>
      </c>
      <c r="F12" s="65">
        <v>524608</v>
      </c>
      <c r="G12" s="65">
        <v>29727</v>
      </c>
      <c r="H12" s="65">
        <v>84329</v>
      </c>
      <c r="I12" s="65">
        <v>29125</v>
      </c>
      <c r="J12" s="65">
        <v>143181</v>
      </c>
      <c r="K12" s="65">
        <v>29628</v>
      </c>
      <c r="L12" s="65">
        <v>26660</v>
      </c>
      <c r="M12" s="65">
        <v>30501</v>
      </c>
      <c r="N12" s="65">
        <v>86789</v>
      </c>
      <c r="O12" s="65">
        <v>88330</v>
      </c>
      <c r="P12" s="65">
        <v>86886</v>
      </c>
      <c r="Q12" s="65">
        <v>32603</v>
      </c>
      <c r="R12" s="65">
        <v>207819</v>
      </c>
      <c r="S12" s="65">
        <v>31448</v>
      </c>
      <c r="T12" s="65">
        <v>31243</v>
      </c>
      <c r="U12" s="65">
        <v>88112</v>
      </c>
      <c r="V12" s="65">
        <v>150803</v>
      </c>
      <c r="W12" s="65">
        <v>588592</v>
      </c>
      <c r="X12" s="65">
        <v>524608</v>
      </c>
      <c r="Y12" s="65">
        <v>63984</v>
      </c>
      <c r="Z12" s="145">
        <v>12.2</v>
      </c>
      <c r="AA12" s="160">
        <v>524608</v>
      </c>
    </row>
    <row r="13" spans="1:27" ht="13.5">
      <c r="A13" s="196" t="s">
        <v>109</v>
      </c>
      <c r="B13" s="200"/>
      <c r="C13" s="160">
        <v>31336</v>
      </c>
      <c r="D13" s="160"/>
      <c r="E13" s="161">
        <v>478</v>
      </c>
      <c r="F13" s="65">
        <v>15000</v>
      </c>
      <c r="G13" s="65">
        <v>21</v>
      </c>
      <c r="H13" s="65">
        <v>117</v>
      </c>
      <c r="I13" s="65">
        <v>78</v>
      </c>
      <c r="J13" s="65">
        <v>216</v>
      </c>
      <c r="K13" s="65">
        <v>119</v>
      </c>
      <c r="L13" s="65">
        <v>41</v>
      </c>
      <c r="M13" s="65">
        <v>61</v>
      </c>
      <c r="N13" s="65">
        <v>221</v>
      </c>
      <c r="O13" s="65">
        <v>134</v>
      </c>
      <c r="P13" s="65">
        <v>129</v>
      </c>
      <c r="Q13" s="65">
        <v>32</v>
      </c>
      <c r="R13" s="65">
        <v>295</v>
      </c>
      <c r="S13" s="65">
        <v>73</v>
      </c>
      <c r="T13" s="65">
        <v>104</v>
      </c>
      <c r="U13" s="65">
        <v>44</v>
      </c>
      <c r="V13" s="65">
        <v>221</v>
      </c>
      <c r="W13" s="65">
        <v>953</v>
      </c>
      <c r="X13" s="65">
        <v>15000</v>
      </c>
      <c r="Y13" s="65">
        <v>-14047</v>
      </c>
      <c r="Z13" s="145">
        <v>-93.65</v>
      </c>
      <c r="AA13" s="160">
        <v>15000</v>
      </c>
    </row>
    <row r="14" spans="1:27" ht="13.5">
      <c r="A14" s="196" t="s">
        <v>110</v>
      </c>
      <c r="B14" s="200"/>
      <c r="C14" s="160">
        <v>226493</v>
      </c>
      <c r="D14" s="160"/>
      <c r="E14" s="161">
        <v>0</v>
      </c>
      <c r="F14" s="65">
        <v>242201</v>
      </c>
      <c r="G14" s="65">
        <v>25930</v>
      </c>
      <c r="H14" s="65">
        <v>29225</v>
      </c>
      <c r="I14" s="65">
        <v>31265</v>
      </c>
      <c r="J14" s="65">
        <v>86420</v>
      </c>
      <c r="K14" s="65">
        <v>33148</v>
      </c>
      <c r="L14" s="65">
        <v>20828</v>
      </c>
      <c r="M14" s="65">
        <v>35862</v>
      </c>
      <c r="N14" s="65">
        <v>89838</v>
      </c>
      <c r="O14" s="65">
        <v>36730</v>
      </c>
      <c r="P14" s="65">
        <v>37622</v>
      </c>
      <c r="Q14" s="65">
        <v>39725</v>
      </c>
      <c r="R14" s="65">
        <v>114077</v>
      </c>
      <c r="S14" s="65">
        <v>41322</v>
      </c>
      <c r="T14" s="65">
        <v>40505</v>
      </c>
      <c r="U14" s="65">
        <v>0</v>
      </c>
      <c r="V14" s="65">
        <v>81827</v>
      </c>
      <c r="W14" s="65">
        <v>372162</v>
      </c>
      <c r="X14" s="65">
        <v>242201</v>
      </c>
      <c r="Y14" s="65">
        <v>129961</v>
      </c>
      <c r="Z14" s="145">
        <v>53.66</v>
      </c>
      <c r="AA14" s="160">
        <v>242201</v>
      </c>
    </row>
    <row r="15" spans="1:27" ht="13.5">
      <c r="A15" s="196" t="s">
        <v>111</v>
      </c>
      <c r="B15" s="200"/>
      <c r="C15" s="160">
        <v>1733</v>
      </c>
      <c r="D15" s="160"/>
      <c r="E15" s="161">
        <v>7626</v>
      </c>
      <c r="F15" s="65">
        <v>7626</v>
      </c>
      <c r="G15" s="65">
        <v>0</v>
      </c>
      <c r="H15" s="65">
        <v>2962</v>
      </c>
      <c r="I15" s="65">
        <v>0</v>
      </c>
      <c r="J15" s="65">
        <v>2962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2962</v>
      </c>
      <c r="X15" s="65">
        <v>7626</v>
      </c>
      <c r="Y15" s="65">
        <v>-4664</v>
      </c>
      <c r="Z15" s="145">
        <v>-61.16</v>
      </c>
      <c r="AA15" s="160">
        <v>7626</v>
      </c>
    </row>
    <row r="16" spans="1:27" ht="13.5">
      <c r="A16" s="196" t="s">
        <v>112</v>
      </c>
      <c r="B16" s="200"/>
      <c r="C16" s="160">
        <v>156055</v>
      </c>
      <c r="D16" s="160"/>
      <c r="E16" s="161">
        <v>1210000</v>
      </c>
      <c r="F16" s="65">
        <v>50000</v>
      </c>
      <c r="G16" s="65">
        <v>31350</v>
      </c>
      <c r="H16" s="65">
        <v>13387</v>
      </c>
      <c r="I16" s="65">
        <v>12300</v>
      </c>
      <c r="J16" s="65">
        <v>57037</v>
      </c>
      <c r="K16" s="65">
        <v>25056</v>
      </c>
      <c r="L16" s="65">
        <v>8350</v>
      </c>
      <c r="M16" s="65">
        <v>5150</v>
      </c>
      <c r="N16" s="65">
        <v>38556</v>
      </c>
      <c r="O16" s="65">
        <v>15300</v>
      </c>
      <c r="P16" s="65">
        <v>19950</v>
      </c>
      <c r="Q16" s="65">
        <v>9550</v>
      </c>
      <c r="R16" s="65">
        <v>44800</v>
      </c>
      <c r="S16" s="65">
        <v>750</v>
      </c>
      <c r="T16" s="65">
        <v>14200</v>
      </c>
      <c r="U16" s="65">
        <v>1800</v>
      </c>
      <c r="V16" s="65">
        <v>16750</v>
      </c>
      <c r="W16" s="65">
        <v>157143</v>
      </c>
      <c r="X16" s="65">
        <v>50000</v>
      </c>
      <c r="Y16" s="65">
        <v>107143</v>
      </c>
      <c r="Z16" s="145">
        <v>214.29</v>
      </c>
      <c r="AA16" s="160">
        <v>50000</v>
      </c>
    </row>
    <row r="17" spans="1:27" ht="13.5">
      <c r="A17" s="196" t="s">
        <v>113</v>
      </c>
      <c r="B17" s="200"/>
      <c r="C17" s="160">
        <v>4153</v>
      </c>
      <c r="D17" s="160"/>
      <c r="E17" s="161">
        <v>0</v>
      </c>
      <c r="F17" s="65">
        <v>1000</v>
      </c>
      <c r="G17" s="65">
        <v>88</v>
      </c>
      <c r="H17" s="65">
        <v>351</v>
      </c>
      <c r="I17" s="65">
        <v>0</v>
      </c>
      <c r="J17" s="65">
        <v>439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439</v>
      </c>
      <c r="X17" s="65">
        <v>1000</v>
      </c>
      <c r="Y17" s="65">
        <v>-561</v>
      </c>
      <c r="Z17" s="145">
        <v>-56.1</v>
      </c>
      <c r="AA17" s="160">
        <v>1000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77404020</v>
      </c>
      <c r="D19" s="160"/>
      <c r="E19" s="161">
        <v>48549273</v>
      </c>
      <c r="F19" s="65">
        <v>47921999</v>
      </c>
      <c r="G19" s="65">
        <v>18989370</v>
      </c>
      <c r="H19" s="65">
        <v>0</v>
      </c>
      <c r="I19" s="65">
        <v>-51703</v>
      </c>
      <c r="J19" s="65">
        <v>18937667</v>
      </c>
      <c r="K19" s="65">
        <v>-51703</v>
      </c>
      <c r="L19" s="65">
        <v>53450</v>
      </c>
      <c r="M19" s="65">
        <v>12173707</v>
      </c>
      <c r="N19" s="65">
        <v>12175454</v>
      </c>
      <c r="O19" s="65">
        <v>0</v>
      </c>
      <c r="P19" s="65">
        <v>2909531</v>
      </c>
      <c r="Q19" s="65">
        <v>11342531</v>
      </c>
      <c r="R19" s="65">
        <v>14252062</v>
      </c>
      <c r="S19" s="65">
        <v>0</v>
      </c>
      <c r="T19" s="65">
        <v>0</v>
      </c>
      <c r="U19" s="65">
        <v>0</v>
      </c>
      <c r="V19" s="65">
        <v>0</v>
      </c>
      <c r="W19" s="65">
        <v>45365183</v>
      </c>
      <c r="X19" s="65">
        <v>47921999</v>
      </c>
      <c r="Y19" s="65">
        <v>-2556816</v>
      </c>
      <c r="Z19" s="145">
        <v>-5.34</v>
      </c>
      <c r="AA19" s="160">
        <v>47921999</v>
      </c>
    </row>
    <row r="20" spans="1:27" ht="13.5">
      <c r="A20" s="196" t="s">
        <v>35</v>
      </c>
      <c r="B20" s="200" t="s">
        <v>96</v>
      </c>
      <c r="C20" s="160">
        <v>1770815</v>
      </c>
      <c r="D20" s="160"/>
      <c r="E20" s="161">
        <v>839000</v>
      </c>
      <c r="F20" s="59">
        <v>-625645</v>
      </c>
      <c r="G20" s="59">
        <v>475137</v>
      </c>
      <c r="H20" s="59">
        <v>35701</v>
      </c>
      <c r="I20" s="59">
        <v>35846</v>
      </c>
      <c r="J20" s="59">
        <v>546684</v>
      </c>
      <c r="K20" s="59">
        <v>5544</v>
      </c>
      <c r="L20" s="59">
        <v>4744</v>
      </c>
      <c r="M20" s="59">
        <v>14707</v>
      </c>
      <c r="N20" s="59">
        <v>24995</v>
      </c>
      <c r="O20" s="59">
        <v>7416</v>
      </c>
      <c r="P20" s="59">
        <v>3004510</v>
      </c>
      <c r="Q20" s="59">
        <v>9535</v>
      </c>
      <c r="R20" s="59">
        <v>3021461</v>
      </c>
      <c r="S20" s="59">
        <v>3138</v>
      </c>
      <c r="T20" s="59">
        <v>12252</v>
      </c>
      <c r="U20" s="59">
        <v>8119</v>
      </c>
      <c r="V20" s="59">
        <v>23509</v>
      </c>
      <c r="W20" s="59">
        <v>3616649</v>
      </c>
      <c r="X20" s="59">
        <v>-625645</v>
      </c>
      <c r="Y20" s="59">
        <v>4242294</v>
      </c>
      <c r="Z20" s="199">
        <v>-678.07</v>
      </c>
      <c r="AA20" s="135">
        <v>-625645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111724920</v>
      </c>
      <c r="D22" s="203">
        <f>SUM(D5:D21)</f>
        <v>0</v>
      </c>
      <c r="E22" s="204">
        <f t="shared" si="0"/>
        <v>60980361</v>
      </c>
      <c r="F22" s="205">
        <f t="shared" si="0"/>
        <v>62036823</v>
      </c>
      <c r="G22" s="205">
        <f t="shared" si="0"/>
        <v>25853229</v>
      </c>
      <c r="H22" s="205">
        <f t="shared" si="0"/>
        <v>1953225</v>
      </c>
      <c r="I22" s="205">
        <f t="shared" si="0"/>
        <v>1968438</v>
      </c>
      <c r="J22" s="205">
        <f t="shared" si="0"/>
        <v>29774892</v>
      </c>
      <c r="K22" s="205">
        <f t="shared" si="0"/>
        <v>1816974</v>
      </c>
      <c r="L22" s="205">
        <f t="shared" si="0"/>
        <v>1632744</v>
      </c>
      <c r="M22" s="205">
        <f t="shared" si="0"/>
        <v>14088768</v>
      </c>
      <c r="N22" s="205">
        <f t="shared" si="0"/>
        <v>17538486</v>
      </c>
      <c r="O22" s="205">
        <f t="shared" si="0"/>
        <v>1959387</v>
      </c>
      <c r="P22" s="205">
        <f t="shared" si="0"/>
        <v>7987299</v>
      </c>
      <c r="Q22" s="205">
        <f t="shared" si="0"/>
        <v>13348612</v>
      </c>
      <c r="R22" s="205">
        <f t="shared" si="0"/>
        <v>23295298</v>
      </c>
      <c r="S22" s="205">
        <f t="shared" si="0"/>
        <v>1884178</v>
      </c>
      <c r="T22" s="205">
        <f t="shared" si="0"/>
        <v>2419524</v>
      </c>
      <c r="U22" s="205">
        <f t="shared" si="0"/>
        <v>1981825</v>
      </c>
      <c r="V22" s="205">
        <f t="shared" si="0"/>
        <v>6285527</v>
      </c>
      <c r="W22" s="205">
        <f t="shared" si="0"/>
        <v>76894203</v>
      </c>
      <c r="X22" s="205">
        <f t="shared" si="0"/>
        <v>62036823</v>
      </c>
      <c r="Y22" s="205">
        <f t="shared" si="0"/>
        <v>14857380</v>
      </c>
      <c r="Z22" s="206">
        <f>+IF(X22&lt;&gt;0,+(Y22/X22)*100,0)</f>
        <v>23.94929218087135</v>
      </c>
      <c r="AA22" s="203">
        <f>SUM(AA5:AA21)</f>
        <v>62036823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28929440</v>
      </c>
      <c r="D25" s="160"/>
      <c r="E25" s="161">
        <v>39715330</v>
      </c>
      <c r="F25" s="65">
        <v>36193926</v>
      </c>
      <c r="G25" s="65">
        <v>3597560</v>
      </c>
      <c r="H25" s="65">
        <v>2813285</v>
      </c>
      <c r="I25" s="65">
        <v>2651001</v>
      </c>
      <c r="J25" s="65">
        <v>9061846</v>
      </c>
      <c r="K25" s="65">
        <v>3040496</v>
      </c>
      <c r="L25" s="65">
        <v>3016842</v>
      </c>
      <c r="M25" s="65">
        <v>2997154</v>
      </c>
      <c r="N25" s="65">
        <v>9054492</v>
      </c>
      <c r="O25" s="65">
        <v>3254401</v>
      </c>
      <c r="P25" s="65">
        <v>2999371</v>
      </c>
      <c r="Q25" s="65">
        <v>2901361</v>
      </c>
      <c r="R25" s="65">
        <v>9155133</v>
      </c>
      <c r="S25" s="65">
        <v>2961106</v>
      </c>
      <c r="T25" s="65">
        <v>2970370</v>
      </c>
      <c r="U25" s="65">
        <v>3085187</v>
      </c>
      <c r="V25" s="65">
        <v>9016663</v>
      </c>
      <c r="W25" s="65">
        <v>36288134</v>
      </c>
      <c r="X25" s="65">
        <v>36193926</v>
      </c>
      <c r="Y25" s="65">
        <v>94208</v>
      </c>
      <c r="Z25" s="145">
        <v>0.26</v>
      </c>
      <c r="AA25" s="160">
        <v>36193926</v>
      </c>
    </row>
    <row r="26" spans="1:27" ht="13.5">
      <c r="A26" s="198" t="s">
        <v>38</v>
      </c>
      <c r="B26" s="197"/>
      <c r="C26" s="160">
        <v>2209126</v>
      </c>
      <c r="D26" s="160"/>
      <c r="E26" s="161">
        <v>2511235</v>
      </c>
      <c r="F26" s="65">
        <v>2601389</v>
      </c>
      <c r="G26" s="65">
        <v>0</v>
      </c>
      <c r="H26" s="65">
        <v>218187</v>
      </c>
      <c r="I26" s="65">
        <v>231041</v>
      </c>
      <c r="J26" s="65">
        <v>449228</v>
      </c>
      <c r="K26" s="65">
        <v>224339</v>
      </c>
      <c r="L26" s="65">
        <v>430254</v>
      </c>
      <c r="M26" s="65">
        <v>207150</v>
      </c>
      <c r="N26" s="65">
        <v>861743</v>
      </c>
      <c r="O26" s="65">
        <v>276232</v>
      </c>
      <c r="P26" s="65">
        <v>210150</v>
      </c>
      <c r="Q26" s="65">
        <v>204284</v>
      </c>
      <c r="R26" s="65">
        <v>690666</v>
      </c>
      <c r="S26" s="65">
        <v>204127</v>
      </c>
      <c r="T26" s="65">
        <v>204127</v>
      </c>
      <c r="U26" s="65">
        <v>204160</v>
      </c>
      <c r="V26" s="65">
        <v>612414</v>
      </c>
      <c r="W26" s="65">
        <v>2614051</v>
      </c>
      <c r="X26" s="65">
        <v>2601389</v>
      </c>
      <c r="Y26" s="65">
        <v>12662</v>
      </c>
      <c r="Z26" s="145">
        <v>0.49</v>
      </c>
      <c r="AA26" s="160">
        <v>2601389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1594753</v>
      </c>
      <c r="F27" s="65">
        <v>1595310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1595310</v>
      </c>
      <c r="Y27" s="65">
        <v>-1595310</v>
      </c>
      <c r="Z27" s="145">
        <v>-100</v>
      </c>
      <c r="AA27" s="160">
        <v>1595310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6630986</v>
      </c>
      <c r="D29" s="160"/>
      <c r="E29" s="161">
        <v>73956</v>
      </c>
      <c r="F29" s="65">
        <v>627000</v>
      </c>
      <c r="G29" s="65">
        <v>332017</v>
      </c>
      <c r="H29" s="65">
        <v>0</v>
      </c>
      <c r="I29" s="65">
        <v>0</v>
      </c>
      <c r="J29" s="65">
        <v>332017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42812</v>
      </c>
      <c r="R29" s="65">
        <v>42812</v>
      </c>
      <c r="S29" s="65">
        <v>0</v>
      </c>
      <c r="T29" s="65">
        <v>0</v>
      </c>
      <c r="U29" s="65">
        <v>0</v>
      </c>
      <c r="V29" s="65">
        <v>0</v>
      </c>
      <c r="W29" s="65">
        <v>374829</v>
      </c>
      <c r="X29" s="65">
        <v>627000</v>
      </c>
      <c r="Y29" s="65">
        <v>-252171</v>
      </c>
      <c r="Z29" s="145">
        <v>-40.22</v>
      </c>
      <c r="AA29" s="160">
        <v>627000</v>
      </c>
    </row>
    <row r="30" spans="1:27" ht="13.5">
      <c r="A30" s="198" t="s">
        <v>119</v>
      </c>
      <c r="B30" s="197" t="s">
        <v>96</v>
      </c>
      <c r="C30" s="160">
        <v>16009594</v>
      </c>
      <c r="D30" s="160"/>
      <c r="E30" s="161">
        <v>0</v>
      </c>
      <c r="F30" s="65">
        <v>1402316</v>
      </c>
      <c r="G30" s="65">
        <v>240969</v>
      </c>
      <c r="H30" s="65">
        <v>137311</v>
      </c>
      <c r="I30" s="65">
        <v>93351</v>
      </c>
      <c r="J30" s="65">
        <v>471631</v>
      </c>
      <c r="K30" s="65">
        <v>35123</v>
      </c>
      <c r="L30" s="65">
        <v>72241</v>
      </c>
      <c r="M30" s="65">
        <v>79496</v>
      </c>
      <c r="N30" s="65">
        <v>186860</v>
      </c>
      <c r="O30" s="65">
        <v>239713</v>
      </c>
      <c r="P30" s="65">
        <v>83783</v>
      </c>
      <c r="Q30" s="65">
        <v>57462</v>
      </c>
      <c r="R30" s="65">
        <v>380958</v>
      </c>
      <c r="S30" s="65">
        <v>210248</v>
      </c>
      <c r="T30" s="65">
        <v>37120</v>
      </c>
      <c r="U30" s="65">
        <v>125024</v>
      </c>
      <c r="V30" s="65">
        <v>372392</v>
      </c>
      <c r="W30" s="65">
        <v>1411841</v>
      </c>
      <c r="X30" s="65">
        <v>1402316</v>
      </c>
      <c r="Y30" s="65">
        <v>9525</v>
      </c>
      <c r="Z30" s="145">
        <v>0.68</v>
      </c>
      <c r="AA30" s="160">
        <v>1402316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1083912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108516</v>
      </c>
      <c r="M32" s="65">
        <v>96078</v>
      </c>
      <c r="N32" s="65">
        <v>204594</v>
      </c>
      <c r="O32" s="65">
        <v>0</v>
      </c>
      <c r="P32" s="65">
        <v>575739</v>
      </c>
      <c r="Q32" s="65">
        <v>102026</v>
      </c>
      <c r="R32" s="65">
        <v>677765</v>
      </c>
      <c r="S32" s="65">
        <v>107511</v>
      </c>
      <c r="T32" s="65">
        <v>111572</v>
      </c>
      <c r="U32" s="65">
        <v>96838</v>
      </c>
      <c r="V32" s="65">
        <v>315921</v>
      </c>
      <c r="W32" s="65">
        <v>1198280</v>
      </c>
      <c r="X32" s="65">
        <v>1083912</v>
      </c>
      <c r="Y32" s="65">
        <v>114368</v>
      </c>
      <c r="Z32" s="145">
        <v>10.55</v>
      </c>
      <c r="AA32" s="160">
        <v>1083912</v>
      </c>
    </row>
    <row r="33" spans="1:27" ht="13.5">
      <c r="A33" s="198" t="s">
        <v>42</v>
      </c>
      <c r="B33" s="197"/>
      <c r="C33" s="160">
        <v>3654988</v>
      </c>
      <c r="D33" s="160"/>
      <c r="E33" s="161">
        <v>4173000</v>
      </c>
      <c r="F33" s="65">
        <v>31279000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68172</v>
      </c>
      <c r="T33" s="65">
        <v>68172</v>
      </c>
      <c r="U33" s="65">
        <v>68172</v>
      </c>
      <c r="V33" s="65">
        <v>204516</v>
      </c>
      <c r="W33" s="65">
        <v>204516</v>
      </c>
      <c r="X33" s="65">
        <v>31279000</v>
      </c>
      <c r="Y33" s="65">
        <v>-31074484</v>
      </c>
      <c r="Z33" s="145">
        <v>-99.35</v>
      </c>
      <c r="AA33" s="160">
        <v>31279000</v>
      </c>
    </row>
    <row r="34" spans="1:27" ht="13.5">
      <c r="A34" s="198" t="s">
        <v>43</v>
      </c>
      <c r="B34" s="197" t="s">
        <v>123</v>
      </c>
      <c r="C34" s="160">
        <v>39809541</v>
      </c>
      <c r="D34" s="160"/>
      <c r="E34" s="161">
        <v>24546001</v>
      </c>
      <c r="F34" s="65">
        <v>23164293</v>
      </c>
      <c r="G34" s="65">
        <v>1134703</v>
      </c>
      <c r="H34" s="65">
        <v>2124109</v>
      </c>
      <c r="I34" s="65">
        <v>1675556</v>
      </c>
      <c r="J34" s="65">
        <v>4934368</v>
      </c>
      <c r="K34" s="65">
        <v>1511050</v>
      </c>
      <c r="L34" s="65">
        <v>1387902</v>
      </c>
      <c r="M34" s="65">
        <v>2765987</v>
      </c>
      <c r="N34" s="65">
        <v>5664939</v>
      </c>
      <c r="O34" s="65">
        <v>2339757</v>
      </c>
      <c r="P34" s="65">
        <v>1512818</v>
      </c>
      <c r="Q34" s="65">
        <v>2205536</v>
      </c>
      <c r="R34" s="65">
        <v>6058111</v>
      </c>
      <c r="S34" s="65">
        <v>804645</v>
      </c>
      <c r="T34" s="65">
        <v>1846662</v>
      </c>
      <c r="U34" s="65">
        <v>1708460</v>
      </c>
      <c r="V34" s="65">
        <v>4359767</v>
      </c>
      <c r="W34" s="65">
        <v>21017185</v>
      </c>
      <c r="X34" s="65">
        <v>23164293</v>
      </c>
      <c r="Y34" s="65">
        <v>-2147108</v>
      </c>
      <c r="Z34" s="145">
        <v>-9.27</v>
      </c>
      <c r="AA34" s="160">
        <v>23164293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97243675</v>
      </c>
      <c r="D36" s="203">
        <f>SUM(D25:D35)</f>
        <v>0</v>
      </c>
      <c r="E36" s="204">
        <f t="shared" si="1"/>
        <v>72614275</v>
      </c>
      <c r="F36" s="205">
        <f t="shared" si="1"/>
        <v>97947146</v>
      </c>
      <c r="G36" s="205">
        <f t="shared" si="1"/>
        <v>5305249</v>
      </c>
      <c r="H36" s="205">
        <f t="shared" si="1"/>
        <v>5292892</v>
      </c>
      <c r="I36" s="205">
        <f t="shared" si="1"/>
        <v>4650949</v>
      </c>
      <c r="J36" s="205">
        <f t="shared" si="1"/>
        <v>15249090</v>
      </c>
      <c r="K36" s="205">
        <f t="shared" si="1"/>
        <v>4811008</v>
      </c>
      <c r="L36" s="205">
        <f t="shared" si="1"/>
        <v>5015755</v>
      </c>
      <c r="M36" s="205">
        <f t="shared" si="1"/>
        <v>6145865</v>
      </c>
      <c r="N36" s="205">
        <f t="shared" si="1"/>
        <v>15972628</v>
      </c>
      <c r="O36" s="205">
        <f t="shared" si="1"/>
        <v>6110103</v>
      </c>
      <c r="P36" s="205">
        <f t="shared" si="1"/>
        <v>5381861</v>
      </c>
      <c r="Q36" s="205">
        <f t="shared" si="1"/>
        <v>5513481</v>
      </c>
      <c r="R36" s="205">
        <f t="shared" si="1"/>
        <v>17005445</v>
      </c>
      <c r="S36" s="205">
        <f t="shared" si="1"/>
        <v>4355809</v>
      </c>
      <c r="T36" s="205">
        <f t="shared" si="1"/>
        <v>5238023</v>
      </c>
      <c r="U36" s="205">
        <f t="shared" si="1"/>
        <v>5287841</v>
      </c>
      <c r="V36" s="205">
        <f t="shared" si="1"/>
        <v>14881673</v>
      </c>
      <c r="W36" s="205">
        <f t="shared" si="1"/>
        <v>63108836</v>
      </c>
      <c r="X36" s="205">
        <f t="shared" si="1"/>
        <v>97947146</v>
      </c>
      <c r="Y36" s="205">
        <f t="shared" si="1"/>
        <v>-34838310</v>
      </c>
      <c r="Z36" s="206">
        <f>+IF(X36&lt;&gt;0,+(Y36/X36)*100,0)</f>
        <v>-35.56847894271468</v>
      </c>
      <c r="AA36" s="203">
        <f>SUM(AA25:AA35)</f>
        <v>97947146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14481245</v>
      </c>
      <c r="D38" s="214">
        <f>+D22-D36</f>
        <v>0</v>
      </c>
      <c r="E38" s="215">
        <f t="shared" si="2"/>
        <v>-11633914</v>
      </c>
      <c r="F38" s="111">
        <f t="shared" si="2"/>
        <v>-35910323</v>
      </c>
      <c r="G38" s="111">
        <f t="shared" si="2"/>
        <v>20547980</v>
      </c>
      <c r="H38" s="111">
        <f t="shared" si="2"/>
        <v>-3339667</v>
      </c>
      <c r="I38" s="111">
        <f t="shared" si="2"/>
        <v>-2682511</v>
      </c>
      <c r="J38" s="111">
        <f t="shared" si="2"/>
        <v>14525802</v>
      </c>
      <c r="K38" s="111">
        <f t="shared" si="2"/>
        <v>-2994034</v>
      </c>
      <c r="L38" s="111">
        <f t="shared" si="2"/>
        <v>-3383011</v>
      </c>
      <c r="M38" s="111">
        <f t="shared" si="2"/>
        <v>7942903</v>
      </c>
      <c r="N38" s="111">
        <f t="shared" si="2"/>
        <v>1565858</v>
      </c>
      <c r="O38" s="111">
        <f t="shared" si="2"/>
        <v>-4150716</v>
      </c>
      <c r="P38" s="111">
        <f t="shared" si="2"/>
        <v>2605438</v>
      </c>
      <c r="Q38" s="111">
        <f t="shared" si="2"/>
        <v>7835131</v>
      </c>
      <c r="R38" s="111">
        <f t="shared" si="2"/>
        <v>6289853</v>
      </c>
      <c r="S38" s="111">
        <f t="shared" si="2"/>
        <v>-2471631</v>
      </c>
      <c r="T38" s="111">
        <f t="shared" si="2"/>
        <v>-2818499</v>
      </c>
      <c r="U38" s="111">
        <f t="shared" si="2"/>
        <v>-3306016</v>
      </c>
      <c r="V38" s="111">
        <f t="shared" si="2"/>
        <v>-8596146</v>
      </c>
      <c r="W38" s="111">
        <f t="shared" si="2"/>
        <v>13785367</v>
      </c>
      <c r="X38" s="111">
        <f>IF(F22=F36,0,X22-X36)</f>
        <v>-35910323</v>
      </c>
      <c r="Y38" s="111">
        <f t="shared" si="2"/>
        <v>49695690</v>
      </c>
      <c r="Z38" s="216">
        <f>+IF(X38&lt;&gt;0,+(Y38/X38)*100,0)</f>
        <v>-138.38831246380045</v>
      </c>
      <c r="AA38" s="214">
        <f>+AA22-AA36</f>
        <v>-35910323</v>
      </c>
    </row>
    <row r="39" spans="1:27" ht="13.5">
      <c r="A39" s="196" t="s">
        <v>46</v>
      </c>
      <c r="B39" s="200"/>
      <c r="C39" s="160">
        <v>0</v>
      </c>
      <c r="D39" s="160"/>
      <c r="E39" s="161">
        <v>15917447</v>
      </c>
      <c r="F39" s="65">
        <v>28989000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28989000</v>
      </c>
      <c r="Y39" s="65">
        <v>-28989000</v>
      </c>
      <c r="Z39" s="145">
        <v>-100</v>
      </c>
      <c r="AA39" s="160">
        <v>28989000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14481245</v>
      </c>
      <c r="D42" s="221">
        <f>SUM(D38:D41)</f>
        <v>0</v>
      </c>
      <c r="E42" s="222">
        <f t="shared" si="3"/>
        <v>4283533</v>
      </c>
      <c r="F42" s="93">
        <f t="shared" si="3"/>
        <v>-6921323</v>
      </c>
      <c r="G42" s="93">
        <f t="shared" si="3"/>
        <v>20547980</v>
      </c>
      <c r="H42" s="93">
        <f t="shared" si="3"/>
        <v>-3339667</v>
      </c>
      <c r="I42" s="93">
        <f t="shared" si="3"/>
        <v>-2682511</v>
      </c>
      <c r="J42" s="93">
        <f t="shared" si="3"/>
        <v>14525802</v>
      </c>
      <c r="K42" s="93">
        <f t="shared" si="3"/>
        <v>-2994034</v>
      </c>
      <c r="L42" s="93">
        <f t="shared" si="3"/>
        <v>-3383011</v>
      </c>
      <c r="M42" s="93">
        <f t="shared" si="3"/>
        <v>7942903</v>
      </c>
      <c r="N42" s="93">
        <f t="shared" si="3"/>
        <v>1565858</v>
      </c>
      <c r="O42" s="93">
        <f t="shared" si="3"/>
        <v>-4150716</v>
      </c>
      <c r="P42" s="93">
        <f t="shared" si="3"/>
        <v>2605438</v>
      </c>
      <c r="Q42" s="93">
        <f t="shared" si="3"/>
        <v>7835131</v>
      </c>
      <c r="R42" s="93">
        <f t="shared" si="3"/>
        <v>6289853</v>
      </c>
      <c r="S42" s="93">
        <f t="shared" si="3"/>
        <v>-2471631</v>
      </c>
      <c r="T42" s="93">
        <f t="shared" si="3"/>
        <v>-2818499</v>
      </c>
      <c r="U42" s="93">
        <f t="shared" si="3"/>
        <v>-3306016</v>
      </c>
      <c r="V42" s="93">
        <f t="shared" si="3"/>
        <v>-8596146</v>
      </c>
      <c r="W42" s="93">
        <f t="shared" si="3"/>
        <v>13785367</v>
      </c>
      <c r="X42" s="93">
        <f t="shared" si="3"/>
        <v>-6921323</v>
      </c>
      <c r="Y42" s="93">
        <f t="shared" si="3"/>
        <v>20706690</v>
      </c>
      <c r="Z42" s="223">
        <f>+IF(X42&lt;&gt;0,+(Y42/X42)*100,0)</f>
        <v>-299.17242700564617</v>
      </c>
      <c r="AA42" s="221">
        <f>SUM(AA38:AA41)</f>
        <v>-6921323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14481245</v>
      </c>
      <c r="D44" s="225">
        <f>+D42-D43</f>
        <v>0</v>
      </c>
      <c r="E44" s="226">
        <f t="shared" si="4"/>
        <v>4283533</v>
      </c>
      <c r="F44" s="82">
        <f t="shared" si="4"/>
        <v>-6921323</v>
      </c>
      <c r="G44" s="82">
        <f t="shared" si="4"/>
        <v>20547980</v>
      </c>
      <c r="H44" s="82">
        <f t="shared" si="4"/>
        <v>-3339667</v>
      </c>
      <c r="I44" s="82">
        <f t="shared" si="4"/>
        <v>-2682511</v>
      </c>
      <c r="J44" s="82">
        <f t="shared" si="4"/>
        <v>14525802</v>
      </c>
      <c r="K44" s="82">
        <f t="shared" si="4"/>
        <v>-2994034</v>
      </c>
      <c r="L44" s="82">
        <f t="shared" si="4"/>
        <v>-3383011</v>
      </c>
      <c r="M44" s="82">
        <f t="shared" si="4"/>
        <v>7942903</v>
      </c>
      <c r="N44" s="82">
        <f t="shared" si="4"/>
        <v>1565858</v>
      </c>
      <c r="O44" s="82">
        <f t="shared" si="4"/>
        <v>-4150716</v>
      </c>
      <c r="P44" s="82">
        <f t="shared" si="4"/>
        <v>2605438</v>
      </c>
      <c r="Q44" s="82">
        <f t="shared" si="4"/>
        <v>7835131</v>
      </c>
      <c r="R44" s="82">
        <f t="shared" si="4"/>
        <v>6289853</v>
      </c>
      <c r="S44" s="82">
        <f t="shared" si="4"/>
        <v>-2471631</v>
      </c>
      <c r="T44" s="82">
        <f t="shared" si="4"/>
        <v>-2818499</v>
      </c>
      <c r="U44" s="82">
        <f t="shared" si="4"/>
        <v>-3306016</v>
      </c>
      <c r="V44" s="82">
        <f t="shared" si="4"/>
        <v>-8596146</v>
      </c>
      <c r="W44" s="82">
        <f t="shared" si="4"/>
        <v>13785367</v>
      </c>
      <c r="X44" s="82">
        <f t="shared" si="4"/>
        <v>-6921323</v>
      </c>
      <c r="Y44" s="82">
        <f t="shared" si="4"/>
        <v>20706690</v>
      </c>
      <c r="Z44" s="227">
        <f>+IF(X44&lt;&gt;0,+(Y44/X44)*100,0)</f>
        <v>-299.17242700564617</v>
      </c>
      <c r="AA44" s="225">
        <f>+AA42-AA43</f>
        <v>-6921323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14481245</v>
      </c>
      <c r="D46" s="221">
        <f>SUM(D44:D45)</f>
        <v>0</v>
      </c>
      <c r="E46" s="222">
        <f t="shared" si="5"/>
        <v>4283533</v>
      </c>
      <c r="F46" s="93">
        <f t="shared" si="5"/>
        <v>-6921323</v>
      </c>
      <c r="G46" s="93">
        <f t="shared" si="5"/>
        <v>20547980</v>
      </c>
      <c r="H46" s="93">
        <f t="shared" si="5"/>
        <v>-3339667</v>
      </c>
      <c r="I46" s="93">
        <f t="shared" si="5"/>
        <v>-2682511</v>
      </c>
      <c r="J46" s="93">
        <f t="shared" si="5"/>
        <v>14525802</v>
      </c>
      <c r="K46" s="93">
        <f t="shared" si="5"/>
        <v>-2994034</v>
      </c>
      <c r="L46" s="93">
        <f t="shared" si="5"/>
        <v>-3383011</v>
      </c>
      <c r="M46" s="93">
        <f t="shared" si="5"/>
        <v>7942903</v>
      </c>
      <c r="N46" s="93">
        <f t="shared" si="5"/>
        <v>1565858</v>
      </c>
      <c r="O46" s="93">
        <f t="shared" si="5"/>
        <v>-4150716</v>
      </c>
      <c r="P46" s="93">
        <f t="shared" si="5"/>
        <v>2605438</v>
      </c>
      <c r="Q46" s="93">
        <f t="shared" si="5"/>
        <v>7835131</v>
      </c>
      <c r="R46" s="93">
        <f t="shared" si="5"/>
        <v>6289853</v>
      </c>
      <c r="S46" s="93">
        <f t="shared" si="5"/>
        <v>-2471631</v>
      </c>
      <c r="T46" s="93">
        <f t="shared" si="5"/>
        <v>-2818499</v>
      </c>
      <c r="U46" s="93">
        <f t="shared" si="5"/>
        <v>-3306016</v>
      </c>
      <c r="V46" s="93">
        <f t="shared" si="5"/>
        <v>-8596146</v>
      </c>
      <c r="W46" s="93">
        <f t="shared" si="5"/>
        <v>13785367</v>
      </c>
      <c r="X46" s="93">
        <f t="shared" si="5"/>
        <v>-6921323</v>
      </c>
      <c r="Y46" s="93">
        <f t="shared" si="5"/>
        <v>20706690</v>
      </c>
      <c r="Z46" s="223">
        <f>+IF(X46&lt;&gt;0,+(Y46/X46)*100,0)</f>
        <v>-299.17242700564617</v>
      </c>
      <c r="AA46" s="221">
        <f>SUM(AA44:AA45)</f>
        <v>-6921323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14481245</v>
      </c>
      <c r="D48" s="232">
        <f>SUM(D46:D47)</f>
        <v>0</v>
      </c>
      <c r="E48" s="233">
        <f t="shared" si="6"/>
        <v>4283533</v>
      </c>
      <c r="F48" s="234">
        <f t="shared" si="6"/>
        <v>-6921323</v>
      </c>
      <c r="G48" s="234">
        <f t="shared" si="6"/>
        <v>20547980</v>
      </c>
      <c r="H48" s="235">
        <f t="shared" si="6"/>
        <v>-3339667</v>
      </c>
      <c r="I48" s="235">
        <f t="shared" si="6"/>
        <v>-2682511</v>
      </c>
      <c r="J48" s="235">
        <f t="shared" si="6"/>
        <v>14525802</v>
      </c>
      <c r="K48" s="235">
        <f t="shared" si="6"/>
        <v>-2994034</v>
      </c>
      <c r="L48" s="235">
        <f t="shared" si="6"/>
        <v>-3383011</v>
      </c>
      <c r="M48" s="234">
        <f t="shared" si="6"/>
        <v>7942903</v>
      </c>
      <c r="N48" s="234">
        <f t="shared" si="6"/>
        <v>1565858</v>
      </c>
      <c r="O48" s="235">
        <f t="shared" si="6"/>
        <v>-4150716</v>
      </c>
      <c r="P48" s="235">
        <f t="shared" si="6"/>
        <v>2605438</v>
      </c>
      <c r="Q48" s="235">
        <f t="shared" si="6"/>
        <v>7835131</v>
      </c>
      <c r="R48" s="235">
        <f t="shared" si="6"/>
        <v>6289853</v>
      </c>
      <c r="S48" s="235">
        <f t="shared" si="6"/>
        <v>-2471631</v>
      </c>
      <c r="T48" s="234">
        <f t="shared" si="6"/>
        <v>-2818499</v>
      </c>
      <c r="U48" s="234">
        <f t="shared" si="6"/>
        <v>-3306016</v>
      </c>
      <c r="V48" s="235">
        <f t="shared" si="6"/>
        <v>-8596146</v>
      </c>
      <c r="W48" s="235">
        <f t="shared" si="6"/>
        <v>13785367</v>
      </c>
      <c r="X48" s="235">
        <f t="shared" si="6"/>
        <v>-6921323</v>
      </c>
      <c r="Y48" s="235">
        <f t="shared" si="6"/>
        <v>20706690</v>
      </c>
      <c r="Z48" s="236">
        <f>+IF(X48&lt;&gt;0,+(Y48/X48)*100,0)</f>
        <v>-299.17242700564617</v>
      </c>
      <c r="AA48" s="237">
        <f>SUM(AA46:AA47)</f>
        <v>-6921323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681694</v>
      </c>
      <c r="D5" s="158">
        <f>SUM(D6:D8)</f>
        <v>0</v>
      </c>
      <c r="E5" s="159">
        <f t="shared" si="0"/>
        <v>777000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>
        <v>777000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681694</v>
      </c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4366239</v>
      </c>
      <c r="D15" s="158">
        <f>SUM(D16:D18)</f>
        <v>0</v>
      </c>
      <c r="E15" s="159">
        <f t="shared" si="2"/>
        <v>17970000</v>
      </c>
      <c r="F15" s="105">
        <f t="shared" si="2"/>
        <v>12952000</v>
      </c>
      <c r="G15" s="105">
        <f t="shared" si="2"/>
        <v>863344</v>
      </c>
      <c r="H15" s="105">
        <f t="shared" si="2"/>
        <v>1121287</v>
      </c>
      <c r="I15" s="105">
        <f t="shared" si="2"/>
        <v>2103916</v>
      </c>
      <c r="J15" s="105">
        <f t="shared" si="2"/>
        <v>4088547</v>
      </c>
      <c r="K15" s="105">
        <f t="shared" si="2"/>
        <v>1548644</v>
      </c>
      <c r="L15" s="105">
        <f t="shared" si="2"/>
        <v>100000</v>
      </c>
      <c r="M15" s="105">
        <f t="shared" si="2"/>
        <v>1613275</v>
      </c>
      <c r="N15" s="105">
        <f t="shared" si="2"/>
        <v>3261919</v>
      </c>
      <c r="O15" s="105">
        <f t="shared" si="2"/>
        <v>400000</v>
      </c>
      <c r="P15" s="105">
        <f t="shared" si="2"/>
        <v>163824</v>
      </c>
      <c r="Q15" s="105">
        <f t="shared" si="2"/>
        <v>974700</v>
      </c>
      <c r="R15" s="105">
        <f t="shared" si="2"/>
        <v>1538524</v>
      </c>
      <c r="S15" s="105">
        <f t="shared" si="2"/>
        <v>0</v>
      </c>
      <c r="T15" s="105">
        <f t="shared" si="2"/>
        <v>712871</v>
      </c>
      <c r="U15" s="105">
        <f t="shared" si="2"/>
        <v>855000</v>
      </c>
      <c r="V15" s="105">
        <f t="shared" si="2"/>
        <v>1567871</v>
      </c>
      <c r="W15" s="105">
        <f t="shared" si="2"/>
        <v>10456861</v>
      </c>
      <c r="X15" s="105">
        <f t="shared" si="2"/>
        <v>12952000</v>
      </c>
      <c r="Y15" s="105">
        <f t="shared" si="2"/>
        <v>-2495139</v>
      </c>
      <c r="Z15" s="142">
        <f>+IF(X15&lt;&gt;0,+(Y15/X15)*100,0)</f>
        <v>-19.264507411982706</v>
      </c>
      <c r="AA15" s="107">
        <f>SUM(AA16:AA18)</f>
        <v>12952000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4366239</v>
      </c>
      <c r="D17" s="160"/>
      <c r="E17" s="161">
        <v>17970000</v>
      </c>
      <c r="F17" s="65">
        <v>12952000</v>
      </c>
      <c r="G17" s="65">
        <v>863344</v>
      </c>
      <c r="H17" s="65">
        <v>1121287</v>
      </c>
      <c r="I17" s="65">
        <v>2103916</v>
      </c>
      <c r="J17" s="65">
        <v>4088547</v>
      </c>
      <c r="K17" s="65">
        <v>1548644</v>
      </c>
      <c r="L17" s="65">
        <v>100000</v>
      </c>
      <c r="M17" s="65">
        <v>1613275</v>
      </c>
      <c r="N17" s="65">
        <v>3261919</v>
      </c>
      <c r="O17" s="65">
        <v>400000</v>
      </c>
      <c r="P17" s="65">
        <v>163824</v>
      </c>
      <c r="Q17" s="65">
        <v>974700</v>
      </c>
      <c r="R17" s="65">
        <v>1538524</v>
      </c>
      <c r="S17" s="65"/>
      <c r="T17" s="65">
        <v>712871</v>
      </c>
      <c r="U17" s="65">
        <v>855000</v>
      </c>
      <c r="V17" s="65">
        <v>1567871</v>
      </c>
      <c r="W17" s="65">
        <v>10456861</v>
      </c>
      <c r="X17" s="65">
        <v>12952000</v>
      </c>
      <c r="Y17" s="65">
        <v>-2495139</v>
      </c>
      <c r="Z17" s="145">
        <v>-19.26</v>
      </c>
      <c r="AA17" s="67">
        <v>12952000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8461431</v>
      </c>
      <c r="D19" s="158">
        <f>SUM(D20:D23)</f>
        <v>0</v>
      </c>
      <c r="E19" s="159">
        <f t="shared" si="3"/>
        <v>10603000</v>
      </c>
      <c r="F19" s="105">
        <f t="shared" si="3"/>
        <v>16146000</v>
      </c>
      <c r="G19" s="105">
        <f t="shared" si="3"/>
        <v>0</v>
      </c>
      <c r="H19" s="105">
        <f t="shared" si="3"/>
        <v>0</v>
      </c>
      <c r="I19" s="105">
        <f t="shared" si="3"/>
        <v>1315836</v>
      </c>
      <c r="J19" s="105">
        <f t="shared" si="3"/>
        <v>1315836</v>
      </c>
      <c r="K19" s="105">
        <f t="shared" si="3"/>
        <v>541398</v>
      </c>
      <c r="L19" s="105">
        <f t="shared" si="3"/>
        <v>0</v>
      </c>
      <c r="M19" s="105">
        <f t="shared" si="3"/>
        <v>0</v>
      </c>
      <c r="N19" s="105">
        <f t="shared" si="3"/>
        <v>541398</v>
      </c>
      <c r="O19" s="105">
        <f t="shared" si="3"/>
        <v>10687</v>
      </c>
      <c r="P19" s="105">
        <f t="shared" si="3"/>
        <v>1597891</v>
      </c>
      <c r="Q19" s="105">
        <f t="shared" si="3"/>
        <v>6062069</v>
      </c>
      <c r="R19" s="105">
        <f t="shared" si="3"/>
        <v>7670647</v>
      </c>
      <c r="S19" s="105">
        <f t="shared" si="3"/>
        <v>0</v>
      </c>
      <c r="T19" s="105">
        <f t="shared" si="3"/>
        <v>0</v>
      </c>
      <c r="U19" s="105">
        <f t="shared" si="3"/>
        <v>2845740</v>
      </c>
      <c r="V19" s="105">
        <f t="shared" si="3"/>
        <v>2845740</v>
      </c>
      <c r="W19" s="105">
        <f t="shared" si="3"/>
        <v>12373621</v>
      </c>
      <c r="X19" s="105">
        <f t="shared" si="3"/>
        <v>16146000</v>
      </c>
      <c r="Y19" s="105">
        <f t="shared" si="3"/>
        <v>-3772379</v>
      </c>
      <c r="Z19" s="142">
        <f>+IF(X19&lt;&gt;0,+(Y19/X19)*100,0)</f>
        <v>-23.364170692431564</v>
      </c>
      <c r="AA19" s="107">
        <f>SUM(AA20:AA23)</f>
        <v>16146000</v>
      </c>
    </row>
    <row r="20" spans="1:27" ht="13.5">
      <c r="A20" s="143" t="s">
        <v>89</v>
      </c>
      <c r="B20" s="141"/>
      <c r="C20" s="160"/>
      <c r="D20" s="160"/>
      <c r="E20" s="161"/>
      <c r="F20" s="65">
        <v>627000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627000</v>
      </c>
      <c r="Y20" s="65">
        <v>-627000</v>
      </c>
      <c r="Z20" s="145">
        <v>-100</v>
      </c>
      <c r="AA20" s="67">
        <v>627000</v>
      </c>
    </row>
    <row r="21" spans="1:27" ht="13.5">
      <c r="A21" s="143" t="s">
        <v>90</v>
      </c>
      <c r="B21" s="141"/>
      <c r="C21" s="160">
        <v>2138317</v>
      </c>
      <c r="D21" s="160"/>
      <c r="E21" s="161">
        <v>9544000</v>
      </c>
      <c r="F21" s="65">
        <v>3627000</v>
      </c>
      <c r="G21" s="65"/>
      <c r="H21" s="65"/>
      <c r="I21" s="65">
        <v>1085759</v>
      </c>
      <c r="J21" s="65">
        <v>1085759</v>
      </c>
      <c r="K21" s="65"/>
      <c r="L21" s="65"/>
      <c r="M21" s="65"/>
      <c r="N21" s="65"/>
      <c r="O21" s="65"/>
      <c r="P21" s="65">
        <v>1597891</v>
      </c>
      <c r="Q21" s="65">
        <v>5771080</v>
      </c>
      <c r="R21" s="65">
        <v>7368971</v>
      </c>
      <c r="S21" s="65"/>
      <c r="T21" s="65"/>
      <c r="U21" s="65">
        <v>404000</v>
      </c>
      <c r="V21" s="65">
        <v>404000</v>
      </c>
      <c r="W21" s="65">
        <v>8858730</v>
      </c>
      <c r="X21" s="65">
        <v>3627000</v>
      </c>
      <c r="Y21" s="65">
        <v>5231730</v>
      </c>
      <c r="Z21" s="145">
        <v>144.24</v>
      </c>
      <c r="AA21" s="67">
        <v>3627000</v>
      </c>
    </row>
    <row r="22" spans="1:27" ht="13.5">
      <c r="A22" s="143" t="s">
        <v>91</v>
      </c>
      <c r="B22" s="141"/>
      <c r="C22" s="162">
        <v>6323114</v>
      </c>
      <c r="D22" s="162"/>
      <c r="E22" s="163">
        <v>1059000</v>
      </c>
      <c r="F22" s="164">
        <v>11892000</v>
      </c>
      <c r="G22" s="164"/>
      <c r="H22" s="164"/>
      <c r="I22" s="164">
        <v>230077</v>
      </c>
      <c r="J22" s="164">
        <v>230077</v>
      </c>
      <c r="K22" s="164">
        <v>541398</v>
      </c>
      <c r="L22" s="164"/>
      <c r="M22" s="164"/>
      <c r="N22" s="164">
        <v>541398</v>
      </c>
      <c r="O22" s="164">
        <v>10687</v>
      </c>
      <c r="P22" s="164"/>
      <c r="Q22" s="164">
        <v>290989</v>
      </c>
      <c r="R22" s="164">
        <v>301676</v>
      </c>
      <c r="S22" s="164"/>
      <c r="T22" s="164"/>
      <c r="U22" s="164">
        <v>2441740</v>
      </c>
      <c r="V22" s="164">
        <v>2441740</v>
      </c>
      <c r="W22" s="164">
        <v>3514891</v>
      </c>
      <c r="X22" s="164">
        <v>11892000</v>
      </c>
      <c r="Y22" s="164">
        <v>-8377109</v>
      </c>
      <c r="Z22" s="146">
        <v>-70.44</v>
      </c>
      <c r="AA22" s="239">
        <v>11892000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13509364</v>
      </c>
      <c r="D25" s="232">
        <f>+D5+D9+D15+D19+D24</f>
        <v>0</v>
      </c>
      <c r="E25" s="245">
        <f t="shared" si="4"/>
        <v>29350000</v>
      </c>
      <c r="F25" s="234">
        <f t="shared" si="4"/>
        <v>29098000</v>
      </c>
      <c r="G25" s="234">
        <f t="shared" si="4"/>
        <v>863344</v>
      </c>
      <c r="H25" s="234">
        <f t="shared" si="4"/>
        <v>1121287</v>
      </c>
      <c r="I25" s="234">
        <f t="shared" si="4"/>
        <v>3419752</v>
      </c>
      <c r="J25" s="234">
        <f t="shared" si="4"/>
        <v>5404383</v>
      </c>
      <c r="K25" s="234">
        <f t="shared" si="4"/>
        <v>2090042</v>
      </c>
      <c r="L25" s="234">
        <f t="shared" si="4"/>
        <v>100000</v>
      </c>
      <c r="M25" s="234">
        <f t="shared" si="4"/>
        <v>1613275</v>
      </c>
      <c r="N25" s="234">
        <f t="shared" si="4"/>
        <v>3803317</v>
      </c>
      <c r="O25" s="234">
        <f t="shared" si="4"/>
        <v>410687</v>
      </c>
      <c r="P25" s="234">
        <f t="shared" si="4"/>
        <v>1761715</v>
      </c>
      <c r="Q25" s="234">
        <f t="shared" si="4"/>
        <v>7036769</v>
      </c>
      <c r="R25" s="234">
        <f t="shared" si="4"/>
        <v>9209171</v>
      </c>
      <c r="S25" s="234">
        <f t="shared" si="4"/>
        <v>0</v>
      </c>
      <c r="T25" s="234">
        <f t="shared" si="4"/>
        <v>712871</v>
      </c>
      <c r="U25" s="234">
        <f t="shared" si="4"/>
        <v>3700740</v>
      </c>
      <c r="V25" s="234">
        <f t="shared" si="4"/>
        <v>4413611</v>
      </c>
      <c r="W25" s="234">
        <f t="shared" si="4"/>
        <v>22830482</v>
      </c>
      <c r="X25" s="234">
        <f t="shared" si="4"/>
        <v>29098000</v>
      </c>
      <c r="Y25" s="234">
        <f t="shared" si="4"/>
        <v>-6267518</v>
      </c>
      <c r="Z25" s="246">
        <f>+IF(X25&lt;&gt;0,+(Y25/X25)*100,0)</f>
        <v>-21.539342910165647</v>
      </c>
      <c r="AA25" s="247">
        <f>+AA5+AA9+AA15+AA19+AA24</f>
        <v>29098000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13509364</v>
      </c>
      <c r="D28" s="160"/>
      <c r="E28" s="161">
        <v>16068000</v>
      </c>
      <c r="F28" s="65">
        <v>29098000</v>
      </c>
      <c r="G28" s="65">
        <v>863344</v>
      </c>
      <c r="H28" s="65">
        <v>1121287</v>
      </c>
      <c r="I28" s="65">
        <v>3419752</v>
      </c>
      <c r="J28" s="65">
        <v>5404383</v>
      </c>
      <c r="K28" s="65">
        <v>2090042</v>
      </c>
      <c r="L28" s="65">
        <v>100000</v>
      </c>
      <c r="M28" s="65">
        <v>1613275</v>
      </c>
      <c r="N28" s="65">
        <v>3803317</v>
      </c>
      <c r="O28" s="65">
        <v>410687</v>
      </c>
      <c r="P28" s="65">
        <v>1761715</v>
      </c>
      <c r="Q28" s="65">
        <v>7036769</v>
      </c>
      <c r="R28" s="65">
        <v>9209171</v>
      </c>
      <c r="S28" s="65"/>
      <c r="T28" s="65">
        <v>712871</v>
      </c>
      <c r="U28" s="65">
        <v>3700740</v>
      </c>
      <c r="V28" s="65">
        <v>4413611</v>
      </c>
      <c r="W28" s="65">
        <v>22830482</v>
      </c>
      <c r="X28" s="65">
        <v>29098000</v>
      </c>
      <c r="Y28" s="65">
        <v>-6267518</v>
      </c>
      <c r="Z28" s="145">
        <v>-21.54</v>
      </c>
      <c r="AA28" s="160">
        <v>29098000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13509364</v>
      </c>
      <c r="D32" s="225">
        <f>SUM(D28:D31)</f>
        <v>0</v>
      </c>
      <c r="E32" s="226">
        <f t="shared" si="5"/>
        <v>16068000</v>
      </c>
      <c r="F32" s="82">
        <f t="shared" si="5"/>
        <v>29098000</v>
      </c>
      <c r="G32" s="82">
        <f t="shared" si="5"/>
        <v>863344</v>
      </c>
      <c r="H32" s="82">
        <f t="shared" si="5"/>
        <v>1121287</v>
      </c>
      <c r="I32" s="82">
        <f t="shared" si="5"/>
        <v>3419752</v>
      </c>
      <c r="J32" s="82">
        <f t="shared" si="5"/>
        <v>5404383</v>
      </c>
      <c r="K32" s="82">
        <f t="shared" si="5"/>
        <v>2090042</v>
      </c>
      <c r="L32" s="82">
        <f t="shared" si="5"/>
        <v>100000</v>
      </c>
      <c r="M32" s="82">
        <f t="shared" si="5"/>
        <v>1613275</v>
      </c>
      <c r="N32" s="82">
        <f t="shared" si="5"/>
        <v>3803317</v>
      </c>
      <c r="O32" s="82">
        <f t="shared" si="5"/>
        <v>410687</v>
      </c>
      <c r="P32" s="82">
        <f t="shared" si="5"/>
        <v>1761715</v>
      </c>
      <c r="Q32" s="82">
        <f t="shared" si="5"/>
        <v>7036769</v>
      </c>
      <c r="R32" s="82">
        <f t="shared" si="5"/>
        <v>9209171</v>
      </c>
      <c r="S32" s="82">
        <f t="shared" si="5"/>
        <v>0</v>
      </c>
      <c r="T32" s="82">
        <f t="shared" si="5"/>
        <v>712871</v>
      </c>
      <c r="U32" s="82">
        <f t="shared" si="5"/>
        <v>3700740</v>
      </c>
      <c r="V32" s="82">
        <f t="shared" si="5"/>
        <v>4413611</v>
      </c>
      <c r="W32" s="82">
        <f t="shared" si="5"/>
        <v>22830482</v>
      </c>
      <c r="X32" s="82">
        <f t="shared" si="5"/>
        <v>29098000</v>
      </c>
      <c r="Y32" s="82">
        <f t="shared" si="5"/>
        <v>-6267518</v>
      </c>
      <c r="Z32" s="227">
        <f>+IF(X32&lt;&gt;0,+(Y32/X32)*100,0)</f>
        <v>-21.539342910165647</v>
      </c>
      <c r="AA32" s="84">
        <f>SUM(AA28:AA31)</f>
        <v>29098000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13282000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13509364</v>
      </c>
      <c r="D36" s="237">
        <f>SUM(D32:D35)</f>
        <v>0</v>
      </c>
      <c r="E36" s="233">
        <f t="shared" si="6"/>
        <v>29350000</v>
      </c>
      <c r="F36" s="235">
        <f t="shared" si="6"/>
        <v>29098000</v>
      </c>
      <c r="G36" s="235">
        <f t="shared" si="6"/>
        <v>863344</v>
      </c>
      <c r="H36" s="235">
        <f t="shared" si="6"/>
        <v>1121287</v>
      </c>
      <c r="I36" s="235">
        <f t="shared" si="6"/>
        <v>3419752</v>
      </c>
      <c r="J36" s="235">
        <f t="shared" si="6"/>
        <v>5404383</v>
      </c>
      <c r="K36" s="235">
        <f t="shared" si="6"/>
        <v>2090042</v>
      </c>
      <c r="L36" s="235">
        <f t="shared" si="6"/>
        <v>100000</v>
      </c>
      <c r="M36" s="235">
        <f t="shared" si="6"/>
        <v>1613275</v>
      </c>
      <c r="N36" s="235">
        <f t="shared" si="6"/>
        <v>3803317</v>
      </c>
      <c r="O36" s="235">
        <f t="shared" si="6"/>
        <v>410687</v>
      </c>
      <c r="P36" s="235">
        <f t="shared" si="6"/>
        <v>1761715</v>
      </c>
      <c r="Q36" s="235">
        <f t="shared" si="6"/>
        <v>7036769</v>
      </c>
      <c r="R36" s="235">
        <f t="shared" si="6"/>
        <v>9209171</v>
      </c>
      <c r="S36" s="235">
        <f t="shared" si="6"/>
        <v>0</v>
      </c>
      <c r="T36" s="235">
        <f t="shared" si="6"/>
        <v>712871</v>
      </c>
      <c r="U36" s="235">
        <f t="shared" si="6"/>
        <v>3700740</v>
      </c>
      <c r="V36" s="235">
        <f t="shared" si="6"/>
        <v>4413611</v>
      </c>
      <c r="W36" s="235">
        <f t="shared" si="6"/>
        <v>22830482</v>
      </c>
      <c r="X36" s="235">
        <f t="shared" si="6"/>
        <v>29098000</v>
      </c>
      <c r="Y36" s="235">
        <f t="shared" si="6"/>
        <v>-6267518</v>
      </c>
      <c r="Z36" s="236">
        <f>+IF(X36&lt;&gt;0,+(Y36/X36)*100,0)</f>
        <v>-21.539342910165647</v>
      </c>
      <c r="AA36" s="254">
        <f>SUM(AA32:AA35)</f>
        <v>29098000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396235</v>
      </c>
      <c r="D6" s="160"/>
      <c r="E6" s="64">
        <v>-31914000</v>
      </c>
      <c r="F6" s="65">
        <v>-31914000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-31914000</v>
      </c>
      <c r="Y6" s="65">
        <v>31914000</v>
      </c>
      <c r="Z6" s="145">
        <v>-100</v>
      </c>
      <c r="AA6" s="67">
        <v>-31914000</v>
      </c>
    </row>
    <row r="7" spans="1:27" ht="13.5">
      <c r="A7" s="264" t="s">
        <v>147</v>
      </c>
      <c r="B7" s="197" t="s">
        <v>72</v>
      </c>
      <c r="C7" s="160"/>
      <c r="D7" s="160"/>
      <c r="E7" s="64">
        <v>288000</v>
      </c>
      <c r="F7" s="65">
        <v>288000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288000</v>
      </c>
      <c r="Y7" s="65">
        <v>-288000</v>
      </c>
      <c r="Z7" s="145">
        <v>-100</v>
      </c>
      <c r="AA7" s="67">
        <v>288000</v>
      </c>
    </row>
    <row r="8" spans="1:27" ht="13.5">
      <c r="A8" s="264" t="s">
        <v>148</v>
      </c>
      <c r="B8" s="197" t="s">
        <v>72</v>
      </c>
      <c r="C8" s="160">
        <v>9780253</v>
      </c>
      <c r="D8" s="160"/>
      <c r="E8" s="64">
        <v>19646000</v>
      </c>
      <c r="F8" s="65">
        <v>9384000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9384000</v>
      </c>
      <c r="Y8" s="65">
        <v>-9384000</v>
      </c>
      <c r="Z8" s="145">
        <v>-100</v>
      </c>
      <c r="AA8" s="67">
        <v>9384000</v>
      </c>
    </row>
    <row r="9" spans="1:27" ht="13.5">
      <c r="A9" s="264" t="s">
        <v>149</v>
      </c>
      <c r="B9" s="197"/>
      <c r="C9" s="160">
        <v>17550574</v>
      </c>
      <c r="D9" s="160"/>
      <c r="E9" s="64">
        <v>6180000</v>
      </c>
      <c r="F9" s="65">
        <v>6180000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6180000</v>
      </c>
      <c r="Y9" s="65">
        <v>-6180000</v>
      </c>
      <c r="Z9" s="145">
        <v>-100</v>
      </c>
      <c r="AA9" s="67">
        <v>6180000</v>
      </c>
    </row>
    <row r="10" spans="1:27" ht="13.5">
      <c r="A10" s="264" t="s">
        <v>150</v>
      </c>
      <c r="B10" s="197"/>
      <c r="C10" s="160"/>
      <c r="D10" s="160"/>
      <c r="E10" s="64">
        <v>1264000</v>
      </c>
      <c r="F10" s="65">
        <v>1264000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1264000</v>
      </c>
      <c r="Y10" s="164">
        <v>-1264000</v>
      </c>
      <c r="Z10" s="146">
        <v>-100</v>
      </c>
      <c r="AA10" s="239">
        <v>1264000</v>
      </c>
    </row>
    <row r="11" spans="1:27" ht="13.5">
      <c r="A11" s="264" t="s">
        <v>151</v>
      </c>
      <c r="B11" s="197" t="s">
        <v>96</v>
      </c>
      <c r="C11" s="160"/>
      <c r="D11" s="160"/>
      <c r="E11" s="64">
        <v>794000</v>
      </c>
      <c r="F11" s="65">
        <v>794000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794000</v>
      </c>
      <c r="Y11" s="65">
        <v>-794000</v>
      </c>
      <c r="Z11" s="145">
        <v>-100</v>
      </c>
      <c r="AA11" s="67">
        <v>794000</v>
      </c>
    </row>
    <row r="12" spans="1:27" ht="13.5">
      <c r="A12" s="265" t="s">
        <v>56</v>
      </c>
      <c r="B12" s="266"/>
      <c r="C12" s="177">
        <f aca="true" t="shared" si="0" ref="C12:Y12">SUM(C6:C11)</f>
        <v>27727062</v>
      </c>
      <c r="D12" s="177">
        <f>SUM(D6:D11)</f>
        <v>0</v>
      </c>
      <c r="E12" s="77">
        <f t="shared" si="0"/>
        <v>-3742000</v>
      </c>
      <c r="F12" s="78">
        <f t="shared" si="0"/>
        <v>-14004000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-14004000</v>
      </c>
      <c r="Y12" s="78">
        <f t="shared" si="0"/>
        <v>14004000</v>
      </c>
      <c r="Z12" s="179">
        <f>+IF(X12&lt;&gt;0,+(Y12/X12)*100,0)</f>
        <v>-100</v>
      </c>
      <c r="AA12" s="79">
        <f>SUM(AA6:AA11)</f>
        <v>-14004000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29404500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155975629</v>
      </c>
      <c r="D19" s="160"/>
      <c r="E19" s="64">
        <v>32191000</v>
      </c>
      <c r="F19" s="65">
        <v>32191000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32191000</v>
      </c>
      <c r="Y19" s="65">
        <v>-32191000</v>
      </c>
      <c r="Z19" s="145">
        <v>-100</v>
      </c>
      <c r="AA19" s="67">
        <v>32191000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>
        <v>585000</v>
      </c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185965129</v>
      </c>
      <c r="D24" s="177">
        <f>SUM(D15:D23)</f>
        <v>0</v>
      </c>
      <c r="E24" s="81">
        <f t="shared" si="1"/>
        <v>32191000</v>
      </c>
      <c r="F24" s="82">
        <f t="shared" si="1"/>
        <v>32191000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32191000</v>
      </c>
      <c r="Y24" s="82">
        <f t="shared" si="1"/>
        <v>-32191000</v>
      </c>
      <c r="Z24" s="227">
        <f>+IF(X24&lt;&gt;0,+(Y24/X24)*100,0)</f>
        <v>-100</v>
      </c>
      <c r="AA24" s="84">
        <f>SUM(AA15:AA23)</f>
        <v>32191000</v>
      </c>
    </row>
    <row r="25" spans="1:27" ht="13.5">
      <c r="A25" s="265" t="s">
        <v>162</v>
      </c>
      <c r="B25" s="266"/>
      <c r="C25" s="177">
        <f aca="true" t="shared" si="2" ref="C25:Y25">+C12+C24</f>
        <v>213692191</v>
      </c>
      <c r="D25" s="177">
        <f>+D12+D24</f>
        <v>0</v>
      </c>
      <c r="E25" s="77">
        <f t="shared" si="2"/>
        <v>28449000</v>
      </c>
      <c r="F25" s="78">
        <f t="shared" si="2"/>
        <v>18187000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18187000</v>
      </c>
      <c r="Y25" s="78">
        <f t="shared" si="2"/>
        <v>-18187000</v>
      </c>
      <c r="Z25" s="179">
        <f>+IF(X25&lt;&gt;0,+(Y25/X25)*100,0)</f>
        <v>-100</v>
      </c>
      <c r="AA25" s="79">
        <f>+AA12+AA24</f>
        <v>18187000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1879265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575867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68563</v>
      </c>
      <c r="D31" s="160"/>
      <c r="E31" s="64">
        <v>80000</v>
      </c>
      <c r="F31" s="65">
        <v>80000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80000</v>
      </c>
      <c r="Y31" s="65">
        <v>-80000</v>
      </c>
      <c r="Z31" s="145">
        <v>-100</v>
      </c>
      <c r="AA31" s="67">
        <v>80000</v>
      </c>
    </row>
    <row r="32" spans="1:27" ht="13.5">
      <c r="A32" s="264" t="s">
        <v>167</v>
      </c>
      <c r="B32" s="197" t="s">
        <v>94</v>
      </c>
      <c r="C32" s="160">
        <v>44480459</v>
      </c>
      <c r="D32" s="160"/>
      <c r="E32" s="64">
        <v>9445000</v>
      </c>
      <c r="F32" s="65">
        <v>9807000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9807000</v>
      </c>
      <c r="Y32" s="65">
        <v>-9807000</v>
      </c>
      <c r="Z32" s="145">
        <v>-100</v>
      </c>
      <c r="AA32" s="67">
        <v>9807000</v>
      </c>
    </row>
    <row r="33" spans="1:27" ht="13.5">
      <c r="A33" s="264" t="s">
        <v>168</v>
      </c>
      <c r="B33" s="197"/>
      <c r="C33" s="160"/>
      <c r="D33" s="160"/>
      <c r="E33" s="64">
        <v>864000</v>
      </c>
      <c r="F33" s="65">
        <v>864000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864000</v>
      </c>
      <c r="Y33" s="65">
        <v>-864000</v>
      </c>
      <c r="Z33" s="145">
        <v>-100</v>
      </c>
      <c r="AA33" s="67">
        <v>864000</v>
      </c>
    </row>
    <row r="34" spans="1:27" ht="13.5">
      <c r="A34" s="265" t="s">
        <v>58</v>
      </c>
      <c r="B34" s="266"/>
      <c r="C34" s="177">
        <f aca="true" t="shared" si="3" ref="C34:Y34">SUM(C29:C33)</f>
        <v>47004154</v>
      </c>
      <c r="D34" s="177">
        <f>SUM(D29:D33)</f>
        <v>0</v>
      </c>
      <c r="E34" s="77">
        <f t="shared" si="3"/>
        <v>10389000</v>
      </c>
      <c r="F34" s="78">
        <f t="shared" si="3"/>
        <v>10751000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10751000</v>
      </c>
      <c r="Y34" s="78">
        <f t="shared" si="3"/>
        <v>-10751000</v>
      </c>
      <c r="Z34" s="179">
        <f>+IF(X34&lt;&gt;0,+(Y34/X34)*100,0)</f>
        <v>-100</v>
      </c>
      <c r="AA34" s="79">
        <f>SUM(AA29:AA33)</f>
        <v>10751000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1060690</v>
      </c>
      <c r="D37" s="160"/>
      <c r="E37" s="64">
        <v>1626000</v>
      </c>
      <c r="F37" s="65">
        <v>1656000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1656000</v>
      </c>
      <c r="Y37" s="65">
        <v>-1656000</v>
      </c>
      <c r="Z37" s="145">
        <v>-100</v>
      </c>
      <c r="AA37" s="67">
        <v>1656000</v>
      </c>
    </row>
    <row r="38" spans="1:27" ht="13.5">
      <c r="A38" s="264" t="s">
        <v>168</v>
      </c>
      <c r="B38" s="197"/>
      <c r="C38" s="160">
        <v>2274537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3335227</v>
      </c>
      <c r="D39" s="177">
        <f>SUM(D37:D38)</f>
        <v>0</v>
      </c>
      <c r="E39" s="81">
        <f t="shared" si="4"/>
        <v>1626000</v>
      </c>
      <c r="F39" s="82">
        <f t="shared" si="4"/>
        <v>1656000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1656000</v>
      </c>
      <c r="Y39" s="82">
        <f t="shared" si="4"/>
        <v>-1656000</v>
      </c>
      <c r="Z39" s="227">
        <f>+IF(X39&lt;&gt;0,+(Y39/X39)*100,0)</f>
        <v>-100</v>
      </c>
      <c r="AA39" s="84">
        <f>SUM(AA37:AA38)</f>
        <v>1656000</v>
      </c>
    </row>
    <row r="40" spans="1:27" ht="13.5">
      <c r="A40" s="265" t="s">
        <v>170</v>
      </c>
      <c r="B40" s="266"/>
      <c r="C40" s="177">
        <f aca="true" t="shared" si="5" ref="C40:Y40">+C34+C39</f>
        <v>50339381</v>
      </c>
      <c r="D40" s="177">
        <f>+D34+D39</f>
        <v>0</v>
      </c>
      <c r="E40" s="77">
        <f t="shared" si="5"/>
        <v>12015000</v>
      </c>
      <c r="F40" s="78">
        <f t="shared" si="5"/>
        <v>12407000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12407000</v>
      </c>
      <c r="Y40" s="78">
        <f t="shared" si="5"/>
        <v>-12407000</v>
      </c>
      <c r="Z40" s="179">
        <f>+IF(X40&lt;&gt;0,+(Y40/X40)*100,0)</f>
        <v>-100</v>
      </c>
      <c r="AA40" s="79">
        <f>+AA34+AA39</f>
        <v>12407000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163352810</v>
      </c>
      <c r="D42" s="272">
        <f>+D25-D40</f>
        <v>0</v>
      </c>
      <c r="E42" s="273">
        <f t="shared" si="6"/>
        <v>16434000</v>
      </c>
      <c r="F42" s="274">
        <f t="shared" si="6"/>
        <v>5780000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5780000</v>
      </c>
      <c r="Y42" s="274">
        <f t="shared" si="6"/>
        <v>-5780000</v>
      </c>
      <c r="Z42" s="275">
        <f>+IF(X42&lt;&gt;0,+(Y42/X42)*100,0)</f>
        <v>-100</v>
      </c>
      <c r="AA42" s="276">
        <f>+AA25-AA40</f>
        <v>5780000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163352810</v>
      </c>
      <c r="D45" s="160"/>
      <c r="E45" s="64">
        <v>4219000</v>
      </c>
      <c r="F45" s="65">
        <v>5780000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5780000</v>
      </c>
      <c r="Y45" s="65">
        <v>-5780000</v>
      </c>
      <c r="Z45" s="144">
        <v>-100</v>
      </c>
      <c r="AA45" s="67">
        <v>5780000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12215000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163352810</v>
      </c>
      <c r="D48" s="232">
        <f>SUM(D45:D47)</f>
        <v>0</v>
      </c>
      <c r="E48" s="279">
        <f t="shared" si="7"/>
        <v>16434000</v>
      </c>
      <c r="F48" s="234">
        <f t="shared" si="7"/>
        <v>5780000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5780000</v>
      </c>
      <c r="Y48" s="234">
        <f t="shared" si="7"/>
        <v>-5780000</v>
      </c>
      <c r="Z48" s="280">
        <f>+IF(X48&lt;&gt;0,+(Y48/X48)*100,0)</f>
        <v>-100</v>
      </c>
      <c r="AA48" s="247">
        <f>SUM(AA45:AA47)</f>
        <v>5780000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32174506</v>
      </c>
      <c r="D6" s="160">
        <v>7348912</v>
      </c>
      <c r="E6" s="64">
        <v>12430000</v>
      </c>
      <c r="F6" s="65">
        <v>13849000</v>
      </c>
      <c r="G6" s="65">
        <v>485708</v>
      </c>
      <c r="H6" s="65">
        <v>540866</v>
      </c>
      <c r="I6" s="65">
        <v>716061</v>
      </c>
      <c r="J6" s="65">
        <v>1742635</v>
      </c>
      <c r="K6" s="65">
        <v>593997</v>
      </c>
      <c r="L6" s="65">
        <v>1127068</v>
      </c>
      <c r="M6" s="65">
        <v>824490</v>
      </c>
      <c r="N6" s="65">
        <v>2545555</v>
      </c>
      <c r="O6" s="65">
        <v>589966</v>
      </c>
      <c r="P6" s="65">
        <v>705738</v>
      </c>
      <c r="Q6" s="65">
        <v>543353</v>
      </c>
      <c r="R6" s="65">
        <v>1839057</v>
      </c>
      <c r="S6" s="65">
        <v>415396</v>
      </c>
      <c r="T6" s="65">
        <v>468599</v>
      </c>
      <c r="U6" s="65">
        <v>337670</v>
      </c>
      <c r="V6" s="65">
        <v>1221665</v>
      </c>
      <c r="W6" s="65">
        <v>7348912</v>
      </c>
      <c r="X6" s="65">
        <v>13849000</v>
      </c>
      <c r="Y6" s="65">
        <v>-6500088</v>
      </c>
      <c r="Z6" s="145">
        <v>-46.94</v>
      </c>
      <c r="AA6" s="67">
        <v>13849000</v>
      </c>
    </row>
    <row r="7" spans="1:27" ht="13.5">
      <c r="A7" s="264" t="s">
        <v>181</v>
      </c>
      <c r="B7" s="197" t="s">
        <v>72</v>
      </c>
      <c r="C7" s="160"/>
      <c r="D7" s="160">
        <v>47722200</v>
      </c>
      <c r="E7" s="64">
        <v>48549000</v>
      </c>
      <c r="F7" s="65">
        <v>47921000</v>
      </c>
      <c r="G7" s="65">
        <v>20513000</v>
      </c>
      <c r="H7" s="65"/>
      <c r="I7" s="65"/>
      <c r="J7" s="65">
        <v>20513000</v>
      </c>
      <c r="K7" s="65">
        <v>790000</v>
      </c>
      <c r="L7" s="65">
        <v>12236000</v>
      </c>
      <c r="M7" s="65"/>
      <c r="N7" s="65">
        <v>13026000</v>
      </c>
      <c r="O7" s="65"/>
      <c r="P7" s="65"/>
      <c r="Q7" s="65">
        <v>11408000</v>
      </c>
      <c r="R7" s="65">
        <v>11408000</v>
      </c>
      <c r="S7" s="65"/>
      <c r="T7" s="65"/>
      <c r="U7" s="65">
        <v>2775200</v>
      </c>
      <c r="V7" s="65">
        <v>2775200</v>
      </c>
      <c r="W7" s="65">
        <v>47722200</v>
      </c>
      <c r="X7" s="65">
        <v>47921000</v>
      </c>
      <c r="Y7" s="65">
        <v>-198800</v>
      </c>
      <c r="Z7" s="145">
        <v>-0.41</v>
      </c>
      <c r="AA7" s="67">
        <v>47921000</v>
      </c>
    </row>
    <row r="8" spans="1:27" ht="13.5">
      <c r="A8" s="264" t="s">
        <v>182</v>
      </c>
      <c r="B8" s="197" t="s">
        <v>72</v>
      </c>
      <c r="C8" s="160"/>
      <c r="D8" s="160">
        <v>24253000</v>
      </c>
      <c r="E8" s="64">
        <v>15532000</v>
      </c>
      <c r="F8" s="65">
        <v>28988000</v>
      </c>
      <c r="G8" s="65">
        <v>7973000</v>
      </c>
      <c r="H8" s="65">
        <v>1168000</v>
      </c>
      <c r="I8" s="65"/>
      <c r="J8" s="65">
        <v>9141000</v>
      </c>
      <c r="K8" s="65"/>
      <c r="L8" s="65">
        <v>160740</v>
      </c>
      <c r="M8" s="65">
        <v>1169000</v>
      </c>
      <c r="N8" s="65">
        <v>1329740</v>
      </c>
      <c r="O8" s="65">
        <v>1597891</v>
      </c>
      <c r="P8" s="65"/>
      <c r="Q8" s="65">
        <v>12184369</v>
      </c>
      <c r="R8" s="65">
        <v>13782260</v>
      </c>
      <c r="S8" s="65"/>
      <c r="T8" s="65"/>
      <c r="U8" s="65"/>
      <c r="V8" s="65"/>
      <c r="W8" s="65">
        <v>24253000</v>
      </c>
      <c r="X8" s="65">
        <v>28988000</v>
      </c>
      <c r="Y8" s="65">
        <v>-4735000</v>
      </c>
      <c r="Z8" s="145">
        <v>-16.33</v>
      </c>
      <c r="AA8" s="67">
        <v>28988000</v>
      </c>
    </row>
    <row r="9" spans="1:27" ht="13.5">
      <c r="A9" s="264" t="s">
        <v>183</v>
      </c>
      <c r="B9" s="197"/>
      <c r="C9" s="160"/>
      <c r="D9" s="160">
        <v>24782</v>
      </c>
      <c r="E9" s="64"/>
      <c r="F9" s="65">
        <v>253000</v>
      </c>
      <c r="G9" s="65">
        <v>3563</v>
      </c>
      <c r="H9" s="65">
        <v>3788</v>
      </c>
      <c r="I9" s="65">
        <v>873</v>
      </c>
      <c r="J9" s="65">
        <v>8224</v>
      </c>
      <c r="K9" s="65">
        <v>980</v>
      </c>
      <c r="L9" s="65">
        <v>2833</v>
      </c>
      <c r="M9" s="65">
        <v>234</v>
      </c>
      <c r="N9" s="65">
        <v>4047</v>
      </c>
      <c r="O9" s="65">
        <v>3287</v>
      </c>
      <c r="P9" s="65">
        <v>3954</v>
      </c>
      <c r="Q9" s="65">
        <v>1082</v>
      </c>
      <c r="R9" s="65">
        <v>8323</v>
      </c>
      <c r="S9" s="65">
        <v>2574</v>
      </c>
      <c r="T9" s="65">
        <v>869</v>
      </c>
      <c r="U9" s="65">
        <v>745</v>
      </c>
      <c r="V9" s="65">
        <v>4188</v>
      </c>
      <c r="W9" s="65">
        <v>24782</v>
      </c>
      <c r="X9" s="65">
        <v>253000</v>
      </c>
      <c r="Y9" s="65">
        <v>-228218</v>
      </c>
      <c r="Z9" s="145">
        <v>-90.2</v>
      </c>
      <c r="AA9" s="67">
        <v>253000</v>
      </c>
    </row>
    <row r="10" spans="1:27" ht="13.5">
      <c r="A10" s="264" t="s">
        <v>184</v>
      </c>
      <c r="B10" s="197"/>
      <c r="C10" s="160">
        <v>1733</v>
      </c>
      <c r="D10" s="160"/>
      <c r="E10" s="64"/>
      <c r="F10" s="65">
        <v>6000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6000</v>
      </c>
      <c r="Y10" s="65">
        <v>-6000</v>
      </c>
      <c r="Z10" s="145">
        <v>-100</v>
      </c>
      <c r="AA10" s="67">
        <v>6000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/>
      <c r="D12" s="160">
        <v>-85691053</v>
      </c>
      <c r="E12" s="64">
        <v>-76130920</v>
      </c>
      <c r="F12" s="65">
        <v>-66593000</v>
      </c>
      <c r="G12" s="65">
        <v>-16954507</v>
      </c>
      <c r="H12" s="65">
        <v>-12543161</v>
      </c>
      <c r="I12" s="65">
        <v>-3777159</v>
      </c>
      <c r="J12" s="65">
        <v>-33274827</v>
      </c>
      <c r="K12" s="65">
        <v>-4546409</v>
      </c>
      <c r="L12" s="65">
        <v>-5205383</v>
      </c>
      <c r="M12" s="65">
        <v>-6055968</v>
      </c>
      <c r="N12" s="65">
        <v>-15807760</v>
      </c>
      <c r="O12" s="65">
        <v>-5289942</v>
      </c>
      <c r="P12" s="65">
        <v>-7893945</v>
      </c>
      <c r="Q12" s="65">
        <v>-9355313</v>
      </c>
      <c r="R12" s="65">
        <v>-22539200</v>
      </c>
      <c r="S12" s="65">
        <v>-5328535</v>
      </c>
      <c r="T12" s="65">
        <v>-4618097</v>
      </c>
      <c r="U12" s="65">
        <v>-4122634</v>
      </c>
      <c r="V12" s="65">
        <v>-14069266</v>
      </c>
      <c r="W12" s="65">
        <v>-85691053</v>
      </c>
      <c r="X12" s="65">
        <v>-66593000</v>
      </c>
      <c r="Y12" s="65">
        <v>-19098053</v>
      </c>
      <c r="Z12" s="145">
        <v>28.68</v>
      </c>
      <c r="AA12" s="67">
        <v>-66593000</v>
      </c>
    </row>
    <row r="13" spans="1:27" ht="13.5">
      <c r="A13" s="264" t="s">
        <v>40</v>
      </c>
      <c r="B13" s="197"/>
      <c r="C13" s="160">
        <v>-167857</v>
      </c>
      <c r="D13" s="160"/>
      <c r="E13" s="64">
        <v>-74000</v>
      </c>
      <c r="F13" s="65">
        <v>-78000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-78000</v>
      </c>
      <c r="Y13" s="65">
        <v>78000</v>
      </c>
      <c r="Z13" s="145">
        <v>-100</v>
      </c>
      <c r="AA13" s="67">
        <v>-78000</v>
      </c>
    </row>
    <row r="14" spans="1:27" ht="13.5">
      <c r="A14" s="264" t="s">
        <v>42</v>
      </c>
      <c r="B14" s="197" t="s">
        <v>72</v>
      </c>
      <c r="C14" s="160"/>
      <c r="D14" s="160"/>
      <c r="E14" s="64">
        <v>-2917000</v>
      </c>
      <c r="F14" s="65">
        <v>-31278000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-31278000</v>
      </c>
      <c r="Y14" s="65">
        <v>31278000</v>
      </c>
      <c r="Z14" s="145">
        <v>-100</v>
      </c>
      <c r="AA14" s="67">
        <v>-31278000</v>
      </c>
    </row>
    <row r="15" spans="1:27" ht="13.5">
      <c r="A15" s="265" t="s">
        <v>187</v>
      </c>
      <c r="B15" s="266"/>
      <c r="C15" s="177">
        <f aca="true" t="shared" si="0" ref="C15:Y15">SUM(C6:C14)</f>
        <v>32008382</v>
      </c>
      <c r="D15" s="177">
        <f>SUM(D6:D14)</f>
        <v>-6342159</v>
      </c>
      <c r="E15" s="77">
        <f t="shared" si="0"/>
        <v>-2610920</v>
      </c>
      <c r="F15" s="78">
        <f t="shared" si="0"/>
        <v>-6932000</v>
      </c>
      <c r="G15" s="78">
        <f t="shared" si="0"/>
        <v>12020764</v>
      </c>
      <c r="H15" s="78">
        <f t="shared" si="0"/>
        <v>-10830507</v>
      </c>
      <c r="I15" s="78">
        <f t="shared" si="0"/>
        <v>-3060225</v>
      </c>
      <c r="J15" s="78">
        <f t="shared" si="0"/>
        <v>-1869968</v>
      </c>
      <c r="K15" s="78">
        <f t="shared" si="0"/>
        <v>-3161432</v>
      </c>
      <c r="L15" s="78">
        <f t="shared" si="0"/>
        <v>8321258</v>
      </c>
      <c r="M15" s="78">
        <f t="shared" si="0"/>
        <v>-4062244</v>
      </c>
      <c r="N15" s="78">
        <f t="shared" si="0"/>
        <v>1097582</v>
      </c>
      <c r="O15" s="78">
        <f t="shared" si="0"/>
        <v>-3098798</v>
      </c>
      <c r="P15" s="78">
        <f t="shared" si="0"/>
        <v>-7184253</v>
      </c>
      <c r="Q15" s="78">
        <f t="shared" si="0"/>
        <v>14781491</v>
      </c>
      <c r="R15" s="78">
        <f t="shared" si="0"/>
        <v>4498440</v>
      </c>
      <c r="S15" s="78">
        <f t="shared" si="0"/>
        <v>-4910565</v>
      </c>
      <c r="T15" s="78">
        <f t="shared" si="0"/>
        <v>-4148629</v>
      </c>
      <c r="U15" s="78">
        <f t="shared" si="0"/>
        <v>-1009019</v>
      </c>
      <c r="V15" s="78">
        <f t="shared" si="0"/>
        <v>-10068213</v>
      </c>
      <c r="W15" s="78">
        <f t="shared" si="0"/>
        <v>-6342159</v>
      </c>
      <c r="X15" s="78">
        <f t="shared" si="0"/>
        <v>-6932000</v>
      </c>
      <c r="Y15" s="78">
        <f t="shared" si="0"/>
        <v>589841</v>
      </c>
      <c r="Z15" s="179">
        <f>+IF(X15&lt;&gt;0,+(Y15/X15)*100,0)</f>
        <v>-8.50895845354876</v>
      </c>
      <c r="AA15" s="79">
        <f>SUM(AA6:AA14)</f>
        <v>-6932000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25701376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>
        <v>25326154</v>
      </c>
      <c r="E22" s="64"/>
      <c r="F22" s="65"/>
      <c r="G22" s="65"/>
      <c r="H22" s="65">
        <v>2793947</v>
      </c>
      <c r="I22" s="65">
        <v>4964272</v>
      </c>
      <c r="J22" s="65">
        <v>7758219</v>
      </c>
      <c r="K22" s="65">
        <v>6803804</v>
      </c>
      <c r="L22" s="65">
        <v>1700000</v>
      </c>
      <c r="M22" s="65"/>
      <c r="N22" s="65">
        <v>8503804</v>
      </c>
      <c r="O22" s="65">
        <v>2936018</v>
      </c>
      <c r="P22" s="65">
        <v>4898406</v>
      </c>
      <c r="Q22" s="65">
        <v>959707</v>
      </c>
      <c r="R22" s="65">
        <v>8794131</v>
      </c>
      <c r="S22" s="65"/>
      <c r="T22" s="65"/>
      <c r="U22" s="65">
        <v>270000</v>
      </c>
      <c r="V22" s="65">
        <v>270000</v>
      </c>
      <c r="W22" s="65">
        <v>25326154</v>
      </c>
      <c r="X22" s="65"/>
      <c r="Y22" s="65">
        <v>25326154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-19757746</v>
      </c>
      <c r="E24" s="64">
        <v>-30127000</v>
      </c>
      <c r="F24" s="65">
        <v>-28987000</v>
      </c>
      <c r="G24" s="65">
        <v>-1063344</v>
      </c>
      <c r="H24" s="65">
        <v>-1121287</v>
      </c>
      <c r="I24" s="65">
        <v>-3419751</v>
      </c>
      <c r="J24" s="65">
        <v>-5604382</v>
      </c>
      <c r="K24" s="65">
        <v>-2419205</v>
      </c>
      <c r="L24" s="65">
        <v>-100000</v>
      </c>
      <c r="M24" s="65">
        <v>-1712116</v>
      </c>
      <c r="N24" s="65">
        <v>-4231321</v>
      </c>
      <c r="O24" s="65">
        <v>-410687</v>
      </c>
      <c r="P24" s="65">
        <v>-1761716</v>
      </c>
      <c r="Q24" s="65">
        <v>-7036769</v>
      </c>
      <c r="R24" s="65">
        <v>-9209172</v>
      </c>
      <c r="S24" s="65"/>
      <c r="T24" s="65">
        <v>-712871</v>
      </c>
      <c r="U24" s="65"/>
      <c r="V24" s="65">
        <v>-712871</v>
      </c>
      <c r="W24" s="65">
        <v>-19757746</v>
      </c>
      <c r="X24" s="65">
        <v>-28987000</v>
      </c>
      <c r="Y24" s="65">
        <v>9229254</v>
      </c>
      <c r="Z24" s="145">
        <v>-31.84</v>
      </c>
      <c r="AA24" s="67">
        <v>-28987000</v>
      </c>
    </row>
    <row r="25" spans="1:27" ht="13.5">
      <c r="A25" s="265" t="s">
        <v>194</v>
      </c>
      <c r="B25" s="266"/>
      <c r="C25" s="177">
        <f aca="true" t="shared" si="1" ref="C25:Y25">SUM(C19:C24)</f>
        <v>25701376</v>
      </c>
      <c r="D25" s="177">
        <f>SUM(D19:D24)</f>
        <v>5568408</v>
      </c>
      <c r="E25" s="77">
        <f t="shared" si="1"/>
        <v>-30127000</v>
      </c>
      <c r="F25" s="78">
        <f t="shared" si="1"/>
        <v>-28987000</v>
      </c>
      <c r="G25" s="78">
        <f t="shared" si="1"/>
        <v>-1063344</v>
      </c>
      <c r="H25" s="78">
        <f t="shared" si="1"/>
        <v>1672660</v>
      </c>
      <c r="I25" s="78">
        <f t="shared" si="1"/>
        <v>1544521</v>
      </c>
      <c r="J25" s="78">
        <f t="shared" si="1"/>
        <v>2153837</v>
      </c>
      <c r="K25" s="78">
        <f t="shared" si="1"/>
        <v>4384599</v>
      </c>
      <c r="L25" s="78">
        <f t="shared" si="1"/>
        <v>1600000</v>
      </c>
      <c r="M25" s="78">
        <f t="shared" si="1"/>
        <v>-1712116</v>
      </c>
      <c r="N25" s="78">
        <f t="shared" si="1"/>
        <v>4272483</v>
      </c>
      <c r="O25" s="78">
        <f t="shared" si="1"/>
        <v>2525331</v>
      </c>
      <c r="P25" s="78">
        <f t="shared" si="1"/>
        <v>3136690</v>
      </c>
      <c r="Q25" s="78">
        <f t="shared" si="1"/>
        <v>-6077062</v>
      </c>
      <c r="R25" s="78">
        <f t="shared" si="1"/>
        <v>-415041</v>
      </c>
      <c r="S25" s="78">
        <f t="shared" si="1"/>
        <v>0</v>
      </c>
      <c r="T25" s="78">
        <f t="shared" si="1"/>
        <v>-712871</v>
      </c>
      <c r="U25" s="78">
        <f t="shared" si="1"/>
        <v>270000</v>
      </c>
      <c r="V25" s="78">
        <f t="shared" si="1"/>
        <v>-442871</v>
      </c>
      <c r="W25" s="78">
        <f t="shared" si="1"/>
        <v>5568408</v>
      </c>
      <c r="X25" s="78">
        <f t="shared" si="1"/>
        <v>-28987000</v>
      </c>
      <c r="Y25" s="78">
        <f t="shared" si="1"/>
        <v>34555408</v>
      </c>
      <c r="Z25" s="179">
        <f>+IF(X25&lt;&gt;0,+(Y25/X25)*100,0)</f>
        <v>-119.21001828405838</v>
      </c>
      <c r="AA25" s="79">
        <f>SUM(AA19:AA24)</f>
        <v>-28987000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-921639</v>
      </c>
      <c r="D33" s="160">
        <v>-600031</v>
      </c>
      <c r="E33" s="64">
        <v>-500000</v>
      </c>
      <c r="F33" s="65">
        <v>-550000</v>
      </c>
      <c r="G33" s="65">
        <v>-168000</v>
      </c>
      <c r="H33" s="65"/>
      <c r="I33" s="65"/>
      <c r="J33" s="65">
        <v>-168000</v>
      </c>
      <c r="K33" s="65">
        <v>-95760</v>
      </c>
      <c r="L33" s="65"/>
      <c r="M33" s="65">
        <v>-268472</v>
      </c>
      <c r="N33" s="65">
        <v>-364232</v>
      </c>
      <c r="O33" s="65"/>
      <c r="P33" s="65"/>
      <c r="Q33" s="65">
        <v>-67799</v>
      </c>
      <c r="R33" s="65">
        <v>-67799</v>
      </c>
      <c r="S33" s="65"/>
      <c r="T33" s="65"/>
      <c r="U33" s="65"/>
      <c r="V33" s="65"/>
      <c r="W33" s="65">
        <v>-600031</v>
      </c>
      <c r="X33" s="65">
        <v>-550000</v>
      </c>
      <c r="Y33" s="65">
        <v>-50031</v>
      </c>
      <c r="Z33" s="145">
        <v>9.1</v>
      </c>
      <c r="AA33" s="67">
        <v>-550000</v>
      </c>
    </row>
    <row r="34" spans="1:27" ht="13.5">
      <c r="A34" s="265" t="s">
        <v>200</v>
      </c>
      <c r="B34" s="266"/>
      <c r="C34" s="177">
        <f aca="true" t="shared" si="2" ref="C34:Y34">SUM(C29:C33)</f>
        <v>-921639</v>
      </c>
      <c r="D34" s="177">
        <f>SUM(D29:D33)</f>
        <v>-600031</v>
      </c>
      <c r="E34" s="77">
        <f t="shared" si="2"/>
        <v>-500000</v>
      </c>
      <c r="F34" s="78">
        <f t="shared" si="2"/>
        <v>-550000</v>
      </c>
      <c r="G34" s="78">
        <f t="shared" si="2"/>
        <v>-168000</v>
      </c>
      <c r="H34" s="78">
        <f t="shared" si="2"/>
        <v>0</v>
      </c>
      <c r="I34" s="78">
        <f t="shared" si="2"/>
        <v>0</v>
      </c>
      <c r="J34" s="78">
        <f t="shared" si="2"/>
        <v>-168000</v>
      </c>
      <c r="K34" s="78">
        <f t="shared" si="2"/>
        <v>-95760</v>
      </c>
      <c r="L34" s="78">
        <f t="shared" si="2"/>
        <v>0</v>
      </c>
      <c r="M34" s="78">
        <f t="shared" si="2"/>
        <v>-268472</v>
      </c>
      <c r="N34" s="78">
        <f t="shared" si="2"/>
        <v>-364232</v>
      </c>
      <c r="O34" s="78">
        <f t="shared" si="2"/>
        <v>0</v>
      </c>
      <c r="P34" s="78">
        <f t="shared" si="2"/>
        <v>0</v>
      </c>
      <c r="Q34" s="78">
        <f t="shared" si="2"/>
        <v>-67799</v>
      </c>
      <c r="R34" s="78">
        <f t="shared" si="2"/>
        <v>-67799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-600031</v>
      </c>
      <c r="X34" s="78">
        <f t="shared" si="2"/>
        <v>-550000</v>
      </c>
      <c r="Y34" s="78">
        <f t="shared" si="2"/>
        <v>-50031</v>
      </c>
      <c r="Z34" s="179">
        <f>+IF(X34&lt;&gt;0,+(Y34/X34)*100,0)</f>
        <v>9.096545454545454</v>
      </c>
      <c r="AA34" s="79">
        <f>SUM(AA29:AA33)</f>
        <v>-550000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56788119</v>
      </c>
      <c r="D36" s="158">
        <f>+D15+D25+D34</f>
        <v>-1373782</v>
      </c>
      <c r="E36" s="104">
        <f t="shared" si="3"/>
        <v>-33237920</v>
      </c>
      <c r="F36" s="105">
        <f t="shared" si="3"/>
        <v>-36469000</v>
      </c>
      <c r="G36" s="105">
        <f t="shared" si="3"/>
        <v>10789420</v>
      </c>
      <c r="H36" s="105">
        <f t="shared" si="3"/>
        <v>-9157847</v>
      </c>
      <c r="I36" s="105">
        <f t="shared" si="3"/>
        <v>-1515704</v>
      </c>
      <c r="J36" s="105">
        <f t="shared" si="3"/>
        <v>115869</v>
      </c>
      <c r="K36" s="105">
        <f t="shared" si="3"/>
        <v>1127407</v>
      </c>
      <c r="L36" s="105">
        <f t="shared" si="3"/>
        <v>9921258</v>
      </c>
      <c r="M36" s="105">
        <f t="shared" si="3"/>
        <v>-6042832</v>
      </c>
      <c r="N36" s="105">
        <f t="shared" si="3"/>
        <v>5005833</v>
      </c>
      <c r="O36" s="105">
        <f t="shared" si="3"/>
        <v>-573467</v>
      </c>
      <c r="P36" s="105">
        <f t="shared" si="3"/>
        <v>-4047563</v>
      </c>
      <c r="Q36" s="105">
        <f t="shared" si="3"/>
        <v>8636630</v>
      </c>
      <c r="R36" s="105">
        <f t="shared" si="3"/>
        <v>4015600</v>
      </c>
      <c r="S36" s="105">
        <f t="shared" si="3"/>
        <v>-4910565</v>
      </c>
      <c r="T36" s="105">
        <f t="shared" si="3"/>
        <v>-4861500</v>
      </c>
      <c r="U36" s="105">
        <f t="shared" si="3"/>
        <v>-739019</v>
      </c>
      <c r="V36" s="105">
        <f t="shared" si="3"/>
        <v>-10511084</v>
      </c>
      <c r="W36" s="105">
        <f t="shared" si="3"/>
        <v>-1373782</v>
      </c>
      <c r="X36" s="105">
        <f t="shared" si="3"/>
        <v>-36469000</v>
      </c>
      <c r="Y36" s="105">
        <f t="shared" si="3"/>
        <v>35095218</v>
      </c>
      <c r="Z36" s="142">
        <f>+IF(X36&lt;&gt;0,+(Y36/X36)*100,0)</f>
        <v>-96.23301434094711</v>
      </c>
      <c r="AA36" s="107">
        <f>+AA15+AA25+AA34</f>
        <v>-36469000</v>
      </c>
    </row>
    <row r="37" spans="1:27" ht="13.5">
      <c r="A37" s="264" t="s">
        <v>202</v>
      </c>
      <c r="B37" s="197" t="s">
        <v>96</v>
      </c>
      <c r="C37" s="158">
        <v>972358</v>
      </c>
      <c r="D37" s="158">
        <v>387861</v>
      </c>
      <c r="E37" s="104">
        <v>1323000</v>
      </c>
      <c r="F37" s="105">
        <v>388000</v>
      </c>
      <c r="G37" s="105">
        <v>387861</v>
      </c>
      <c r="H37" s="105">
        <v>11177281</v>
      </c>
      <c r="I37" s="105">
        <v>2019434</v>
      </c>
      <c r="J37" s="105">
        <v>387861</v>
      </c>
      <c r="K37" s="105">
        <v>503730</v>
      </c>
      <c r="L37" s="105">
        <v>1631137</v>
      </c>
      <c r="M37" s="105">
        <v>11552395</v>
      </c>
      <c r="N37" s="105">
        <v>503730</v>
      </c>
      <c r="O37" s="105">
        <v>5509563</v>
      </c>
      <c r="P37" s="105">
        <v>4936096</v>
      </c>
      <c r="Q37" s="105">
        <v>888533</v>
      </c>
      <c r="R37" s="105">
        <v>5509563</v>
      </c>
      <c r="S37" s="105">
        <v>9525163</v>
      </c>
      <c r="T37" s="105">
        <v>4614598</v>
      </c>
      <c r="U37" s="105">
        <v>-246902</v>
      </c>
      <c r="V37" s="105">
        <v>9525163</v>
      </c>
      <c r="W37" s="105">
        <v>387861</v>
      </c>
      <c r="X37" s="105">
        <v>388000</v>
      </c>
      <c r="Y37" s="105">
        <v>-139</v>
      </c>
      <c r="Z37" s="142">
        <v>-0.04</v>
      </c>
      <c r="AA37" s="107">
        <v>388000</v>
      </c>
    </row>
    <row r="38" spans="1:27" ht="13.5">
      <c r="A38" s="282" t="s">
        <v>203</v>
      </c>
      <c r="B38" s="271" t="s">
        <v>96</v>
      </c>
      <c r="C38" s="272">
        <v>57760477</v>
      </c>
      <c r="D38" s="272">
        <v>-985921</v>
      </c>
      <c r="E38" s="273">
        <v>-31914920</v>
      </c>
      <c r="F38" s="274">
        <v>-36081000</v>
      </c>
      <c r="G38" s="274">
        <v>11177281</v>
      </c>
      <c r="H38" s="274">
        <v>2019434</v>
      </c>
      <c r="I38" s="274">
        <v>503730</v>
      </c>
      <c r="J38" s="274">
        <v>503730</v>
      </c>
      <c r="K38" s="274">
        <v>1631137</v>
      </c>
      <c r="L38" s="274">
        <v>11552395</v>
      </c>
      <c r="M38" s="274">
        <v>5509563</v>
      </c>
      <c r="N38" s="274">
        <v>5509563</v>
      </c>
      <c r="O38" s="274">
        <v>4936096</v>
      </c>
      <c r="P38" s="274">
        <v>888533</v>
      </c>
      <c r="Q38" s="274">
        <v>9525163</v>
      </c>
      <c r="R38" s="274">
        <v>9525163</v>
      </c>
      <c r="S38" s="274">
        <v>4614598</v>
      </c>
      <c r="T38" s="274">
        <v>-246902</v>
      </c>
      <c r="U38" s="274">
        <v>-985921</v>
      </c>
      <c r="V38" s="274">
        <v>-985921</v>
      </c>
      <c r="W38" s="274">
        <v>-985921</v>
      </c>
      <c r="X38" s="274">
        <v>-36081000</v>
      </c>
      <c r="Y38" s="274">
        <v>35095079</v>
      </c>
      <c r="Z38" s="275">
        <v>-97.27</v>
      </c>
      <c r="AA38" s="276">
        <v>-36081000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2012-08-02T07:00:33Z</dcterms:created>
  <dcterms:modified xsi:type="dcterms:W3CDTF">2012-08-02T07:00:33Z</dcterms:modified>
  <cp:category/>
  <cp:version/>
  <cp:contentType/>
  <cp:contentStatus/>
</cp:coreProperties>
</file>