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<sst xmlns="http://schemas.openxmlformats.org/spreadsheetml/2006/main" count="536" uniqueCount="252">
  <si>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Free State: Masilonyana(FS181)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</si>
  <si>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</si>
  <si>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</si>
  <si>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</si>
  <si>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</si>
  <si>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</si>
  <si>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</si>
  <si>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</si>
  <si>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</si>
  <si>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</si>
  <si>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</si>
  <si>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</si>
  <si>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</si>
  <si>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</si>
  <si>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</si>
  <si>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</si>
  <si>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</si>
  <si>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</si>
  <si>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</si>
  <si>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</si>
  <si>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</si>
  <si>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</si>
  <si>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</si>
  <si>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</si>
  <si>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</si>
  <si>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</si>
  <si>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</si>
  <si>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</si>
  <si>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</si>
  <si>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</si>
  <si>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</si>
  <si>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</si>
  <si>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</si>
  <si>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</si>
  <si>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</si>
  <si>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</si>
  <si>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</si>
  <si>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</si>
  <si>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</si>
  <si>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</si>
  <si>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</si>
  <si>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</si>
  <si>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</si>
  <si>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</si>
  <si>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</si>
  <si>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</si>
  <si>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</si>
  <si>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</si>
  <si>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</si>
  <si>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</si>
  <si>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</si>
  <si>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</si>
  <si>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</si>
  <si>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</si>
  <si>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</si>
  <si>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</si>
  <si>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</si>
  <si>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</si>
  <si>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</si>
  <si>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</si>
  <si>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</si>
  <si>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</si>
  <si>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</si>
  <si>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</si>
  <si>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</si>
  <si>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</si>
  <si>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</si>
  <si>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</si>
  <si>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</si>
  <si>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</si>
  <si>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Masilonyana(FS181)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</si>
  <si>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</si>
  <si>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</si>
  <si>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</si>
  <si>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</si>
  <si>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</si>
  <si>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</si>
  <si>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</si>
  <si>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</si>
  <si>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</si>
  <si>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</si>
  <si>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</si>
  <si>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</si>
  <si>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</si>
  <si>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</si>
  <si>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</si>
  <si>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</si>
  <si>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</si>
  <si>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</si>
  <si>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</si>
  <si>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</si>
  <si>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</si>
  <si>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</si>
  <si>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</si>
  <si>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</si>
  <si>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</si>
  <si>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</si>
  <si>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</si>
  <si>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</si>
  <si>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</si>
  <si>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Masilonyana(FS181)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</si>
  <si>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</si>
  <si>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</si>
  <si>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</si>
  <si>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</si>
  <si>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</si>
  <si>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</si>
  <si>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</si>
  <si>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</si>
  <si>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</si>
  <si>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</si>
  <si>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</si>
  <si>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</si>
  <si>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</si>
  <si>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</si>
  <si>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</si>
  <si>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</si>
  <si>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</si>
  <si>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</si>
  <si>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</si>
  <si>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</si>
  <si>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</si>
  <si>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</si>
  <si>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</si>
  <si>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</si>
  <si>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</si>
  <si>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</si>
  <si>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</si>
  <si>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</si>
  <si>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</si>
  <si>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</si>
  <si>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</si>
  <si>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</si>
  <si>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Free State: Masilonyana(FS181)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</si>
  <si>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</si>
  <si>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</si>
  <si>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</si>
  <si>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</si>
  <si>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</si>
  <si>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</si>
  <si>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</si>
  <si>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</si>
  <si>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</si>
  <si>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Free State: Masilonyana(FS181)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</si>
  <si>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</si>
  <si>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</si>
  <si>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</si>
  <si>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</si>
  <si>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</si>
  <si>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</si>
  <si>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</si>
  <si>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</si>
  <si>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</si>
  <si>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</si>
  <si>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</si>
  <si>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</si>
  <si>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</si>
  <si>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</si>
  <si>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</si>
  <si>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</si>
  <si>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</si>
  <si>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</si>
  <si>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</si>
  <si>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</si>
  <si>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</si>
  <si>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</si>
  <si>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</si>
  <si>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</si>
  <si>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</si>
  <si>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</si>
  <si>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</si>
  <si>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</si>
  <si>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</si>
  <si>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</si>
  <si>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</si>
  <si>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</si>
  <si>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</si>
  <si>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Masilonyana(FS181)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</si>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</sst>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1094303</v>
      </c>
      <c r="C5" s="19"/>
      <c r="D5" s="64">
        <v>14455369</v>
      </c>
      <c r="E5" s="65">
        <v>14455369</v>
      </c>
      <c r="F5" s="65">
        <v>1513660</v>
      </c>
      <c r="G5" s="65">
        <v>1493989</v>
      </c>
      <c r="H5" s="65">
        <v>1498640</v>
      </c>
      <c r="I5" s="65">
        <v>4506289</v>
      </c>
      <c r="J5" s="65">
        <v>1561845</v>
      </c>
      <c r="K5" s="65">
        <v>4651403</v>
      </c>
      <c r="L5" s="65">
        <v>1657538</v>
      </c>
      <c r="M5" s="65">
        <v>7870786</v>
      </c>
      <c r="N5" s="65">
        <v>1469800</v>
      </c>
      <c r="O5" s="65">
        <v>-2282133</v>
      </c>
      <c r="P5" s="65">
        <v>1441672</v>
      </c>
      <c r="Q5" s="65">
        <v>629339</v>
      </c>
      <c r="R5" s="65">
        <v>1455521</v>
      </c>
      <c r="S5" s="65">
        <v>1422167</v>
      </c>
      <c r="T5" s="65">
        <v>1497162</v>
      </c>
      <c r="U5" s="65">
        <v>4374850</v>
      </c>
      <c r="V5" s="65">
        <v>17381264</v>
      </c>
      <c r="W5" s="65">
        <v>14455369</v>
      </c>
      <c r="X5" s="65">
        <v>2925895</v>
      </c>
      <c r="Y5" s="66">
        <v>20.24</v>
      </c>
      <c r="Z5" s="67">
        <v>14455369</v>
      </c>
    </row>
    <row r="6" spans="1:26" ht="13.5">
      <c r="A6" s="63" t="s">
        <v>32</v>
      </c>
      <c r="B6" s="19">
        <v>2877464</v>
      </c>
      <c r="C6" s="19"/>
      <c r="D6" s="64">
        <v>63282389</v>
      </c>
      <c r="E6" s="65">
        <v>63282389</v>
      </c>
      <c r="F6" s="65">
        <v>3863355</v>
      </c>
      <c r="G6" s="65">
        <v>2685218</v>
      </c>
      <c r="H6" s="65">
        <v>2266664</v>
      </c>
      <c r="I6" s="65">
        <v>8815237</v>
      </c>
      <c r="J6" s="65">
        <v>2763573</v>
      </c>
      <c r="K6" s="65">
        <v>2236046</v>
      </c>
      <c r="L6" s="65">
        <v>2749926</v>
      </c>
      <c r="M6" s="65">
        <v>7749545</v>
      </c>
      <c r="N6" s="65">
        <v>2845773</v>
      </c>
      <c r="O6" s="65">
        <v>2867840</v>
      </c>
      <c r="P6" s="65">
        <v>2843687</v>
      </c>
      <c r="Q6" s="65">
        <v>8557300</v>
      </c>
      <c r="R6" s="65">
        <v>2977950</v>
      </c>
      <c r="S6" s="65">
        <v>2644517</v>
      </c>
      <c r="T6" s="65">
        <v>1666475</v>
      </c>
      <c r="U6" s="65">
        <v>7288942</v>
      </c>
      <c r="V6" s="65">
        <v>32411024</v>
      </c>
      <c r="W6" s="65">
        <v>63282389</v>
      </c>
      <c r="X6" s="65">
        <v>-30871365</v>
      </c>
      <c r="Y6" s="66">
        <v>-48.78</v>
      </c>
      <c r="Z6" s="67">
        <v>63282389</v>
      </c>
    </row>
    <row r="7" spans="1:26" ht="13.5">
      <c r="A7" s="63" t="s">
        <v>33</v>
      </c>
      <c r="B7" s="19">
        <v>-16</v>
      </c>
      <c r="C7" s="19"/>
      <c r="D7" s="64">
        <v>49500</v>
      </c>
      <c r="E7" s="65">
        <v>49500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49500</v>
      </c>
      <c r="X7" s="65">
        <v>-49500</v>
      </c>
      <c r="Y7" s="66">
        <v>-100</v>
      </c>
      <c r="Z7" s="67">
        <v>49500</v>
      </c>
    </row>
    <row r="8" spans="1:26" ht="13.5">
      <c r="A8" s="63" t="s">
        <v>34</v>
      </c>
      <c r="B8" s="19">
        <v>1034</v>
      </c>
      <c r="C8" s="19"/>
      <c r="D8" s="64">
        <v>74392000</v>
      </c>
      <c r="E8" s="65">
        <v>74392000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74392000</v>
      </c>
      <c r="X8" s="65">
        <v>-74392000</v>
      </c>
      <c r="Y8" s="66">
        <v>-100</v>
      </c>
      <c r="Z8" s="67">
        <v>74392000</v>
      </c>
    </row>
    <row r="9" spans="1:26" ht="13.5">
      <c r="A9" s="63" t="s">
        <v>35</v>
      </c>
      <c r="B9" s="19">
        <v>3058048</v>
      </c>
      <c r="C9" s="19"/>
      <c r="D9" s="64">
        <v>3401198</v>
      </c>
      <c r="E9" s="65">
        <v>3401198</v>
      </c>
      <c r="F9" s="65">
        <v>2717043</v>
      </c>
      <c r="G9" s="65">
        <v>2916785</v>
      </c>
      <c r="H9" s="65">
        <v>944709</v>
      </c>
      <c r="I9" s="65">
        <v>6578537</v>
      </c>
      <c r="J9" s="65">
        <v>1995876</v>
      </c>
      <c r="K9" s="65">
        <v>1556005</v>
      </c>
      <c r="L9" s="65">
        <v>1789198</v>
      </c>
      <c r="M9" s="65">
        <v>5341079</v>
      </c>
      <c r="N9" s="65">
        <v>4265808</v>
      </c>
      <c r="O9" s="65">
        <v>3322461</v>
      </c>
      <c r="P9" s="65">
        <v>2059748</v>
      </c>
      <c r="Q9" s="65">
        <v>9648017</v>
      </c>
      <c r="R9" s="65">
        <v>828952</v>
      </c>
      <c r="S9" s="65">
        <v>681810</v>
      </c>
      <c r="T9" s="65">
        <v>-4321119</v>
      </c>
      <c r="U9" s="65">
        <v>-2810357</v>
      </c>
      <c r="V9" s="65">
        <v>18757276</v>
      </c>
      <c r="W9" s="65">
        <v>3401198</v>
      </c>
      <c r="X9" s="65">
        <v>15356078</v>
      </c>
      <c r="Y9" s="66">
        <v>451.49</v>
      </c>
      <c r="Z9" s="67">
        <v>3401198</v>
      </c>
    </row>
    <row r="10" spans="1:26" ht="25.5">
      <c r="A10" s="68" t="s">
        <v>213</v>
      </c>
      <c r="B10" s="69">
        <f>SUM(B5:B9)</f>
        <v>7030833</v>
      </c>
      <c r="C10" s="69">
        <f>SUM(C5:C9)</f>
        <v>0</v>
      </c>
      <c r="D10" s="70">
        <f aca="true" t="shared" si="0" ref="D10:Z10">SUM(D5:D9)</f>
        <v>155580456</v>
      </c>
      <c r="E10" s="71">
        <f t="shared" si="0"/>
        <v>155580456</v>
      </c>
      <c r="F10" s="71">
        <f t="shared" si="0"/>
        <v>8094058</v>
      </c>
      <c r="G10" s="71">
        <f t="shared" si="0"/>
        <v>7095992</v>
      </c>
      <c r="H10" s="71">
        <f t="shared" si="0"/>
        <v>4710013</v>
      </c>
      <c r="I10" s="71">
        <f t="shared" si="0"/>
        <v>19900063</v>
      </c>
      <c r="J10" s="71">
        <f t="shared" si="0"/>
        <v>6321294</v>
      </c>
      <c r="K10" s="71">
        <f t="shared" si="0"/>
        <v>8443454</v>
      </c>
      <c r="L10" s="71">
        <f t="shared" si="0"/>
        <v>6196662</v>
      </c>
      <c r="M10" s="71">
        <f t="shared" si="0"/>
        <v>20961410</v>
      </c>
      <c r="N10" s="71">
        <f t="shared" si="0"/>
        <v>8581381</v>
      </c>
      <c r="O10" s="71">
        <f t="shared" si="0"/>
        <v>3908168</v>
      </c>
      <c r="P10" s="71">
        <f t="shared" si="0"/>
        <v>6345107</v>
      </c>
      <c r="Q10" s="71">
        <f t="shared" si="0"/>
        <v>18834656</v>
      </c>
      <c r="R10" s="71">
        <f t="shared" si="0"/>
        <v>5262423</v>
      </c>
      <c r="S10" s="71">
        <f t="shared" si="0"/>
        <v>4748494</v>
      </c>
      <c r="T10" s="71">
        <f t="shared" si="0"/>
        <v>-1157482</v>
      </c>
      <c r="U10" s="71">
        <f t="shared" si="0"/>
        <v>8853435</v>
      </c>
      <c r="V10" s="71">
        <f t="shared" si="0"/>
        <v>68549564</v>
      </c>
      <c r="W10" s="71">
        <f t="shared" si="0"/>
        <v>155580456</v>
      </c>
      <c r="X10" s="71">
        <f t="shared" si="0"/>
        <v>-87030892</v>
      </c>
      <c r="Y10" s="72">
        <f>+IF(W10&lt;&gt;0,(X10/W10)*100,0)</f>
        <v>-55.939476099748674</v>
      </c>
      <c r="Z10" s="73">
        <f t="shared" si="0"/>
        <v>155580456</v>
      </c>
    </row>
    <row r="11" spans="1:26" ht="13.5">
      <c r="A11" s="63" t="s">
        <v>37</v>
      </c>
      <c r="B11" s="19">
        <v>3877616</v>
      </c>
      <c r="C11" s="19"/>
      <c r="D11" s="64">
        <v>44923774</v>
      </c>
      <c r="E11" s="65">
        <v>44923774</v>
      </c>
      <c r="F11" s="65">
        <v>3584582</v>
      </c>
      <c r="G11" s="65">
        <v>3623191</v>
      </c>
      <c r="H11" s="65">
        <v>4141271</v>
      </c>
      <c r="I11" s="65">
        <v>11349044</v>
      </c>
      <c r="J11" s="65">
        <v>3736907</v>
      </c>
      <c r="K11" s="65">
        <v>8492070</v>
      </c>
      <c r="L11" s="65">
        <v>4755163</v>
      </c>
      <c r="M11" s="65">
        <v>16984140</v>
      </c>
      <c r="N11" s="65">
        <v>3888613</v>
      </c>
      <c r="O11" s="65">
        <v>47371</v>
      </c>
      <c r="P11" s="65">
        <v>93209</v>
      </c>
      <c r="Q11" s="65">
        <v>4029193</v>
      </c>
      <c r="R11" s="65">
        <v>100634</v>
      </c>
      <c r="S11" s="65">
        <v>4331515</v>
      </c>
      <c r="T11" s="65">
        <v>54134</v>
      </c>
      <c r="U11" s="65">
        <v>4486283</v>
      </c>
      <c r="V11" s="65">
        <v>36848660</v>
      </c>
      <c r="W11" s="65">
        <v>44923774</v>
      </c>
      <c r="X11" s="65">
        <v>-8075114</v>
      </c>
      <c r="Y11" s="66">
        <v>-17.98</v>
      </c>
      <c r="Z11" s="67">
        <v>44923774</v>
      </c>
    </row>
    <row r="12" spans="1:26" ht="13.5">
      <c r="A12" s="63" t="s">
        <v>38</v>
      </c>
      <c r="B12" s="19">
        <v>469933</v>
      </c>
      <c r="C12" s="19"/>
      <c r="D12" s="64">
        <v>4834816</v>
      </c>
      <c r="E12" s="65">
        <v>4834816</v>
      </c>
      <c r="F12" s="65">
        <v>397552</v>
      </c>
      <c r="G12" s="65">
        <v>383387</v>
      </c>
      <c r="H12" s="65">
        <v>393487</v>
      </c>
      <c r="I12" s="65">
        <v>1174426</v>
      </c>
      <c r="J12" s="65">
        <v>396289</v>
      </c>
      <c r="K12" s="65">
        <v>474819</v>
      </c>
      <c r="L12" s="65">
        <v>474819</v>
      </c>
      <c r="M12" s="65">
        <v>1345927</v>
      </c>
      <c r="N12" s="65">
        <v>393502</v>
      </c>
      <c r="O12" s="65">
        <v>0</v>
      </c>
      <c r="P12" s="65">
        <v>0</v>
      </c>
      <c r="Q12" s="65">
        <v>393502</v>
      </c>
      <c r="R12" s="65">
        <v>0</v>
      </c>
      <c r="S12" s="65">
        <v>0</v>
      </c>
      <c r="T12" s="65">
        <v>0</v>
      </c>
      <c r="U12" s="65">
        <v>0</v>
      </c>
      <c r="V12" s="65">
        <v>2913855</v>
      </c>
      <c r="W12" s="65">
        <v>4834816</v>
      </c>
      <c r="X12" s="65">
        <v>-1920961</v>
      </c>
      <c r="Y12" s="66">
        <v>-39.73</v>
      </c>
      <c r="Z12" s="67">
        <v>4834816</v>
      </c>
    </row>
    <row r="13" spans="1:26" ht="13.5">
      <c r="A13" s="63" t="s">
        <v>214</v>
      </c>
      <c r="B13" s="19">
        <v>0</v>
      </c>
      <c r="C13" s="19"/>
      <c r="D13" s="64">
        <v>3100000</v>
      </c>
      <c r="E13" s="65">
        <v>3100000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3100000</v>
      </c>
      <c r="X13" s="65">
        <v>-3100000</v>
      </c>
      <c r="Y13" s="66">
        <v>-100</v>
      </c>
      <c r="Z13" s="67">
        <v>3100000</v>
      </c>
    </row>
    <row r="14" spans="1:26" ht="13.5">
      <c r="A14" s="63" t="s">
        <v>40</v>
      </c>
      <c r="B14" s="19">
        <v>208503</v>
      </c>
      <c r="C14" s="19"/>
      <c r="D14" s="64">
        <v>513561</v>
      </c>
      <c r="E14" s="65">
        <v>513561</v>
      </c>
      <c r="F14" s="65">
        <v>341952</v>
      </c>
      <c r="G14" s="65">
        <v>29283</v>
      </c>
      <c r="H14" s="65">
        <v>73699</v>
      </c>
      <c r="I14" s="65">
        <v>444934</v>
      </c>
      <c r="J14" s="65">
        <v>199821</v>
      </c>
      <c r="K14" s="65">
        <v>6247</v>
      </c>
      <c r="L14" s="65">
        <v>240062</v>
      </c>
      <c r="M14" s="65">
        <v>446130</v>
      </c>
      <c r="N14" s="65">
        <v>796</v>
      </c>
      <c r="O14" s="65">
        <v>14313</v>
      </c>
      <c r="P14" s="65">
        <v>1482</v>
      </c>
      <c r="Q14" s="65">
        <v>16591</v>
      </c>
      <c r="R14" s="65">
        <v>388293</v>
      </c>
      <c r="S14" s="65">
        <v>31</v>
      </c>
      <c r="T14" s="65">
        <v>643</v>
      </c>
      <c r="U14" s="65">
        <v>388967</v>
      </c>
      <c r="V14" s="65">
        <v>1296622</v>
      </c>
      <c r="W14" s="65">
        <v>513561</v>
      </c>
      <c r="X14" s="65">
        <v>783061</v>
      </c>
      <c r="Y14" s="66">
        <v>152.48</v>
      </c>
      <c r="Z14" s="67">
        <v>513561</v>
      </c>
    </row>
    <row r="15" spans="1:26" ht="13.5">
      <c r="A15" s="63" t="s">
        <v>41</v>
      </c>
      <c r="B15" s="19">
        <v>1263784</v>
      </c>
      <c r="C15" s="19"/>
      <c r="D15" s="64">
        <v>23574644</v>
      </c>
      <c r="E15" s="65">
        <v>23574644</v>
      </c>
      <c r="F15" s="65">
        <v>3232595</v>
      </c>
      <c r="G15" s="65">
        <v>4140060</v>
      </c>
      <c r="H15" s="65">
        <v>1736483</v>
      </c>
      <c r="I15" s="65">
        <v>9109138</v>
      </c>
      <c r="J15" s="65">
        <v>1824444</v>
      </c>
      <c r="K15" s="65">
        <v>199830</v>
      </c>
      <c r="L15" s="65">
        <v>339273</v>
      </c>
      <c r="M15" s="65">
        <v>2363547</v>
      </c>
      <c r="N15" s="65">
        <v>141999</v>
      </c>
      <c r="O15" s="65">
        <v>1592105</v>
      </c>
      <c r="P15" s="65">
        <v>369690</v>
      </c>
      <c r="Q15" s="65">
        <v>2103794</v>
      </c>
      <c r="R15" s="65">
        <v>477357</v>
      </c>
      <c r="S15" s="65">
        <v>2770689</v>
      </c>
      <c r="T15" s="65">
        <v>242025</v>
      </c>
      <c r="U15" s="65">
        <v>3490071</v>
      </c>
      <c r="V15" s="65">
        <v>17066550</v>
      </c>
      <c r="W15" s="65">
        <v>23574644</v>
      </c>
      <c r="X15" s="65">
        <v>-6508094</v>
      </c>
      <c r="Y15" s="66">
        <v>-27.61</v>
      </c>
      <c r="Z15" s="67">
        <v>23574644</v>
      </c>
    </row>
    <row r="16" spans="1:26" ht="13.5">
      <c r="A16" s="74" t="s">
        <v>42</v>
      </c>
      <c r="B16" s="19">
        <v>0</v>
      </c>
      <c r="C16" s="19"/>
      <c r="D16" s="64">
        <v>10649392</v>
      </c>
      <c r="E16" s="65">
        <v>10649392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10649392</v>
      </c>
      <c r="X16" s="65">
        <v>-10649392</v>
      </c>
      <c r="Y16" s="66">
        <v>-100</v>
      </c>
      <c r="Z16" s="67">
        <v>10649392</v>
      </c>
    </row>
    <row r="17" spans="1:26" ht="13.5">
      <c r="A17" s="63" t="s">
        <v>43</v>
      </c>
      <c r="B17" s="19">
        <v>2014399</v>
      </c>
      <c r="C17" s="19"/>
      <c r="D17" s="64">
        <v>67457693</v>
      </c>
      <c r="E17" s="65">
        <v>67457693</v>
      </c>
      <c r="F17" s="65">
        <v>2097708</v>
      </c>
      <c r="G17" s="65">
        <v>3479617</v>
      </c>
      <c r="H17" s="65">
        <v>2385018</v>
      </c>
      <c r="I17" s="65">
        <v>7962343</v>
      </c>
      <c r="J17" s="65">
        <v>2164384</v>
      </c>
      <c r="K17" s="65">
        <v>2538127</v>
      </c>
      <c r="L17" s="65">
        <v>2762917</v>
      </c>
      <c r="M17" s="65">
        <v>7465428</v>
      </c>
      <c r="N17" s="65">
        <v>1573476</v>
      </c>
      <c r="O17" s="65">
        <v>1922339</v>
      </c>
      <c r="P17" s="65">
        <v>1556222</v>
      </c>
      <c r="Q17" s="65">
        <v>5052037</v>
      </c>
      <c r="R17" s="65">
        <v>1218843</v>
      </c>
      <c r="S17" s="65">
        <v>1291730</v>
      </c>
      <c r="T17" s="65">
        <v>1533391</v>
      </c>
      <c r="U17" s="65">
        <v>4043964</v>
      </c>
      <c r="V17" s="65">
        <v>24523772</v>
      </c>
      <c r="W17" s="65">
        <v>67457693</v>
      </c>
      <c r="X17" s="65">
        <v>-42933921</v>
      </c>
      <c r="Y17" s="66">
        <v>-63.65</v>
      </c>
      <c r="Z17" s="67">
        <v>67457693</v>
      </c>
    </row>
    <row r="18" spans="1:26" ht="13.5">
      <c r="A18" s="75" t="s">
        <v>44</v>
      </c>
      <c r="B18" s="76">
        <f>SUM(B11:B17)</f>
        <v>7834235</v>
      </c>
      <c r="C18" s="76">
        <f>SUM(C11:C17)</f>
        <v>0</v>
      </c>
      <c r="D18" s="77">
        <f aca="true" t="shared" si="1" ref="D18:Z18">SUM(D11:D17)</f>
        <v>155053880</v>
      </c>
      <c r="E18" s="78">
        <f t="shared" si="1"/>
        <v>155053880</v>
      </c>
      <c r="F18" s="78">
        <f t="shared" si="1"/>
        <v>9654389</v>
      </c>
      <c r="G18" s="78">
        <f t="shared" si="1"/>
        <v>11655538</v>
      </c>
      <c r="H18" s="78">
        <f t="shared" si="1"/>
        <v>8729958</v>
      </c>
      <c r="I18" s="78">
        <f t="shared" si="1"/>
        <v>30039885</v>
      </c>
      <c r="J18" s="78">
        <f t="shared" si="1"/>
        <v>8321845</v>
      </c>
      <c r="K18" s="78">
        <f t="shared" si="1"/>
        <v>11711093</v>
      </c>
      <c r="L18" s="78">
        <f t="shared" si="1"/>
        <v>8572234</v>
      </c>
      <c r="M18" s="78">
        <f t="shared" si="1"/>
        <v>28605172</v>
      </c>
      <c r="N18" s="78">
        <f t="shared" si="1"/>
        <v>5998386</v>
      </c>
      <c r="O18" s="78">
        <f t="shared" si="1"/>
        <v>3576128</v>
      </c>
      <c r="P18" s="78">
        <f t="shared" si="1"/>
        <v>2020603</v>
      </c>
      <c r="Q18" s="78">
        <f t="shared" si="1"/>
        <v>11595117</v>
      </c>
      <c r="R18" s="78">
        <f t="shared" si="1"/>
        <v>2185127</v>
      </c>
      <c r="S18" s="78">
        <f t="shared" si="1"/>
        <v>8393965</v>
      </c>
      <c r="T18" s="78">
        <f t="shared" si="1"/>
        <v>1830193</v>
      </c>
      <c r="U18" s="78">
        <f t="shared" si="1"/>
        <v>12409285</v>
      </c>
      <c r="V18" s="78">
        <f t="shared" si="1"/>
        <v>82649459</v>
      </c>
      <c r="W18" s="78">
        <f t="shared" si="1"/>
        <v>155053880</v>
      </c>
      <c r="X18" s="78">
        <f t="shared" si="1"/>
        <v>-72404421</v>
      </c>
      <c r="Y18" s="72">
        <f>+IF(W18&lt;&gt;0,(X18/W18)*100,0)</f>
        <v>-46.69629744189569</v>
      </c>
      <c r="Z18" s="79">
        <f t="shared" si="1"/>
        <v>155053880</v>
      </c>
    </row>
    <row r="19" spans="1:26" ht="13.5">
      <c r="A19" s="75" t="s">
        <v>45</v>
      </c>
      <c r="B19" s="80">
        <f>+B10-B18</f>
        <v>-803402</v>
      </c>
      <c r="C19" s="80">
        <f>+C10-C18</f>
        <v>0</v>
      </c>
      <c r="D19" s="81">
        <f aca="true" t="shared" si="2" ref="D19:Z19">+D10-D18</f>
        <v>526576</v>
      </c>
      <c r="E19" s="82">
        <f t="shared" si="2"/>
        <v>526576</v>
      </c>
      <c r="F19" s="82">
        <f t="shared" si="2"/>
        <v>-1560331</v>
      </c>
      <c r="G19" s="82">
        <f t="shared" si="2"/>
        <v>-4559546</v>
      </c>
      <c r="H19" s="82">
        <f t="shared" si="2"/>
        <v>-4019945</v>
      </c>
      <c r="I19" s="82">
        <f t="shared" si="2"/>
        <v>-10139822</v>
      </c>
      <c r="J19" s="82">
        <f t="shared" si="2"/>
        <v>-2000551</v>
      </c>
      <c r="K19" s="82">
        <f t="shared" si="2"/>
        <v>-3267639</v>
      </c>
      <c r="L19" s="82">
        <f t="shared" si="2"/>
        <v>-2375572</v>
      </c>
      <c r="M19" s="82">
        <f t="shared" si="2"/>
        <v>-7643762</v>
      </c>
      <c r="N19" s="82">
        <f t="shared" si="2"/>
        <v>2582995</v>
      </c>
      <c r="O19" s="82">
        <f t="shared" si="2"/>
        <v>332040</v>
      </c>
      <c r="P19" s="82">
        <f t="shared" si="2"/>
        <v>4324504</v>
      </c>
      <c r="Q19" s="82">
        <f t="shared" si="2"/>
        <v>7239539</v>
      </c>
      <c r="R19" s="82">
        <f t="shared" si="2"/>
        <v>3077296</v>
      </c>
      <c r="S19" s="82">
        <f t="shared" si="2"/>
        <v>-3645471</v>
      </c>
      <c r="T19" s="82">
        <f t="shared" si="2"/>
        <v>-2987675</v>
      </c>
      <c r="U19" s="82">
        <f t="shared" si="2"/>
        <v>-3555850</v>
      </c>
      <c r="V19" s="82">
        <f t="shared" si="2"/>
        <v>-14099895</v>
      </c>
      <c r="W19" s="82">
        <f>IF(E10=E18,0,W10-W18)</f>
        <v>526576</v>
      </c>
      <c r="X19" s="82">
        <f t="shared" si="2"/>
        <v>-14626471</v>
      </c>
      <c r="Y19" s="83">
        <f>+IF(W19&lt;&gt;0,(X19/W19)*100,0)</f>
        <v>-2777.6562167664306</v>
      </c>
      <c r="Z19" s="84">
        <f t="shared" si="2"/>
        <v>526576</v>
      </c>
    </row>
    <row r="20" spans="1:26" ht="13.5">
      <c r="A20" s="63" t="s">
        <v>46</v>
      </c>
      <c r="B20" s="19">
        <v>0</v>
      </c>
      <c r="C20" s="19"/>
      <c r="D20" s="64">
        <v>30322000</v>
      </c>
      <c r="E20" s="65">
        <v>30322000</v>
      </c>
      <c r="F20" s="65">
        <v>4058737</v>
      </c>
      <c r="G20" s="65">
        <v>3002388</v>
      </c>
      <c r="H20" s="65">
        <v>2234929</v>
      </c>
      <c r="I20" s="65">
        <v>9296054</v>
      </c>
      <c r="J20" s="65">
        <v>2632667</v>
      </c>
      <c r="K20" s="65">
        <v>2460681</v>
      </c>
      <c r="L20" s="65">
        <v>470920</v>
      </c>
      <c r="M20" s="65">
        <v>5564268</v>
      </c>
      <c r="N20" s="65">
        <v>890589</v>
      </c>
      <c r="O20" s="65">
        <v>754438</v>
      </c>
      <c r="P20" s="65">
        <v>0</v>
      </c>
      <c r="Q20" s="65">
        <v>1645027</v>
      </c>
      <c r="R20" s="65">
        <v>781502</v>
      </c>
      <c r="S20" s="65">
        <v>4407216</v>
      </c>
      <c r="T20" s="65">
        <v>1818847</v>
      </c>
      <c r="U20" s="65">
        <v>7007565</v>
      </c>
      <c r="V20" s="65">
        <v>23512914</v>
      </c>
      <c r="W20" s="65">
        <v>30322000</v>
      </c>
      <c r="X20" s="65">
        <v>-6809086</v>
      </c>
      <c r="Y20" s="66">
        <v>-22.46</v>
      </c>
      <c r="Z20" s="67">
        <v>30322000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1267912</v>
      </c>
      <c r="L21" s="87">
        <v>0</v>
      </c>
      <c r="M21" s="87">
        <v>1267912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1267912</v>
      </c>
      <c r="W21" s="87">
        <v>0</v>
      </c>
      <c r="X21" s="87">
        <v>1267912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-803402</v>
      </c>
      <c r="C22" s="91">
        <f>SUM(C19:C21)</f>
        <v>0</v>
      </c>
      <c r="D22" s="92">
        <f aca="true" t="shared" si="3" ref="D22:Z22">SUM(D19:D21)</f>
        <v>30848576</v>
      </c>
      <c r="E22" s="93">
        <f t="shared" si="3"/>
        <v>30848576</v>
      </c>
      <c r="F22" s="93">
        <f t="shared" si="3"/>
        <v>2498406</v>
      </c>
      <c r="G22" s="93">
        <f t="shared" si="3"/>
        <v>-1557158</v>
      </c>
      <c r="H22" s="93">
        <f t="shared" si="3"/>
        <v>-1785016</v>
      </c>
      <c r="I22" s="93">
        <f t="shared" si="3"/>
        <v>-843768</v>
      </c>
      <c r="J22" s="93">
        <f t="shared" si="3"/>
        <v>632116</v>
      </c>
      <c r="K22" s="93">
        <f t="shared" si="3"/>
        <v>460954</v>
      </c>
      <c r="L22" s="93">
        <f t="shared" si="3"/>
        <v>-1904652</v>
      </c>
      <c r="M22" s="93">
        <f t="shared" si="3"/>
        <v>-811582</v>
      </c>
      <c r="N22" s="93">
        <f t="shared" si="3"/>
        <v>3473584</v>
      </c>
      <c r="O22" s="93">
        <f t="shared" si="3"/>
        <v>1086478</v>
      </c>
      <c r="P22" s="93">
        <f t="shared" si="3"/>
        <v>4324504</v>
      </c>
      <c r="Q22" s="93">
        <f t="shared" si="3"/>
        <v>8884566</v>
      </c>
      <c r="R22" s="93">
        <f t="shared" si="3"/>
        <v>3858798</v>
      </c>
      <c r="S22" s="93">
        <f t="shared" si="3"/>
        <v>761745</v>
      </c>
      <c r="T22" s="93">
        <f t="shared" si="3"/>
        <v>-1168828</v>
      </c>
      <c r="U22" s="93">
        <f t="shared" si="3"/>
        <v>3451715</v>
      </c>
      <c r="V22" s="93">
        <f t="shared" si="3"/>
        <v>10680931</v>
      </c>
      <c r="W22" s="93">
        <f t="shared" si="3"/>
        <v>30848576</v>
      </c>
      <c r="X22" s="93">
        <f t="shared" si="3"/>
        <v>-20167645</v>
      </c>
      <c r="Y22" s="94">
        <f>+IF(W22&lt;&gt;0,(X22/W22)*100,0)</f>
        <v>-65.37625918291981</v>
      </c>
      <c r="Z22" s="95">
        <f t="shared" si="3"/>
        <v>30848576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-803402</v>
      </c>
      <c r="C24" s="80">
        <f>SUM(C22:C23)</f>
        <v>0</v>
      </c>
      <c r="D24" s="81">
        <f aca="true" t="shared" si="4" ref="D24:Z24">SUM(D22:D23)</f>
        <v>30848576</v>
      </c>
      <c r="E24" s="82">
        <f t="shared" si="4"/>
        <v>30848576</v>
      </c>
      <c r="F24" s="82">
        <f t="shared" si="4"/>
        <v>2498406</v>
      </c>
      <c r="G24" s="82">
        <f t="shared" si="4"/>
        <v>-1557158</v>
      </c>
      <c r="H24" s="82">
        <f t="shared" si="4"/>
        <v>-1785016</v>
      </c>
      <c r="I24" s="82">
        <f t="shared" si="4"/>
        <v>-843768</v>
      </c>
      <c r="J24" s="82">
        <f t="shared" si="4"/>
        <v>632116</v>
      </c>
      <c r="K24" s="82">
        <f t="shared" si="4"/>
        <v>460954</v>
      </c>
      <c r="L24" s="82">
        <f t="shared" si="4"/>
        <v>-1904652</v>
      </c>
      <c r="M24" s="82">
        <f t="shared" si="4"/>
        <v>-811582</v>
      </c>
      <c r="N24" s="82">
        <f t="shared" si="4"/>
        <v>3473584</v>
      </c>
      <c r="O24" s="82">
        <f t="shared" si="4"/>
        <v>1086478</v>
      </c>
      <c r="P24" s="82">
        <f t="shared" si="4"/>
        <v>4324504</v>
      </c>
      <c r="Q24" s="82">
        <f t="shared" si="4"/>
        <v>8884566</v>
      </c>
      <c r="R24" s="82">
        <f t="shared" si="4"/>
        <v>3858798</v>
      </c>
      <c r="S24" s="82">
        <f t="shared" si="4"/>
        <v>761745</v>
      </c>
      <c r="T24" s="82">
        <f t="shared" si="4"/>
        <v>-1168828</v>
      </c>
      <c r="U24" s="82">
        <f t="shared" si="4"/>
        <v>3451715</v>
      </c>
      <c r="V24" s="82">
        <f t="shared" si="4"/>
        <v>10680931</v>
      </c>
      <c r="W24" s="82">
        <f t="shared" si="4"/>
        <v>30848576</v>
      </c>
      <c r="X24" s="82">
        <f t="shared" si="4"/>
        <v>-20167645</v>
      </c>
      <c r="Y24" s="83">
        <f>+IF(W24&lt;&gt;0,(X24/W24)*100,0)</f>
        <v>-65.37625918291981</v>
      </c>
      <c r="Z24" s="84">
        <f t="shared" si="4"/>
        <v>30848576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430450101</v>
      </c>
      <c r="C27" s="22"/>
      <c r="D27" s="104">
        <v>34142000</v>
      </c>
      <c r="E27" s="105">
        <v>34142000</v>
      </c>
      <c r="F27" s="105">
        <v>740084</v>
      </c>
      <c r="G27" s="105">
        <v>1508912</v>
      </c>
      <c r="H27" s="105">
        <v>3113131</v>
      </c>
      <c r="I27" s="105">
        <v>5362127</v>
      </c>
      <c r="J27" s="105">
        <v>2667611</v>
      </c>
      <c r="K27" s="105">
        <v>2671868</v>
      </c>
      <c r="L27" s="105">
        <v>523063</v>
      </c>
      <c r="M27" s="105">
        <v>5862542</v>
      </c>
      <c r="N27" s="105">
        <v>866577</v>
      </c>
      <c r="O27" s="105">
        <v>1440925</v>
      </c>
      <c r="P27" s="105">
        <v>2659800</v>
      </c>
      <c r="Q27" s="105">
        <v>4967302</v>
      </c>
      <c r="R27" s="105">
        <v>1648794</v>
      </c>
      <c r="S27" s="105">
        <v>5599019</v>
      </c>
      <c r="T27" s="105">
        <v>3802829</v>
      </c>
      <c r="U27" s="105">
        <v>11050642</v>
      </c>
      <c r="V27" s="105">
        <v>27242613</v>
      </c>
      <c r="W27" s="105">
        <v>34142000</v>
      </c>
      <c r="X27" s="105">
        <v>-6899387</v>
      </c>
      <c r="Y27" s="106">
        <v>-20.21</v>
      </c>
      <c r="Z27" s="107">
        <v>34142000</v>
      </c>
    </row>
    <row r="28" spans="1:26" ht="13.5">
      <c r="A28" s="108" t="s">
        <v>46</v>
      </c>
      <c r="B28" s="19">
        <v>33439874</v>
      </c>
      <c r="C28" s="19"/>
      <c r="D28" s="64">
        <v>30322000</v>
      </c>
      <c r="E28" s="65">
        <v>30322000</v>
      </c>
      <c r="F28" s="65">
        <v>740084</v>
      </c>
      <c r="G28" s="65">
        <v>1508912</v>
      </c>
      <c r="H28" s="65">
        <v>3113131</v>
      </c>
      <c r="I28" s="65">
        <v>5362127</v>
      </c>
      <c r="J28" s="65">
        <v>2667611</v>
      </c>
      <c r="K28" s="65">
        <v>2671868</v>
      </c>
      <c r="L28" s="65">
        <v>523063</v>
      </c>
      <c r="M28" s="65">
        <v>5862542</v>
      </c>
      <c r="N28" s="65">
        <v>866577</v>
      </c>
      <c r="O28" s="65">
        <v>1440925</v>
      </c>
      <c r="P28" s="65">
        <v>2659800</v>
      </c>
      <c r="Q28" s="65">
        <v>4967302</v>
      </c>
      <c r="R28" s="65">
        <v>1648794</v>
      </c>
      <c r="S28" s="65">
        <v>5599019</v>
      </c>
      <c r="T28" s="65">
        <v>3802829</v>
      </c>
      <c r="U28" s="65">
        <v>11050642</v>
      </c>
      <c r="V28" s="65">
        <v>27242613</v>
      </c>
      <c r="W28" s="65">
        <v>30322000</v>
      </c>
      <c r="X28" s="65">
        <v>-3079387</v>
      </c>
      <c r="Y28" s="66">
        <v>-10.16</v>
      </c>
      <c r="Z28" s="67">
        <v>30322000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3820000</v>
      </c>
      <c r="E31" s="65">
        <v>3820000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3820000</v>
      </c>
      <c r="X31" s="65">
        <v>-3820000</v>
      </c>
      <c r="Y31" s="66">
        <v>-100</v>
      </c>
      <c r="Z31" s="67">
        <v>3820000</v>
      </c>
    </row>
    <row r="32" spans="1:26" ht="13.5">
      <c r="A32" s="75" t="s">
        <v>54</v>
      </c>
      <c r="B32" s="22">
        <f>SUM(B28:B31)</f>
        <v>33439874</v>
      </c>
      <c r="C32" s="22">
        <f>SUM(C28:C31)</f>
        <v>0</v>
      </c>
      <c r="D32" s="104">
        <f aca="true" t="shared" si="5" ref="D32:Z32">SUM(D28:D31)</f>
        <v>34142000</v>
      </c>
      <c r="E32" s="105">
        <f t="shared" si="5"/>
        <v>34142000</v>
      </c>
      <c r="F32" s="105">
        <f t="shared" si="5"/>
        <v>740084</v>
      </c>
      <c r="G32" s="105">
        <f t="shared" si="5"/>
        <v>1508912</v>
      </c>
      <c r="H32" s="105">
        <f t="shared" si="5"/>
        <v>3113131</v>
      </c>
      <c r="I32" s="105">
        <f t="shared" si="5"/>
        <v>5362127</v>
      </c>
      <c r="J32" s="105">
        <f t="shared" si="5"/>
        <v>2667611</v>
      </c>
      <c r="K32" s="105">
        <f t="shared" si="5"/>
        <v>2671868</v>
      </c>
      <c r="L32" s="105">
        <f t="shared" si="5"/>
        <v>523063</v>
      </c>
      <c r="M32" s="105">
        <f t="shared" si="5"/>
        <v>5862542</v>
      </c>
      <c r="N32" s="105">
        <f t="shared" si="5"/>
        <v>866577</v>
      </c>
      <c r="O32" s="105">
        <f t="shared" si="5"/>
        <v>1440925</v>
      </c>
      <c r="P32" s="105">
        <f t="shared" si="5"/>
        <v>2659800</v>
      </c>
      <c r="Q32" s="105">
        <f t="shared" si="5"/>
        <v>4967302</v>
      </c>
      <c r="R32" s="105">
        <f t="shared" si="5"/>
        <v>1648794</v>
      </c>
      <c r="S32" s="105">
        <f t="shared" si="5"/>
        <v>5599019</v>
      </c>
      <c r="T32" s="105">
        <f t="shared" si="5"/>
        <v>3802829</v>
      </c>
      <c r="U32" s="105">
        <f t="shared" si="5"/>
        <v>11050642</v>
      </c>
      <c r="V32" s="105">
        <f t="shared" si="5"/>
        <v>27242613</v>
      </c>
      <c r="W32" s="105">
        <f t="shared" si="5"/>
        <v>34142000</v>
      </c>
      <c r="X32" s="105">
        <f t="shared" si="5"/>
        <v>-6899387</v>
      </c>
      <c r="Y32" s="106">
        <f>+IF(W32&lt;&gt;0,(X32/W32)*100,0)</f>
        <v>-20.207916935153182</v>
      </c>
      <c r="Z32" s="107">
        <f t="shared" si="5"/>
        <v>34142000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12449069</v>
      </c>
      <c r="C35" s="19"/>
      <c r="D35" s="64">
        <v>15622733</v>
      </c>
      <c r="E35" s="65">
        <v>15622733</v>
      </c>
      <c r="F35" s="65">
        <v>9137763</v>
      </c>
      <c r="G35" s="65">
        <v>9137763</v>
      </c>
      <c r="H35" s="65">
        <v>-8768928</v>
      </c>
      <c r="I35" s="65">
        <v>9506598</v>
      </c>
      <c r="J35" s="65">
        <v>1425626</v>
      </c>
      <c r="K35" s="65">
        <v>334392</v>
      </c>
      <c r="L35" s="65">
        <v>4597041</v>
      </c>
      <c r="M35" s="65">
        <v>6357059</v>
      </c>
      <c r="N35" s="65">
        <v>7206649</v>
      </c>
      <c r="O35" s="65">
        <v>10650423</v>
      </c>
      <c r="P35" s="65">
        <v>-1058361</v>
      </c>
      <c r="Q35" s="65">
        <v>16798711</v>
      </c>
      <c r="R35" s="65">
        <v>-3195065</v>
      </c>
      <c r="S35" s="65">
        <v>5921431</v>
      </c>
      <c r="T35" s="65">
        <v>-14194990</v>
      </c>
      <c r="U35" s="65">
        <v>-11468624</v>
      </c>
      <c r="V35" s="65">
        <v>21193744</v>
      </c>
      <c r="W35" s="65">
        <v>15622733</v>
      </c>
      <c r="X35" s="65">
        <v>5571011</v>
      </c>
      <c r="Y35" s="66">
        <v>35.66</v>
      </c>
      <c r="Z35" s="67">
        <v>15622733</v>
      </c>
    </row>
    <row r="36" spans="1:26" ht="13.5">
      <c r="A36" s="63" t="s">
        <v>57</v>
      </c>
      <c r="B36" s="19">
        <v>444784287</v>
      </c>
      <c r="C36" s="19"/>
      <c r="D36" s="64">
        <v>104641355</v>
      </c>
      <c r="E36" s="65">
        <v>104641355</v>
      </c>
      <c r="F36" s="65">
        <v>437317126</v>
      </c>
      <c r="G36" s="65">
        <v>437317126</v>
      </c>
      <c r="H36" s="65">
        <v>1962306</v>
      </c>
      <c r="I36" s="65">
        <v>876596558</v>
      </c>
      <c r="J36" s="65">
        <v>2317283</v>
      </c>
      <c r="K36" s="65">
        <v>2173106</v>
      </c>
      <c r="L36" s="65">
        <v>414929</v>
      </c>
      <c r="M36" s="65">
        <v>4905318</v>
      </c>
      <c r="N36" s="65">
        <v>783557</v>
      </c>
      <c r="O36" s="65">
        <v>445812223</v>
      </c>
      <c r="P36" s="65">
        <v>607113</v>
      </c>
      <c r="Q36" s="65">
        <v>447202893</v>
      </c>
      <c r="R36" s="65">
        <v>815904</v>
      </c>
      <c r="S36" s="65">
        <v>1115167</v>
      </c>
      <c r="T36" s="65">
        <v>452506256</v>
      </c>
      <c r="U36" s="65">
        <v>454437327</v>
      </c>
      <c r="V36" s="65">
        <v>1783142096</v>
      </c>
      <c r="W36" s="65">
        <v>104641355</v>
      </c>
      <c r="X36" s="65">
        <v>1678500741</v>
      </c>
      <c r="Y36" s="66">
        <v>1604.05</v>
      </c>
      <c r="Z36" s="67">
        <v>104641355</v>
      </c>
    </row>
    <row r="37" spans="1:26" ht="13.5">
      <c r="A37" s="63" t="s">
        <v>58</v>
      </c>
      <c r="B37" s="19">
        <v>77385202</v>
      </c>
      <c r="C37" s="19"/>
      <c r="D37" s="64">
        <v>61706801</v>
      </c>
      <c r="E37" s="65">
        <v>61706801</v>
      </c>
      <c r="F37" s="65">
        <v>98451700</v>
      </c>
      <c r="G37" s="65">
        <v>98451700</v>
      </c>
      <c r="H37" s="65">
        <v>-2114248</v>
      </c>
      <c r="I37" s="65">
        <v>194789152</v>
      </c>
      <c r="J37" s="65">
        <v>-2451785</v>
      </c>
      <c r="K37" s="65">
        <v>1746269</v>
      </c>
      <c r="L37" s="65">
        <v>-604090</v>
      </c>
      <c r="M37" s="65">
        <v>-1309606</v>
      </c>
      <c r="N37" s="65">
        <v>4185941</v>
      </c>
      <c r="O37" s="65">
        <v>76140762</v>
      </c>
      <c r="P37" s="65">
        <v>-2946103</v>
      </c>
      <c r="Q37" s="65">
        <v>77380600</v>
      </c>
      <c r="R37" s="65">
        <v>-2083066</v>
      </c>
      <c r="S37" s="65">
        <v>-6751367</v>
      </c>
      <c r="T37" s="65">
        <v>32931078</v>
      </c>
      <c r="U37" s="65">
        <v>24096645</v>
      </c>
      <c r="V37" s="65">
        <v>294956791</v>
      </c>
      <c r="W37" s="65">
        <v>61706801</v>
      </c>
      <c r="X37" s="65">
        <v>233249990</v>
      </c>
      <c r="Y37" s="66">
        <v>378</v>
      </c>
      <c r="Z37" s="67">
        <v>61706801</v>
      </c>
    </row>
    <row r="38" spans="1:26" ht="13.5">
      <c r="A38" s="63" t="s">
        <v>59</v>
      </c>
      <c r="B38" s="19">
        <v>14483861</v>
      </c>
      <c r="C38" s="19"/>
      <c r="D38" s="64">
        <v>9645777</v>
      </c>
      <c r="E38" s="65">
        <v>9645777</v>
      </c>
      <c r="F38" s="65">
        <v>6018097</v>
      </c>
      <c r="G38" s="65">
        <v>6018097</v>
      </c>
      <c r="H38" s="65">
        <v>-10026340</v>
      </c>
      <c r="I38" s="65">
        <v>2009854</v>
      </c>
      <c r="J38" s="65">
        <v>-379118</v>
      </c>
      <c r="K38" s="65">
        <v>-6178928</v>
      </c>
      <c r="L38" s="65">
        <v>2306583</v>
      </c>
      <c r="M38" s="65">
        <v>-4251463</v>
      </c>
      <c r="N38" s="65">
        <v>330681</v>
      </c>
      <c r="O38" s="65">
        <v>13678563</v>
      </c>
      <c r="P38" s="65">
        <v>-2561580</v>
      </c>
      <c r="Q38" s="65">
        <v>11447664</v>
      </c>
      <c r="R38" s="65">
        <v>-4903286</v>
      </c>
      <c r="S38" s="65">
        <v>1500998</v>
      </c>
      <c r="T38" s="65">
        <v>12802062</v>
      </c>
      <c r="U38" s="65">
        <v>9399774</v>
      </c>
      <c r="V38" s="65">
        <v>18605829</v>
      </c>
      <c r="W38" s="65">
        <v>9645777</v>
      </c>
      <c r="X38" s="65">
        <v>8960052</v>
      </c>
      <c r="Y38" s="66">
        <v>92.89</v>
      </c>
      <c r="Z38" s="67">
        <v>9645777</v>
      </c>
    </row>
    <row r="39" spans="1:26" ht="13.5">
      <c r="A39" s="63" t="s">
        <v>60</v>
      </c>
      <c r="B39" s="19">
        <v>365364293</v>
      </c>
      <c r="C39" s="19"/>
      <c r="D39" s="64">
        <v>48911510</v>
      </c>
      <c r="E39" s="65">
        <v>48911510</v>
      </c>
      <c r="F39" s="65">
        <v>341985092</v>
      </c>
      <c r="G39" s="65">
        <v>341985092</v>
      </c>
      <c r="H39" s="65">
        <v>5333966</v>
      </c>
      <c r="I39" s="65">
        <v>689304150</v>
      </c>
      <c r="J39" s="65">
        <v>6573811</v>
      </c>
      <c r="K39" s="65">
        <v>6940157</v>
      </c>
      <c r="L39" s="65">
        <v>3309477</v>
      </c>
      <c r="M39" s="65">
        <v>16823445</v>
      </c>
      <c r="N39" s="65">
        <v>3473585</v>
      </c>
      <c r="O39" s="65">
        <v>367012590</v>
      </c>
      <c r="P39" s="65">
        <v>5056433</v>
      </c>
      <c r="Q39" s="65">
        <v>375542608</v>
      </c>
      <c r="R39" s="65">
        <v>4747179</v>
      </c>
      <c r="S39" s="65">
        <v>5702203</v>
      </c>
      <c r="T39" s="65">
        <v>408110039</v>
      </c>
      <c r="U39" s="65">
        <v>418559421</v>
      </c>
      <c r="V39" s="65">
        <v>1500229624</v>
      </c>
      <c r="W39" s="65">
        <v>48911510</v>
      </c>
      <c r="X39" s="65">
        <v>1451318114</v>
      </c>
      <c r="Y39" s="66">
        <v>2967.23</v>
      </c>
      <c r="Z39" s="67">
        <v>48911510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39724842</v>
      </c>
      <c r="C42" s="19">
        <v>452985</v>
      </c>
      <c r="D42" s="64">
        <v>31812216</v>
      </c>
      <c r="E42" s="65">
        <v>31812216</v>
      </c>
      <c r="F42" s="65">
        <v>1837535</v>
      </c>
      <c r="G42" s="65">
        <v>-1776572</v>
      </c>
      <c r="H42" s="65">
        <v>103591</v>
      </c>
      <c r="I42" s="65">
        <v>164554</v>
      </c>
      <c r="J42" s="65">
        <v>206102</v>
      </c>
      <c r="K42" s="65">
        <v>24940336</v>
      </c>
      <c r="L42" s="65">
        <v>-24454243</v>
      </c>
      <c r="M42" s="65">
        <v>692195</v>
      </c>
      <c r="N42" s="65">
        <v>-485283</v>
      </c>
      <c r="O42" s="65">
        <v>-124362</v>
      </c>
      <c r="P42" s="65">
        <v>2031307</v>
      </c>
      <c r="Q42" s="65">
        <v>1421662</v>
      </c>
      <c r="R42" s="65">
        <v>-1710674</v>
      </c>
      <c r="S42" s="65">
        <v>-346304</v>
      </c>
      <c r="T42" s="65">
        <v>231552</v>
      </c>
      <c r="U42" s="65">
        <v>-1825426</v>
      </c>
      <c r="V42" s="65">
        <v>452985</v>
      </c>
      <c r="W42" s="65">
        <v>31812216</v>
      </c>
      <c r="X42" s="65">
        <v>-31359231</v>
      </c>
      <c r="Y42" s="66">
        <v>-98.58</v>
      </c>
      <c r="Z42" s="67">
        <v>31812216</v>
      </c>
    </row>
    <row r="43" spans="1:26" ht="13.5">
      <c r="A43" s="63" t="s">
        <v>63</v>
      </c>
      <c r="B43" s="19">
        <v>-33443170</v>
      </c>
      <c r="C43" s="19"/>
      <c r="D43" s="64">
        <v>-34142004</v>
      </c>
      <c r="E43" s="65">
        <v>-34142004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-34142004</v>
      </c>
      <c r="X43" s="65">
        <v>34142004</v>
      </c>
      <c r="Y43" s="66">
        <v>-100</v>
      </c>
      <c r="Z43" s="67">
        <v>-34142004</v>
      </c>
    </row>
    <row r="44" spans="1:26" ht="13.5">
      <c r="A44" s="63" t="s">
        <v>64</v>
      </c>
      <c r="B44" s="19">
        <v>0</v>
      </c>
      <c r="C44" s="19">
        <v>-919151</v>
      </c>
      <c r="D44" s="64">
        <v>-2723844</v>
      </c>
      <c r="E44" s="65">
        <v>-2723844</v>
      </c>
      <c r="F44" s="65">
        <v>0</v>
      </c>
      <c r="G44" s="65">
        <v>0</v>
      </c>
      <c r="H44" s="65">
        <v>-370345</v>
      </c>
      <c r="I44" s="65">
        <v>-370345</v>
      </c>
      <c r="J44" s="65">
        <v>-172186</v>
      </c>
      <c r="K44" s="65">
        <v>6650</v>
      </c>
      <c r="L44" s="65">
        <v>650</v>
      </c>
      <c r="M44" s="65">
        <v>-164886</v>
      </c>
      <c r="N44" s="65">
        <v>3075</v>
      </c>
      <c r="O44" s="65">
        <v>-14313</v>
      </c>
      <c r="P44" s="65">
        <v>0</v>
      </c>
      <c r="Q44" s="65">
        <v>-11238</v>
      </c>
      <c r="R44" s="65">
        <v>-383341</v>
      </c>
      <c r="S44" s="65">
        <v>11302</v>
      </c>
      <c r="T44" s="65">
        <v>-643</v>
      </c>
      <c r="U44" s="65">
        <v>-372682</v>
      </c>
      <c r="V44" s="65">
        <v>-919151</v>
      </c>
      <c r="W44" s="65">
        <v>-2723844</v>
      </c>
      <c r="X44" s="65">
        <v>1804693</v>
      </c>
      <c r="Y44" s="66">
        <v>-66.26</v>
      </c>
      <c r="Z44" s="67">
        <v>-2723844</v>
      </c>
    </row>
    <row r="45" spans="1:26" ht="13.5">
      <c r="A45" s="75" t="s">
        <v>65</v>
      </c>
      <c r="B45" s="22">
        <v>6484797</v>
      </c>
      <c r="C45" s="22">
        <v>396798</v>
      </c>
      <c r="D45" s="104">
        <v>1795695</v>
      </c>
      <c r="E45" s="105">
        <v>1795695</v>
      </c>
      <c r="F45" s="105">
        <v>2700499</v>
      </c>
      <c r="G45" s="105">
        <v>923927</v>
      </c>
      <c r="H45" s="105">
        <v>657173</v>
      </c>
      <c r="I45" s="105">
        <v>657173</v>
      </c>
      <c r="J45" s="105">
        <v>691089</v>
      </c>
      <c r="K45" s="105">
        <v>25638075</v>
      </c>
      <c r="L45" s="105">
        <v>1184482</v>
      </c>
      <c r="M45" s="105">
        <v>1184482</v>
      </c>
      <c r="N45" s="105">
        <v>702274</v>
      </c>
      <c r="O45" s="105">
        <v>563599</v>
      </c>
      <c r="P45" s="105">
        <v>2594906</v>
      </c>
      <c r="Q45" s="105">
        <v>2594906</v>
      </c>
      <c r="R45" s="105">
        <v>500891</v>
      </c>
      <c r="S45" s="105">
        <v>165889</v>
      </c>
      <c r="T45" s="105">
        <v>396798</v>
      </c>
      <c r="U45" s="105">
        <v>396798</v>
      </c>
      <c r="V45" s="105">
        <v>396798</v>
      </c>
      <c r="W45" s="105">
        <v>1795695</v>
      </c>
      <c r="X45" s="105">
        <v>-1398897</v>
      </c>
      <c r="Y45" s="106">
        <v>-77.9</v>
      </c>
      <c r="Z45" s="107">
        <v>1795695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4892834</v>
      </c>
      <c r="C49" s="57"/>
      <c r="D49" s="134">
        <v>-53532</v>
      </c>
      <c r="E49" s="59">
        <v>4844712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176716458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1530785</v>
      </c>
      <c r="C51" s="57"/>
      <c r="D51" s="134">
        <v>224281</v>
      </c>
      <c r="E51" s="59">
        <v>312622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6303160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57.27887591576791</v>
      </c>
      <c r="E58" s="7">
        <f t="shared" si="6"/>
        <v>57.27887591576791</v>
      </c>
      <c r="F58" s="7">
        <f t="shared" si="6"/>
        <v>99.9999814023208</v>
      </c>
      <c r="G58" s="7">
        <f t="shared" si="6"/>
        <v>100</v>
      </c>
      <c r="H58" s="7">
        <f t="shared" si="6"/>
        <v>100</v>
      </c>
      <c r="I58" s="7">
        <f t="shared" si="6"/>
        <v>99.99999249335248</v>
      </c>
      <c r="J58" s="7">
        <f t="shared" si="6"/>
        <v>100.00002311915289</v>
      </c>
      <c r="K58" s="7">
        <f t="shared" si="6"/>
        <v>100.01074418119103</v>
      </c>
      <c r="L58" s="7">
        <f t="shared" si="6"/>
        <v>100.0000226887843</v>
      </c>
      <c r="M58" s="7">
        <f t="shared" si="6"/>
        <v>100.00475021944158</v>
      </c>
      <c r="N58" s="7">
        <f t="shared" si="6"/>
        <v>100</v>
      </c>
      <c r="O58" s="7">
        <f t="shared" si="6"/>
        <v>99.99982924926022</v>
      </c>
      <c r="P58" s="7">
        <f t="shared" si="6"/>
        <v>100</v>
      </c>
      <c r="Q58" s="7">
        <f t="shared" si="6"/>
        <v>99.99998911455742</v>
      </c>
      <c r="R58" s="7">
        <f t="shared" si="6"/>
        <v>99.99997744430944</v>
      </c>
      <c r="S58" s="7">
        <f t="shared" si="6"/>
        <v>101.65918964935558</v>
      </c>
      <c r="T58" s="7">
        <f t="shared" si="6"/>
        <v>102.10460302493618</v>
      </c>
      <c r="U58" s="7">
        <f t="shared" si="6"/>
        <v>101.14932605108184</v>
      </c>
      <c r="V58" s="7">
        <f t="shared" si="6"/>
        <v>100.27071492881521</v>
      </c>
      <c r="W58" s="7">
        <f t="shared" si="6"/>
        <v>57.27887591576791</v>
      </c>
      <c r="X58" s="7">
        <f t="shared" si="6"/>
        <v>0</v>
      </c>
      <c r="Y58" s="7">
        <f t="shared" si="6"/>
        <v>0</v>
      </c>
      <c r="Z58" s="8">
        <f t="shared" si="6"/>
        <v>57.27887591576791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59.99996264363781</v>
      </c>
      <c r="E59" s="10">
        <f t="shared" si="7"/>
        <v>59.99996264363781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59.99996264363781</v>
      </c>
      <c r="X59" s="10">
        <f t="shared" si="7"/>
        <v>0</v>
      </c>
      <c r="Y59" s="10">
        <f t="shared" si="7"/>
        <v>0</v>
      </c>
      <c r="Z59" s="11">
        <f t="shared" si="7"/>
        <v>59.99996264363781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59.459632600153576</v>
      </c>
      <c r="E60" s="13">
        <f t="shared" si="7"/>
        <v>59.459632600153576</v>
      </c>
      <c r="F60" s="13">
        <f t="shared" si="7"/>
        <v>99.99997411576209</v>
      </c>
      <c r="G60" s="13">
        <f t="shared" si="7"/>
        <v>100</v>
      </c>
      <c r="H60" s="13">
        <f t="shared" si="7"/>
        <v>100</v>
      </c>
      <c r="I60" s="13">
        <f t="shared" si="7"/>
        <v>99.9999886560055</v>
      </c>
      <c r="J60" s="13">
        <f t="shared" si="7"/>
        <v>100.00003618504016</v>
      </c>
      <c r="K60" s="13">
        <f t="shared" si="7"/>
        <v>100.03309413133718</v>
      </c>
      <c r="L60" s="13">
        <f t="shared" si="7"/>
        <v>100.0000363646149</v>
      </c>
      <c r="M60" s="13">
        <f t="shared" si="7"/>
        <v>100.0095747556792</v>
      </c>
      <c r="N60" s="13">
        <f t="shared" si="7"/>
        <v>100</v>
      </c>
      <c r="O60" s="13">
        <f t="shared" si="7"/>
        <v>99.99996513055122</v>
      </c>
      <c r="P60" s="13">
        <f t="shared" si="7"/>
        <v>100</v>
      </c>
      <c r="Q60" s="13">
        <f t="shared" si="7"/>
        <v>99.99998831407103</v>
      </c>
      <c r="R60" s="13">
        <f t="shared" si="7"/>
        <v>99.99996641985258</v>
      </c>
      <c r="S60" s="13">
        <f t="shared" si="7"/>
        <v>99.99996218591146</v>
      </c>
      <c r="T60" s="13">
        <f t="shared" si="7"/>
        <v>100.00006000690081</v>
      </c>
      <c r="U60" s="13">
        <f t="shared" si="7"/>
        <v>99.99998628058778</v>
      </c>
      <c r="V60" s="13">
        <f t="shared" si="7"/>
        <v>100.00228008840449</v>
      </c>
      <c r="W60" s="13">
        <f t="shared" si="7"/>
        <v>59.459632600153576</v>
      </c>
      <c r="X60" s="13">
        <f t="shared" si="7"/>
        <v>0</v>
      </c>
      <c r="Y60" s="13">
        <f t="shared" si="7"/>
        <v>0</v>
      </c>
      <c r="Z60" s="14">
        <f t="shared" si="7"/>
        <v>59.459632600153576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59.768296422526355</v>
      </c>
      <c r="E61" s="13">
        <f t="shared" si="7"/>
        <v>59.768296422526355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59.768296422526355</v>
      </c>
      <c r="X61" s="13">
        <f t="shared" si="7"/>
        <v>0</v>
      </c>
      <c r="Y61" s="13">
        <f t="shared" si="7"/>
        <v>0</v>
      </c>
      <c r="Z61" s="14">
        <f t="shared" si="7"/>
        <v>59.768296422526355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60.46419231876978</v>
      </c>
      <c r="E62" s="13">
        <f t="shared" si="7"/>
        <v>60.46419231876978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60.46419231876978</v>
      </c>
      <c r="X62" s="13">
        <f t="shared" si="7"/>
        <v>0</v>
      </c>
      <c r="Y62" s="13">
        <f t="shared" si="7"/>
        <v>0</v>
      </c>
      <c r="Z62" s="14">
        <f t="shared" si="7"/>
        <v>60.46419231876978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79.83861319852059</v>
      </c>
      <c r="E63" s="13">
        <f t="shared" si="7"/>
        <v>79.83861319852059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79.83861319852059</v>
      </c>
      <c r="X63" s="13">
        <f t="shared" si="7"/>
        <v>0</v>
      </c>
      <c r="Y63" s="13">
        <f t="shared" si="7"/>
        <v>0</v>
      </c>
      <c r="Z63" s="14">
        <f t="shared" si="7"/>
        <v>79.83861319852059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40.409261169608016</v>
      </c>
      <c r="E64" s="13">
        <f t="shared" si="7"/>
        <v>40.409261169608016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40.409261169608016</v>
      </c>
      <c r="X64" s="13">
        <f t="shared" si="7"/>
        <v>0</v>
      </c>
      <c r="Y64" s="13">
        <f t="shared" si="7"/>
        <v>0</v>
      </c>
      <c r="Z64" s="14">
        <f t="shared" si="7"/>
        <v>40.409261169608016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96.84501489696736</v>
      </c>
      <c r="E65" s="13">
        <f t="shared" si="7"/>
        <v>96.84501489696736</v>
      </c>
      <c r="F65" s="13">
        <f t="shared" si="7"/>
        <v>24282.55185417976</v>
      </c>
      <c r="G65" s="13">
        <f t="shared" si="7"/>
        <v>103596.37345679011</v>
      </c>
      <c r="H65" s="13">
        <f t="shared" si="7"/>
        <v>11090.439377629904</v>
      </c>
      <c r="I65" s="13">
        <f t="shared" si="7"/>
        <v>22637.996918335903</v>
      </c>
      <c r="J65" s="13">
        <f t="shared" si="7"/>
        <v>11136.258865248228</v>
      </c>
      <c r="K65" s="13">
        <f t="shared" si="7"/>
        <v>22692.360758851577</v>
      </c>
      <c r="L65" s="13">
        <f t="shared" si="7"/>
        <v>31725.046146746656</v>
      </c>
      <c r="M65" s="13">
        <f t="shared" si="7"/>
        <v>17882.113933688655</v>
      </c>
      <c r="N65" s="13">
        <f t="shared" si="7"/>
        <v>22637.602418264258</v>
      </c>
      <c r="O65" s="13">
        <f t="shared" si="7"/>
        <v>14277.80045803047</v>
      </c>
      <c r="P65" s="13">
        <f t="shared" si="7"/>
        <v>10248.259334006054</v>
      </c>
      <c r="Q65" s="13">
        <f t="shared" si="7"/>
        <v>14166.540849267445</v>
      </c>
      <c r="R65" s="13">
        <f t="shared" si="7"/>
        <v>29109.96089931574</v>
      </c>
      <c r="S65" s="13">
        <f t="shared" si="7"/>
        <v>11801.133473158106</v>
      </c>
      <c r="T65" s="13">
        <f t="shared" si="7"/>
        <v>1645.6746721440986</v>
      </c>
      <c r="U65" s="13">
        <f t="shared" si="7"/>
        <v>5443.4486157890415</v>
      </c>
      <c r="V65" s="13">
        <f t="shared" si="7"/>
        <v>11718.38467907256</v>
      </c>
      <c r="W65" s="13">
        <f t="shared" si="7"/>
        <v>96.84501489696736</v>
      </c>
      <c r="X65" s="13">
        <f t="shared" si="7"/>
        <v>0</v>
      </c>
      <c r="Y65" s="13">
        <f t="shared" si="7"/>
        <v>0</v>
      </c>
      <c r="Z65" s="14">
        <f t="shared" si="7"/>
        <v>96.84501489696736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100</v>
      </c>
      <c r="P66" s="16">
        <f t="shared" si="7"/>
        <v>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-231031.0344827586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4185077</v>
      </c>
      <c r="C67" s="24"/>
      <c r="D67" s="25">
        <v>80833800</v>
      </c>
      <c r="E67" s="26">
        <v>80833800</v>
      </c>
      <c r="F67" s="26">
        <v>5377015</v>
      </c>
      <c r="G67" s="26">
        <v>4179207</v>
      </c>
      <c r="H67" s="26">
        <v>3765304</v>
      </c>
      <c r="I67" s="26">
        <v>13321526</v>
      </c>
      <c r="J67" s="26">
        <v>4325418</v>
      </c>
      <c r="K67" s="26">
        <v>6887449</v>
      </c>
      <c r="L67" s="26">
        <v>4407464</v>
      </c>
      <c r="M67" s="26">
        <v>15620331</v>
      </c>
      <c r="N67" s="26">
        <v>4315573</v>
      </c>
      <c r="O67" s="26">
        <v>585649</v>
      </c>
      <c r="P67" s="26">
        <v>4285359</v>
      </c>
      <c r="Q67" s="26">
        <v>9186581</v>
      </c>
      <c r="R67" s="26">
        <v>4433471</v>
      </c>
      <c r="S67" s="26">
        <v>4066684</v>
      </c>
      <c r="T67" s="26">
        <v>3163637</v>
      </c>
      <c r="U67" s="26">
        <v>11663792</v>
      </c>
      <c r="V67" s="26">
        <v>49792230</v>
      </c>
      <c r="W67" s="26">
        <v>80833800</v>
      </c>
      <c r="X67" s="26"/>
      <c r="Y67" s="25"/>
      <c r="Z67" s="27">
        <v>80833800</v>
      </c>
    </row>
    <row r="68" spans="1:26" ht="13.5" hidden="1">
      <c r="A68" s="37" t="s">
        <v>31</v>
      </c>
      <c r="B68" s="19">
        <v>1094303</v>
      </c>
      <c r="C68" s="19"/>
      <c r="D68" s="20">
        <v>14455369</v>
      </c>
      <c r="E68" s="21">
        <v>14455369</v>
      </c>
      <c r="F68" s="21">
        <v>1513660</v>
      </c>
      <c r="G68" s="21">
        <v>1493989</v>
      </c>
      <c r="H68" s="21">
        <v>1498640</v>
      </c>
      <c r="I68" s="21">
        <v>4506289</v>
      </c>
      <c r="J68" s="21">
        <v>1561845</v>
      </c>
      <c r="K68" s="21">
        <v>4651403</v>
      </c>
      <c r="L68" s="21">
        <v>1657538</v>
      </c>
      <c r="M68" s="21">
        <v>7870786</v>
      </c>
      <c r="N68" s="21">
        <v>1469800</v>
      </c>
      <c r="O68" s="21">
        <v>-2282133</v>
      </c>
      <c r="P68" s="21">
        <v>1441672</v>
      </c>
      <c r="Q68" s="21">
        <v>629339</v>
      </c>
      <c r="R68" s="21">
        <v>1455521</v>
      </c>
      <c r="S68" s="21">
        <v>1422167</v>
      </c>
      <c r="T68" s="21">
        <v>1497162</v>
      </c>
      <c r="U68" s="21">
        <v>4374850</v>
      </c>
      <c r="V68" s="21">
        <v>17381264</v>
      </c>
      <c r="W68" s="21">
        <v>14455369</v>
      </c>
      <c r="X68" s="21"/>
      <c r="Y68" s="20"/>
      <c r="Z68" s="23">
        <v>14455369</v>
      </c>
    </row>
    <row r="69" spans="1:26" ht="13.5" hidden="1">
      <c r="A69" s="38" t="s">
        <v>32</v>
      </c>
      <c r="B69" s="19">
        <v>2877464</v>
      </c>
      <c r="C69" s="19"/>
      <c r="D69" s="20">
        <v>63282389</v>
      </c>
      <c r="E69" s="21">
        <v>63282389</v>
      </c>
      <c r="F69" s="21">
        <v>3863355</v>
      </c>
      <c r="G69" s="21">
        <v>2685218</v>
      </c>
      <c r="H69" s="21">
        <v>2266664</v>
      </c>
      <c r="I69" s="21">
        <v>8815237</v>
      </c>
      <c r="J69" s="21">
        <v>2763573</v>
      </c>
      <c r="K69" s="21">
        <v>2236046</v>
      </c>
      <c r="L69" s="21">
        <v>2749926</v>
      </c>
      <c r="M69" s="21">
        <v>7749545</v>
      </c>
      <c r="N69" s="21">
        <v>2845773</v>
      </c>
      <c r="O69" s="21">
        <v>2867840</v>
      </c>
      <c r="P69" s="21">
        <v>2843687</v>
      </c>
      <c r="Q69" s="21">
        <v>8557300</v>
      </c>
      <c r="R69" s="21">
        <v>2977950</v>
      </c>
      <c r="S69" s="21">
        <v>2644517</v>
      </c>
      <c r="T69" s="21">
        <v>1666475</v>
      </c>
      <c r="U69" s="21">
        <v>7288942</v>
      </c>
      <c r="V69" s="21">
        <v>32411024</v>
      </c>
      <c r="W69" s="21">
        <v>63282389</v>
      </c>
      <c r="X69" s="21"/>
      <c r="Y69" s="20"/>
      <c r="Z69" s="23">
        <v>63282389</v>
      </c>
    </row>
    <row r="70" spans="1:26" ht="13.5" hidden="1">
      <c r="A70" s="39" t="s">
        <v>103</v>
      </c>
      <c r="B70" s="19"/>
      <c r="C70" s="19"/>
      <c r="D70" s="20">
        <v>25247258</v>
      </c>
      <c r="E70" s="21">
        <v>25247258</v>
      </c>
      <c r="F70" s="21">
        <v>547</v>
      </c>
      <c r="G70" s="21">
        <v>111</v>
      </c>
      <c r="H70" s="21">
        <v>628</v>
      </c>
      <c r="I70" s="21">
        <v>1286</v>
      </c>
      <c r="J70" s="21">
        <v>-1724</v>
      </c>
      <c r="K70" s="21">
        <v>1150</v>
      </c>
      <c r="L70" s="21">
        <v>295</v>
      </c>
      <c r="M70" s="21">
        <v>-279</v>
      </c>
      <c r="N70" s="21">
        <v>812</v>
      </c>
      <c r="O70" s="21">
        <v>480</v>
      </c>
      <c r="P70" s="21">
        <v>185</v>
      </c>
      <c r="Q70" s="21">
        <v>1477</v>
      </c>
      <c r="R70" s="21">
        <v>1105</v>
      </c>
      <c r="S70" s="21">
        <v>823</v>
      </c>
      <c r="T70" s="21">
        <v>406</v>
      </c>
      <c r="U70" s="21">
        <v>2334</v>
      </c>
      <c r="V70" s="21">
        <v>4818</v>
      </c>
      <c r="W70" s="21">
        <v>25247258</v>
      </c>
      <c r="X70" s="21"/>
      <c r="Y70" s="20"/>
      <c r="Z70" s="23">
        <v>25247258</v>
      </c>
    </row>
    <row r="71" spans="1:26" ht="13.5" hidden="1">
      <c r="A71" s="39" t="s">
        <v>104</v>
      </c>
      <c r="B71" s="19">
        <v>948958</v>
      </c>
      <c r="C71" s="19"/>
      <c r="D71" s="20">
        <v>14905503</v>
      </c>
      <c r="E71" s="21">
        <v>14905503</v>
      </c>
      <c r="F71" s="21">
        <v>2411254</v>
      </c>
      <c r="G71" s="21">
        <v>1249267</v>
      </c>
      <c r="H71" s="21">
        <v>806896</v>
      </c>
      <c r="I71" s="21">
        <v>4467417</v>
      </c>
      <c r="J71" s="21">
        <v>1306933</v>
      </c>
      <c r="K71" s="21">
        <v>792104</v>
      </c>
      <c r="L71" s="21">
        <v>1306497</v>
      </c>
      <c r="M71" s="21">
        <v>3405534</v>
      </c>
      <c r="N71" s="21">
        <v>1397867</v>
      </c>
      <c r="O71" s="21">
        <v>1416858</v>
      </c>
      <c r="P71" s="21">
        <v>1384453</v>
      </c>
      <c r="Q71" s="21">
        <v>4199178</v>
      </c>
      <c r="R71" s="21">
        <v>1540200</v>
      </c>
      <c r="S71" s="21">
        <v>1189328</v>
      </c>
      <c r="T71" s="21">
        <v>133471</v>
      </c>
      <c r="U71" s="21">
        <v>2862999</v>
      </c>
      <c r="V71" s="21">
        <v>14935128</v>
      </c>
      <c r="W71" s="21">
        <v>14905503</v>
      </c>
      <c r="X71" s="21"/>
      <c r="Y71" s="20"/>
      <c r="Z71" s="23">
        <v>14905503</v>
      </c>
    </row>
    <row r="72" spans="1:26" ht="13.5" hidden="1">
      <c r="A72" s="39" t="s">
        <v>105</v>
      </c>
      <c r="B72" s="19">
        <v>1252250</v>
      </c>
      <c r="C72" s="19"/>
      <c r="D72" s="20">
        <v>11861193</v>
      </c>
      <c r="E72" s="21">
        <v>11861193</v>
      </c>
      <c r="F72" s="21">
        <v>1435644</v>
      </c>
      <c r="G72" s="21">
        <v>1433248</v>
      </c>
      <c r="H72" s="21">
        <v>1438702</v>
      </c>
      <c r="I72" s="21">
        <v>4307594</v>
      </c>
      <c r="J72" s="21">
        <v>1433548</v>
      </c>
      <c r="K72" s="21">
        <v>1432935</v>
      </c>
      <c r="L72" s="21">
        <v>1434466</v>
      </c>
      <c r="M72" s="21">
        <v>4300949</v>
      </c>
      <c r="N72" s="21">
        <v>1434523</v>
      </c>
      <c r="O72" s="21">
        <v>1430416</v>
      </c>
      <c r="P72" s="21">
        <v>1431301</v>
      </c>
      <c r="Q72" s="21">
        <v>4296240</v>
      </c>
      <c r="R72" s="21">
        <v>1426415</v>
      </c>
      <c r="S72" s="21">
        <v>1431957</v>
      </c>
      <c r="T72" s="21">
        <v>1431334</v>
      </c>
      <c r="U72" s="21">
        <v>4289706</v>
      </c>
      <c r="V72" s="21">
        <v>17194489</v>
      </c>
      <c r="W72" s="21">
        <v>11861193</v>
      </c>
      <c r="X72" s="21"/>
      <c r="Y72" s="20"/>
      <c r="Z72" s="23">
        <v>11861193</v>
      </c>
    </row>
    <row r="73" spans="1:26" ht="13.5" hidden="1">
      <c r="A73" s="39" t="s">
        <v>106</v>
      </c>
      <c r="B73" s="19">
        <v>649089</v>
      </c>
      <c r="C73" s="19"/>
      <c r="D73" s="20">
        <v>12151165</v>
      </c>
      <c r="E73" s="21">
        <v>12151165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12151165</v>
      </c>
      <c r="X73" s="21"/>
      <c r="Y73" s="20"/>
      <c r="Z73" s="23">
        <v>12151165</v>
      </c>
    </row>
    <row r="74" spans="1:26" ht="13.5" hidden="1">
      <c r="A74" s="39" t="s">
        <v>107</v>
      </c>
      <c r="B74" s="19">
        <v>27167</v>
      </c>
      <c r="C74" s="19"/>
      <c r="D74" s="20">
        <v>-882730</v>
      </c>
      <c r="E74" s="21">
        <v>-882730</v>
      </c>
      <c r="F74" s="21">
        <v>15910</v>
      </c>
      <c r="G74" s="21">
        <v>2592</v>
      </c>
      <c r="H74" s="21">
        <v>20438</v>
      </c>
      <c r="I74" s="21">
        <v>38940</v>
      </c>
      <c r="J74" s="21">
        <v>24816</v>
      </c>
      <c r="K74" s="21">
        <v>9857</v>
      </c>
      <c r="L74" s="21">
        <v>8668</v>
      </c>
      <c r="M74" s="21">
        <v>43341</v>
      </c>
      <c r="N74" s="21">
        <v>12571</v>
      </c>
      <c r="O74" s="21">
        <v>20086</v>
      </c>
      <c r="P74" s="21">
        <v>27748</v>
      </c>
      <c r="Q74" s="21">
        <v>60405</v>
      </c>
      <c r="R74" s="21">
        <v>10230</v>
      </c>
      <c r="S74" s="21">
        <v>22409</v>
      </c>
      <c r="T74" s="21">
        <v>101264</v>
      </c>
      <c r="U74" s="21">
        <v>133903</v>
      </c>
      <c r="V74" s="21">
        <v>276589</v>
      </c>
      <c r="W74" s="21">
        <v>-882730</v>
      </c>
      <c r="X74" s="21"/>
      <c r="Y74" s="20"/>
      <c r="Z74" s="23">
        <v>-882730</v>
      </c>
    </row>
    <row r="75" spans="1:26" ht="13.5" hidden="1">
      <c r="A75" s="40" t="s">
        <v>110</v>
      </c>
      <c r="B75" s="28">
        <v>213310</v>
      </c>
      <c r="C75" s="28"/>
      <c r="D75" s="29">
        <v>3096042</v>
      </c>
      <c r="E75" s="30">
        <v>3096042</v>
      </c>
      <c r="F75" s="30"/>
      <c r="G75" s="30"/>
      <c r="H75" s="30"/>
      <c r="I75" s="30"/>
      <c r="J75" s="30"/>
      <c r="K75" s="30"/>
      <c r="L75" s="30"/>
      <c r="M75" s="30"/>
      <c r="N75" s="30"/>
      <c r="O75" s="30">
        <v>-58</v>
      </c>
      <c r="P75" s="30"/>
      <c r="Q75" s="30">
        <v>-58</v>
      </c>
      <c r="R75" s="30"/>
      <c r="S75" s="30"/>
      <c r="T75" s="30"/>
      <c r="U75" s="30"/>
      <c r="V75" s="30">
        <v>-58</v>
      </c>
      <c r="W75" s="30">
        <v>3096042</v>
      </c>
      <c r="X75" s="30"/>
      <c r="Y75" s="29"/>
      <c r="Z75" s="31">
        <v>3096042</v>
      </c>
    </row>
    <row r="76" spans="1:26" ht="13.5" hidden="1">
      <c r="A76" s="42" t="s">
        <v>222</v>
      </c>
      <c r="B76" s="32"/>
      <c r="C76" s="32">
        <v>49927025</v>
      </c>
      <c r="D76" s="33">
        <v>46300692</v>
      </c>
      <c r="E76" s="34">
        <v>46300692</v>
      </c>
      <c r="F76" s="34">
        <v>5377014</v>
      </c>
      <c r="G76" s="34">
        <v>4179207</v>
      </c>
      <c r="H76" s="34">
        <v>3765304</v>
      </c>
      <c r="I76" s="34">
        <v>13321525</v>
      </c>
      <c r="J76" s="34">
        <v>4325419</v>
      </c>
      <c r="K76" s="34">
        <v>6888189</v>
      </c>
      <c r="L76" s="34">
        <v>4407465</v>
      </c>
      <c r="M76" s="34">
        <v>15621073</v>
      </c>
      <c r="N76" s="34">
        <v>4315573</v>
      </c>
      <c r="O76" s="34">
        <v>585648</v>
      </c>
      <c r="P76" s="34">
        <v>4285359</v>
      </c>
      <c r="Q76" s="34">
        <v>9186580</v>
      </c>
      <c r="R76" s="34">
        <v>4433470</v>
      </c>
      <c r="S76" s="34">
        <v>4134158</v>
      </c>
      <c r="T76" s="34">
        <v>3230219</v>
      </c>
      <c r="U76" s="34">
        <v>11797847</v>
      </c>
      <c r="V76" s="34">
        <v>49927025</v>
      </c>
      <c r="W76" s="34">
        <v>46300692</v>
      </c>
      <c r="X76" s="34"/>
      <c r="Y76" s="33"/>
      <c r="Z76" s="35">
        <v>46300692</v>
      </c>
    </row>
    <row r="77" spans="1:26" ht="13.5" hidden="1">
      <c r="A77" s="37" t="s">
        <v>31</v>
      </c>
      <c r="B77" s="19"/>
      <c r="C77" s="19">
        <v>17381264</v>
      </c>
      <c r="D77" s="20">
        <v>8673216</v>
      </c>
      <c r="E77" s="21">
        <v>8673216</v>
      </c>
      <c r="F77" s="21">
        <v>1513660</v>
      </c>
      <c r="G77" s="21">
        <v>1493989</v>
      </c>
      <c r="H77" s="21">
        <v>1498640</v>
      </c>
      <c r="I77" s="21">
        <v>4506289</v>
      </c>
      <c r="J77" s="21">
        <v>1561845</v>
      </c>
      <c r="K77" s="21">
        <v>4651403</v>
      </c>
      <c r="L77" s="21">
        <v>1657538</v>
      </c>
      <c r="M77" s="21">
        <v>7870786</v>
      </c>
      <c r="N77" s="21">
        <v>1469800</v>
      </c>
      <c r="O77" s="21">
        <v>-2282133</v>
      </c>
      <c r="P77" s="21">
        <v>1441672</v>
      </c>
      <c r="Q77" s="21">
        <v>629339</v>
      </c>
      <c r="R77" s="21">
        <v>1455521</v>
      </c>
      <c r="S77" s="21">
        <v>1422167</v>
      </c>
      <c r="T77" s="21">
        <v>1497162</v>
      </c>
      <c r="U77" s="21">
        <v>4374850</v>
      </c>
      <c r="V77" s="21">
        <v>17381264</v>
      </c>
      <c r="W77" s="21">
        <v>8673216</v>
      </c>
      <c r="X77" s="21"/>
      <c r="Y77" s="20"/>
      <c r="Z77" s="23">
        <v>8673216</v>
      </c>
    </row>
    <row r="78" spans="1:26" ht="13.5" hidden="1">
      <c r="A78" s="38" t="s">
        <v>32</v>
      </c>
      <c r="B78" s="19"/>
      <c r="C78" s="19">
        <v>32411763</v>
      </c>
      <c r="D78" s="20">
        <v>37627476</v>
      </c>
      <c r="E78" s="21">
        <v>37627476</v>
      </c>
      <c r="F78" s="21">
        <v>3863354</v>
      </c>
      <c r="G78" s="21">
        <v>2685218</v>
      </c>
      <c r="H78" s="21">
        <v>2266664</v>
      </c>
      <c r="I78" s="21">
        <v>8815236</v>
      </c>
      <c r="J78" s="21">
        <v>2763574</v>
      </c>
      <c r="K78" s="21">
        <v>2236786</v>
      </c>
      <c r="L78" s="21">
        <v>2749927</v>
      </c>
      <c r="M78" s="21">
        <v>7750287</v>
      </c>
      <c r="N78" s="21">
        <v>2845773</v>
      </c>
      <c r="O78" s="21">
        <v>2867839</v>
      </c>
      <c r="P78" s="21">
        <v>2843687</v>
      </c>
      <c r="Q78" s="21">
        <v>8557299</v>
      </c>
      <c r="R78" s="21">
        <v>2977949</v>
      </c>
      <c r="S78" s="21">
        <v>2644516</v>
      </c>
      <c r="T78" s="21">
        <v>1666476</v>
      </c>
      <c r="U78" s="21">
        <v>7288941</v>
      </c>
      <c r="V78" s="21">
        <v>32411763</v>
      </c>
      <c r="W78" s="21">
        <v>37627476</v>
      </c>
      <c r="X78" s="21"/>
      <c r="Y78" s="20"/>
      <c r="Z78" s="23">
        <v>37627476</v>
      </c>
    </row>
    <row r="79" spans="1:26" ht="13.5" hidden="1">
      <c r="A79" s="39" t="s">
        <v>103</v>
      </c>
      <c r="B79" s="19"/>
      <c r="C79" s="19"/>
      <c r="D79" s="20">
        <v>15089856</v>
      </c>
      <c r="E79" s="21">
        <v>15089856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15089856</v>
      </c>
      <c r="X79" s="21"/>
      <c r="Y79" s="20"/>
      <c r="Z79" s="23">
        <v>15089856</v>
      </c>
    </row>
    <row r="80" spans="1:26" ht="13.5" hidden="1">
      <c r="A80" s="39" t="s">
        <v>104</v>
      </c>
      <c r="B80" s="19"/>
      <c r="C80" s="19"/>
      <c r="D80" s="20">
        <v>9012492</v>
      </c>
      <c r="E80" s="21">
        <v>9012492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9012492</v>
      </c>
      <c r="X80" s="21"/>
      <c r="Y80" s="20"/>
      <c r="Z80" s="23">
        <v>9012492</v>
      </c>
    </row>
    <row r="81" spans="1:26" ht="13.5" hidden="1">
      <c r="A81" s="39" t="s">
        <v>105</v>
      </c>
      <c r="B81" s="19"/>
      <c r="C81" s="19"/>
      <c r="D81" s="20">
        <v>9469812</v>
      </c>
      <c r="E81" s="21">
        <v>9469812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9469812</v>
      </c>
      <c r="X81" s="21"/>
      <c r="Y81" s="20"/>
      <c r="Z81" s="23">
        <v>9469812</v>
      </c>
    </row>
    <row r="82" spans="1:26" ht="13.5" hidden="1">
      <c r="A82" s="39" t="s">
        <v>106</v>
      </c>
      <c r="B82" s="19"/>
      <c r="C82" s="19"/>
      <c r="D82" s="20">
        <v>4910196</v>
      </c>
      <c r="E82" s="21">
        <v>4910196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4910196</v>
      </c>
      <c r="X82" s="21"/>
      <c r="Y82" s="20"/>
      <c r="Z82" s="23">
        <v>4910196</v>
      </c>
    </row>
    <row r="83" spans="1:26" ht="13.5" hidden="1">
      <c r="A83" s="39" t="s">
        <v>107</v>
      </c>
      <c r="B83" s="19"/>
      <c r="C83" s="19">
        <v>32411763</v>
      </c>
      <c r="D83" s="20">
        <v>-854880</v>
      </c>
      <c r="E83" s="21">
        <v>-854880</v>
      </c>
      <c r="F83" s="21">
        <v>3863354</v>
      </c>
      <c r="G83" s="21">
        <v>2685218</v>
      </c>
      <c r="H83" s="21">
        <v>2266664</v>
      </c>
      <c r="I83" s="21">
        <v>8815236</v>
      </c>
      <c r="J83" s="21">
        <v>2763574</v>
      </c>
      <c r="K83" s="21">
        <v>2236786</v>
      </c>
      <c r="L83" s="21">
        <v>2749927</v>
      </c>
      <c r="M83" s="21">
        <v>7750287</v>
      </c>
      <c r="N83" s="21">
        <v>2845773</v>
      </c>
      <c r="O83" s="21">
        <v>2867839</v>
      </c>
      <c r="P83" s="21">
        <v>2843687</v>
      </c>
      <c r="Q83" s="21">
        <v>8557299</v>
      </c>
      <c r="R83" s="21">
        <v>2977949</v>
      </c>
      <c r="S83" s="21">
        <v>2644516</v>
      </c>
      <c r="T83" s="21">
        <v>1666476</v>
      </c>
      <c r="U83" s="21">
        <v>7288941</v>
      </c>
      <c r="V83" s="21">
        <v>32411763</v>
      </c>
      <c r="W83" s="21">
        <v>-854880</v>
      </c>
      <c r="X83" s="21"/>
      <c r="Y83" s="20"/>
      <c r="Z83" s="23">
        <v>-854880</v>
      </c>
    </row>
    <row r="84" spans="1:26" ht="13.5" hidden="1">
      <c r="A84" s="40" t="s">
        <v>110</v>
      </c>
      <c r="B84" s="28"/>
      <c r="C84" s="28">
        <v>133998</v>
      </c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>
        <v>-58</v>
      </c>
      <c r="P84" s="30"/>
      <c r="Q84" s="30">
        <v>-58</v>
      </c>
      <c r="R84" s="30"/>
      <c r="S84" s="30">
        <v>67475</v>
      </c>
      <c r="T84" s="30">
        <v>66581</v>
      </c>
      <c r="U84" s="30">
        <v>134056</v>
      </c>
      <c r="V84" s="30">
        <v>133998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1551820</v>
      </c>
      <c r="D5" s="158">
        <f>SUM(D6:D8)</f>
        <v>0</v>
      </c>
      <c r="E5" s="159">
        <f t="shared" si="0"/>
        <v>51657121</v>
      </c>
      <c r="F5" s="105">
        <f t="shared" si="0"/>
        <v>51657121</v>
      </c>
      <c r="G5" s="105">
        <f t="shared" si="0"/>
        <v>1114444</v>
      </c>
      <c r="H5" s="105">
        <f t="shared" si="0"/>
        <v>1092013</v>
      </c>
      <c r="I5" s="105">
        <f t="shared" si="0"/>
        <v>1103826</v>
      </c>
      <c r="J5" s="105">
        <f t="shared" si="0"/>
        <v>3310283</v>
      </c>
      <c r="K5" s="105">
        <f t="shared" si="0"/>
        <v>1166838</v>
      </c>
      <c r="L5" s="105">
        <f t="shared" si="0"/>
        <v>4410868</v>
      </c>
      <c r="M5" s="105">
        <f t="shared" si="0"/>
        <v>1343114</v>
      </c>
      <c r="N5" s="105">
        <f t="shared" si="0"/>
        <v>6920820</v>
      </c>
      <c r="O5" s="105">
        <f t="shared" si="0"/>
        <v>1158381</v>
      </c>
      <c r="P5" s="105">
        <f t="shared" si="0"/>
        <v>-2590134</v>
      </c>
      <c r="Q5" s="105">
        <f t="shared" si="0"/>
        <v>1139497</v>
      </c>
      <c r="R5" s="105">
        <f t="shared" si="0"/>
        <v>-292256</v>
      </c>
      <c r="S5" s="105">
        <f t="shared" si="0"/>
        <v>1128061</v>
      </c>
      <c r="T5" s="105">
        <f t="shared" si="0"/>
        <v>1040131</v>
      </c>
      <c r="U5" s="105">
        <f t="shared" si="0"/>
        <v>1337780</v>
      </c>
      <c r="V5" s="105">
        <f t="shared" si="0"/>
        <v>3505972</v>
      </c>
      <c r="W5" s="105">
        <f t="shared" si="0"/>
        <v>13444819</v>
      </c>
      <c r="X5" s="105">
        <f t="shared" si="0"/>
        <v>51657121</v>
      </c>
      <c r="Y5" s="105">
        <f t="shared" si="0"/>
        <v>-38212302</v>
      </c>
      <c r="Z5" s="142">
        <f>+IF(X5&lt;&gt;0,+(Y5/X5)*100,0)</f>
        <v>-73.97296105603716</v>
      </c>
      <c r="AA5" s="158">
        <f>SUM(AA6:AA8)</f>
        <v>51657121</v>
      </c>
    </row>
    <row r="6" spans="1:27" ht="13.5">
      <c r="A6" s="143" t="s">
        <v>75</v>
      </c>
      <c r="B6" s="141"/>
      <c r="C6" s="160">
        <v>230762</v>
      </c>
      <c r="D6" s="160"/>
      <c r="E6" s="161">
        <v>32042380</v>
      </c>
      <c r="F6" s="65">
        <v>32042380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>
        <v>58491</v>
      </c>
      <c r="V6" s="65">
        <v>58491</v>
      </c>
      <c r="W6" s="65">
        <v>58491</v>
      </c>
      <c r="X6" s="65">
        <v>32042380</v>
      </c>
      <c r="Y6" s="65">
        <v>-31983889</v>
      </c>
      <c r="Z6" s="145">
        <v>-99.82</v>
      </c>
      <c r="AA6" s="160">
        <v>32042380</v>
      </c>
    </row>
    <row r="7" spans="1:27" ht="13.5">
      <c r="A7" s="143" t="s">
        <v>76</v>
      </c>
      <c r="B7" s="141"/>
      <c r="C7" s="162">
        <v>226755</v>
      </c>
      <c r="D7" s="162"/>
      <c r="E7" s="163">
        <v>5159372</v>
      </c>
      <c r="F7" s="164">
        <v>5159372</v>
      </c>
      <c r="G7" s="164">
        <v>1175</v>
      </c>
      <c r="H7" s="164">
        <v>199</v>
      </c>
      <c r="I7" s="164">
        <v>5864</v>
      </c>
      <c r="J7" s="164">
        <v>7238</v>
      </c>
      <c r="K7" s="164">
        <v>5125</v>
      </c>
      <c r="L7" s="164">
        <v>1310</v>
      </c>
      <c r="M7" s="164">
        <v>370</v>
      </c>
      <c r="N7" s="164">
        <v>6805</v>
      </c>
      <c r="O7" s="164">
        <v>3606</v>
      </c>
      <c r="P7" s="164">
        <v>6702</v>
      </c>
      <c r="Q7" s="164">
        <v>1658</v>
      </c>
      <c r="R7" s="164">
        <v>11966</v>
      </c>
      <c r="S7" s="164">
        <v>4477</v>
      </c>
      <c r="T7" s="164">
        <v>19634</v>
      </c>
      <c r="U7" s="164">
        <v>2329</v>
      </c>
      <c r="V7" s="164">
        <v>26440</v>
      </c>
      <c r="W7" s="164">
        <v>52449</v>
      </c>
      <c r="X7" s="164">
        <v>5159372</v>
      </c>
      <c r="Y7" s="164">
        <v>-5106923</v>
      </c>
      <c r="Z7" s="146">
        <v>-98.98</v>
      </c>
      <c r="AA7" s="162">
        <v>5159372</v>
      </c>
    </row>
    <row r="8" spans="1:27" ht="13.5">
      <c r="A8" s="143" t="s">
        <v>77</v>
      </c>
      <c r="B8" s="141"/>
      <c r="C8" s="160">
        <v>1094303</v>
      </c>
      <c r="D8" s="160"/>
      <c r="E8" s="161">
        <v>14455369</v>
      </c>
      <c r="F8" s="65">
        <v>14455369</v>
      </c>
      <c r="G8" s="65">
        <v>1113269</v>
      </c>
      <c r="H8" s="65">
        <v>1091814</v>
      </c>
      <c r="I8" s="65">
        <v>1097962</v>
      </c>
      <c r="J8" s="65">
        <v>3303045</v>
      </c>
      <c r="K8" s="65">
        <v>1161713</v>
      </c>
      <c r="L8" s="65">
        <v>4409558</v>
      </c>
      <c r="M8" s="65">
        <v>1342744</v>
      </c>
      <c r="N8" s="65">
        <v>6914015</v>
      </c>
      <c r="O8" s="65">
        <v>1154775</v>
      </c>
      <c r="P8" s="65">
        <v>-2596836</v>
      </c>
      <c r="Q8" s="65">
        <v>1137839</v>
      </c>
      <c r="R8" s="65">
        <v>-304222</v>
      </c>
      <c r="S8" s="65">
        <v>1123584</v>
      </c>
      <c r="T8" s="65">
        <v>1020497</v>
      </c>
      <c r="U8" s="65">
        <v>1276960</v>
      </c>
      <c r="V8" s="65">
        <v>3421041</v>
      </c>
      <c r="W8" s="65">
        <v>13333879</v>
      </c>
      <c r="X8" s="65">
        <v>14455369</v>
      </c>
      <c r="Y8" s="65">
        <v>-1121490</v>
      </c>
      <c r="Z8" s="145">
        <v>-7.76</v>
      </c>
      <c r="AA8" s="160">
        <v>14455369</v>
      </c>
    </row>
    <row r="9" spans="1:27" ht="13.5">
      <c r="A9" s="140" t="s">
        <v>78</v>
      </c>
      <c r="B9" s="141"/>
      <c r="C9" s="158">
        <f aca="true" t="shared" si="1" ref="C9:Y9">SUM(C10:C14)</f>
        <v>41249</v>
      </c>
      <c r="D9" s="158">
        <f>SUM(D10:D14)</f>
        <v>0</v>
      </c>
      <c r="E9" s="159">
        <f t="shared" si="1"/>
        <v>82384</v>
      </c>
      <c r="F9" s="105">
        <f t="shared" si="1"/>
        <v>82384</v>
      </c>
      <c r="G9" s="105">
        <f t="shared" si="1"/>
        <v>14943</v>
      </c>
      <c r="H9" s="105">
        <f t="shared" si="1"/>
        <v>3957</v>
      </c>
      <c r="I9" s="105">
        <f t="shared" si="1"/>
        <v>31412</v>
      </c>
      <c r="J9" s="105">
        <f t="shared" si="1"/>
        <v>50312</v>
      </c>
      <c r="K9" s="105">
        <f t="shared" si="1"/>
        <v>21470</v>
      </c>
      <c r="L9" s="105">
        <f t="shared" si="1"/>
        <v>18459</v>
      </c>
      <c r="M9" s="105">
        <f t="shared" si="1"/>
        <v>11104</v>
      </c>
      <c r="N9" s="105">
        <f t="shared" si="1"/>
        <v>51033</v>
      </c>
      <c r="O9" s="105">
        <f t="shared" si="1"/>
        <v>19748</v>
      </c>
      <c r="P9" s="105">
        <f t="shared" si="1"/>
        <v>18189</v>
      </c>
      <c r="Q9" s="105">
        <f t="shared" si="1"/>
        <v>13068</v>
      </c>
      <c r="R9" s="105">
        <f t="shared" si="1"/>
        <v>51005</v>
      </c>
      <c r="S9" s="105">
        <f t="shared" si="1"/>
        <v>14830</v>
      </c>
      <c r="T9" s="105">
        <f t="shared" si="1"/>
        <v>18223</v>
      </c>
      <c r="U9" s="105">
        <f t="shared" si="1"/>
        <v>102793</v>
      </c>
      <c r="V9" s="105">
        <f t="shared" si="1"/>
        <v>135846</v>
      </c>
      <c r="W9" s="105">
        <f t="shared" si="1"/>
        <v>288196</v>
      </c>
      <c r="X9" s="105">
        <f t="shared" si="1"/>
        <v>82384</v>
      </c>
      <c r="Y9" s="105">
        <f t="shared" si="1"/>
        <v>205812</v>
      </c>
      <c r="Z9" s="142">
        <f>+IF(X9&lt;&gt;0,+(Y9/X9)*100,0)</f>
        <v>249.82035346669255</v>
      </c>
      <c r="AA9" s="158">
        <f>SUM(AA10:AA14)</f>
        <v>82384</v>
      </c>
    </row>
    <row r="10" spans="1:27" ht="13.5">
      <c r="A10" s="143" t="s">
        <v>79</v>
      </c>
      <c r="B10" s="141"/>
      <c r="C10" s="160">
        <v>18815</v>
      </c>
      <c r="D10" s="160"/>
      <c r="E10" s="161">
        <v>158977</v>
      </c>
      <c r="F10" s="65">
        <v>158977</v>
      </c>
      <c r="G10" s="65">
        <v>14504</v>
      </c>
      <c r="H10" s="65">
        <v>3957</v>
      </c>
      <c r="I10" s="65">
        <v>29263</v>
      </c>
      <c r="J10" s="65">
        <v>47724</v>
      </c>
      <c r="K10" s="65">
        <v>21031</v>
      </c>
      <c r="L10" s="65">
        <v>18020</v>
      </c>
      <c r="M10" s="65">
        <v>11104</v>
      </c>
      <c r="N10" s="65">
        <v>50155</v>
      </c>
      <c r="O10" s="65">
        <v>19748</v>
      </c>
      <c r="P10" s="65">
        <v>18189</v>
      </c>
      <c r="Q10" s="65">
        <v>12629</v>
      </c>
      <c r="R10" s="65">
        <v>50566</v>
      </c>
      <c r="S10" s="65">
        <v>14830</v>
      </c>
      <c r="T10" s="65">
        <v>18223</v>
      </c>
      <c r="U10" s="65">
        <v>15646</v>
      </c>
      <c r="V10" s="65">
        <v>48699</v>
      </c>
      <c r="W10" s="65">
        <v>197144</v>
      </c>
      <c r="X10" s="65">
        <v>158977</v>
      </c>
      <c r="Y10" s="65">
        <v>38167</v>
      </c>
      <c r="Z10" s="145">
        <v>24.01</v>
      </c>
      <c r="AA10" s="160">
        <v>158977</v>
      </c>
    </row>
    <row r="11" spans="1:27" ht="13.5">
      <c r="A11" s="143" t="s">
        <v>80</v>
      </c>
      <c r="B11" s="141"/>
      <c r="C11" s="160"/>
      <c r="D11" s="160"/>
      <c r="E11" s="161">
        <v>-186942</v>
      </c>
      <c r="F11" s="65">
        <v>-186942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-186942</v>
      </c>
      <c r="Y11" s="65">
        <v>186942</v>
      </c>
      <c r="Z11" s="145">
        <v>-100</v>
      </c>
      <c r="AA11" s="160">
        <v>-186942</v>
      </c>
    </row>
    <row r="12" spans="1:27" ht="13.5">
      <c r="A12" s="143" t="s">
        <v>81</v>
      </c>
      <c r="B12" s="141"/>
      <c r="C12" s="160">
        <v>10950</v>
      </c>
      <c r="D12" s="160"/>
      <c r="E12" s="161">
        <v>67324</v>
      </c>
      <c r="F12" s="65">
        <v>67324</v>
      </c>
      <c r="G12" s="65"/>
      <c r="H12" s="65"/>
      <c r="I12" s="65">
        <v>1579</v>
      </c>
      <c r="J12" s="65">
        <v>1579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>
        <v>1579</v>
      </c>
      <c r="X12" s="65">
        <v>67324</v>
      </c>
      <c r="Y12" s="65">
        <v>-65745</v>
      </c>
      <c r="Z12" s="145">
        <v>-97.65</v>
      </c>
      <c r="AA12" s="160">
        <v>67324</v>
      </c>
    </row>
    <row r="13" spans="1:27" ht="13.5">
      <c r="A13" s="143" t="s">
        <v>82</v>
      </c>
      <c r="B13" s="141"/>
      <c r="C13" s="160">
        <v>11484</v>
      </c>
      <c r="D13" s="160"/>
      <c r="E13" s="161">
        <v>43025</v>
      </c>
      <c r="F13" s="65">
        <v>43025</v>
      </c>
      <c r="G13" s="65">
        <v>439</v>
      </c>
      <c r="H13" s="65"/>
      <c r="I13" s="65">
        <v>570</v>
      </c>
      <c r="J13" s="65">
        <v>1009</v>
      </c>
      <c r="K13" s="65">
        <v>439</v>
      </c>
      <c r="L13" s="65">
        <v>439</v>
      </c>
      <c r="M13" s="65"/>
      <c r="N13" s="65">
        <v>878</v>
      </c>
      <c r="O13" s="65"/>
      <c r="P13" s="65"/>
      <c r="Q13" s="65">
        <v>439</v>
      </c>
      <c r="R13" s="65">
        <v>439</v>
      </c>
      <c r="S13" s="65"/>
      <c r="T13" s="65"/>
      <c r="U13" s="65">
        <v>87147</v>
      </c>
      <c r="V13" s="65">
        <v>87147</v>
      </c>
      <c r="W13" s="65">
        <v>89473</v>
      </c>
      <c r="X13" s="65">
        <v>43025</v>
      </c>
      <c r="Y13" s="65">
        <v>46448</v>
      </c>
      <c r="Z13" s="145">
        <v>107.96</v>
      </c>
      <c r="AA13" s="160">
        <v>43025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1034</v>
      </c>
      <c r="D15" s="158">
        <f>SUM(D16:D18)</f>
        <v>0</v>
      </c>
      <c r="E15" s="159">
        <f t="shared" si="2"/>
        <v>29997832</v>
      </c>
      <c r="F15" s="105">
        <f t="shared" si="2"/>
        <v>29997832</v>
      </c>
      <c r="G15" s="105">
        <f t="shared" si="2"/>
        <v>3825396</v>
      </c>
      <c r="H15" s="105">
        <f t="shared" si="2"/>
        <v>3002388</v>
      </c>
      <c r="I15" s="105">
        <f t="shared" si="2"/>
        <v>2234929</v>
      </c>
      <c r="J15" s="105">
        <f t="shared" si="2"/>
        <v>9062713</v>
      </c>
      <c r="K15" s="105">
        <f t="shared" si="2"/>
        <v>2642404</v>
      </c>
      <c r="L15" s="105">
        <f t="shared" si="2"/>
        <v>3728593</v>
      </c>
      <c r="M15" s="105">
        <f t="shared" si="2"/>
        <v>470920</v>
      </c>
      <c r="N15" s="105">
        <f t="shared" si="2"/>
        <v>6841917</v>
      </c>
      <c r="O15" s="105">
        <f t="shared" si="2"/>
        <v>890589</v>
      </c>
      <c r="P15" s="105">
        <f t="shared" si="2"/>
        <v>760052</v>
      </c>
      <c r="Q15" s="105">
        <f t="shared" si="2"/>
        <v>702</v>
      </c>
      <c r="R15" s="105">
        <f t="shared" si="2"/>
        <v>1651343</v>
      </c>
      <c r="S15" s="105">
        <f t="shared" si="2"/>
        <v>781502</v>
      </c>
      <c r="T15" s="105">
        <f t="shared" si="2"/>
        <v>4413707</v>
      </c>
      <c r="U15" s="105">
        <f t="shared" si="2"/>
        <v>1819110</v>
      </c>
      <c r="V15" s="105">
        <f t="shared" si="2"/>
        <v>7014319</v>
      </c>
      <c r="W15" s="105">
        <f t="shared" si="2"/>
        <v>24570292</v>
      </c>
      <c r="X15" s="105">
        <f t="shared" si="2"/>
        <v>29997832</v>
      </c>
      <c r="Y15" s="105">
        <f t="shared" si="2"/>
        <v>-5427540</v>
      </c>
      <c r="Z15" s="142">
        <f>+IF(X15&lt;&gt;0,+(Y15/X15)*100,0)</f>
        <v>-18.09310752857073</v>
      </c>
      <c r="AA15" s="158">
        <f>SUM(AA16:AA18)</f>
        <v>29997832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>
        <v>1034</v>
      </c>
      <c r="D17" s="160"/>
      <c r="E17" s="161">
        <v>29997832</v>
      </c>
      <c r="F17" s="65">
        <v>29997832</v>
      </c>
      <c r="G17" s="65">
        <v>3825396</v>
      </c>
      <c r="H17" s="65">
        <v>3002388</v>
      </c>
      <c r="I17" s="65">
        <v>2234929</v>
      </c>
      <c r="J17" s="65">
        <v>9062713</v>
      </c>
      <c r="K17" s="65">
        <v>2642404</v>
      </c>
      <c r="L17" s="65">
        <v>3728593</v>
      </c>
      <c r="M17" s="65">
        <v>470920</v>
      </c>
      <c r="N17" s="65">
        <v>6841917</v>
      </c>
      <c r="O17" s="65">
        <v>890589</v>
      </c>
      <c r="P17" s="65">
        <v>760052</v>
      </c>
      <c r="Q17" s="65">
        <v>702</v>
      </c>
      <c r="R17" s="65">
        <v>1651343</v>
      </c>
      <c r="S17" s="65">
        <v>781502</v>
      </c>
      <c r="T17" s="65">
        <v>4413707</v>
      </c>
      <c r="U17" s="65">
        <v>1819110</v>
      </c>
      <c r="V17" s="65">
        <v>7014319</v>
      </c>
      <c r="W17" s="65">
        <v>24570292</v>
      </c>
      <c r="X17" s="65">
        <v>29997832</v>
      </c>
      <c r="Y17" s="65">
        <v>-5427540</v>
      </c>
      <c r="Z17" s="145">
        <v>-18.09</v>
      </c>
      <c r="AA17" s="160">
        <v>29997832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5436730</v>
      </c>
      <c r="D19" s="158">
        <f>SUM(D20:D23)</f>
        <v>0</v>
      </c>
      <c r="E19" s="159">
        <f t="shared" si="3"/>
        <v>104165119</v>
      </c>
      <c r="F19" s="105">
        <f t="shared" si="3"/>
        <v>104165119</v>
      </c>
      <c r="G19" s="105">
        <f t="shared" si="3"/>
        <v>7198012</v>
      </c>
      <c r="H19" s="105">
        <f t="shared" si="3"/>
        <v>6000022</v>
      </c>
      <c r="I19" s="105">
        <f t="shared" si="3"/>
        <v>3574775</v>
      </c>
      <c r="J19" s="105">
        <f t="shared" si="3"/>
        <v>16772809</v>
      </c>
      <c r="K19" s="105">
        <f t="shared" si="3"/>
        <v>5123249</v>
      </c>
      <c r="L19" s="105">
        <f t="shared" si="3"/>
        <v>4014127</v>
      </c>
      <c r="M19" s="105">
        <f t="shared" si="3"/>
        <v>4842444</v>
      </c>
      <c r="N19" s="105">
        <f t="shared" si="3"/>
        <v>13979820</v>
      </c>
      <c r="O19" s="105">
        <f t="shared" si="3"/>
        <v>7403252</v>
      </c>
      <c r="P19" s="105">
        <f t="shared" si="3"/>
        <v>6474499</v>
      </c>
      <c r="Q19" s="105">
        <f t="shared" si="3"/>
        <v>5191840</v>
      </c>
      <c r="R19" s="105">
        <f t="shared" si="3"/>
        <v>19069591</v>
      </c>
      <c r="S19" s="105">
        <f t="shared" si="3"/>
        <v>4119532</v>
      </c>
      <c r="T19" s="105">
        <f t="shared" si="3"/>
        <v>3683649</v>
      </c>
      <c r="U19" s="105">
        <f t="shared" si="3"/>
        <v>-2598318</v>
      </c>
      <c r="V19" s="105">
        <f t="shared" si="3"/>
        <v>5204863</v>
      </c>
      <c r="W19" s="105">
        <f t="shared" si="3"/>
        <v>55027083</v>
      </c>
      <c r="X19" s="105">
        <f t="shared" si="3"/>
        <v>104165119</v>
      </c>
      <c r="Y19" s="105">
        <f t="shared" si="3"/>
        <v>-49138036</v>
      </c>
      <c r="Z19" s="142">
        <f>+IF(X19&lt;&gt;0,+(Y19/X19)*100,0)</f>
        <v>-47.17321544076573</v>
      </c>
      <c r="AA19" s="158">
        <f>SUM(AA20:AA23)</f>
        <v>104165119</v>
      </c>
    </row>
    <row r="20" spans="1:27" ht="13.5">
      <c r="A20" s="143" t="s">
        <v>89</v>
      </c>
      <c r="B20" s="141"/>
      <c r="C20" s="160">
        <v>2586433</v>
      </c>
      <c r="D20" s="160"/>
      <c r="E20" s="161">
        <v>38247258</v>
      </c>
      <c r="F20" s="65">
        <v>38247258</v>
      </c>
      <c r="G20" s="65">
        <v>2407114</v>
      </c>
      <c r="H20" s="65">
        <v>2614357</v>
      </c>
      <c r="I20" s="65">
        <v>623829</v>
      </c>
      <c r="J20" s="65">
        <v>5645300</v>
      </c>
      <c r="K20" s="65">
        <v>1690729</v>
      </c>
      <c r="L20" s="65">
        <v>1094292</v>
      </c>
      <c r="M20" s="65">
        <v>1402829</v>
      </c>
      <c r="N20" s="65">
        <v>4187850</v>
      </c>
      <c r="O20" s="65">
        <v>3875526</v>
      </c>
      <c r="P20" s="65">
        <v>2932693</v>
      </c>
      <c r="Q20" s="65">
        <v>1680624</v>
      </c>
      <c r="R20" s="65">
        <v>8488843</v>
      </c>
      <c r="S20" s="65">
        <v>1606946</v>
      </c>
      <c r="T20" s="65">
        <v>1104143</v>
      </c>
      <c r="U20" s="65">
        <v>-3252607</v>
      </c>
      <c r="V20" s="65">
        <v>-541518</v>
      </c>
      <c r="W20" s="65">
        <v>17780475</v>
      </c>
      <c r="X20" s="65">
        <v>38247258</v>
      </c>
      <c r="Y20" s="65">
        <v>-20466783</v>
      </c>
      <c r="Z20" s="145">
        <v>-53.51</v>
      </c>
      <c r="AA20" s="160">
        <v>38247258</v>
      </c>
    </row>
    <row r="21" spans="1:27" ht="13.5">
      <c r="A21" s="143" t="s">
        <v>90</v>
      </c>
      <c r="B21" s="141"/>
      <c r="C21" s="160">
        <v>948958</v>
      </c>
      <c r="D21" s="160"/>
      <c r="E21" s="161">
        <v>23905503</v>
      </c>
      <c r="F21" s="65">
        <v>23905503</v>
      </c>
      <c r="G21" s="65">
        <v>2650594</v>
      </c>
      <c r="H21" s="65">
        <v>1249213</v>
      </c>
      <c r="I21" s="65">
        <v>806561</v>
      </c>
      <c r="J21" s="65">
        <v>4706368</v>
      </c>
      <c r="K21" s="65">
        <v>1300719</v>
      </c>
      <c r="L21" s="65">
        <v>788555</v>
      </c>
      <c r="M21" s="65">
        <v>1302948</v>
      </c>
      <c r="N21" s="65">
        <v>3392222</v>
      </c>
      <c r="O21" s="65">
        <v>1394454</v>
      </c>
      <c r="P21" s="65">
        <v>1413691</v>
      </c>
      <c r="Q21" s="65">
        <v>1381425</v>
      </c>
      <c r="R21" s="65">
        <v>4189570</v>
      </c>
      <c r="S21" s="65">
        <v>1033933</v>
      </c>
      <c r="T21" s="65">
        <v>921387</v>
      </c>
      <c r="U21" s="65">
        <v>-351291</v>
      </c>
      <c r="V21" s="65">
        <v>1604029</v>
      </c>
      <c r="W21" s="65">
        <v>13892189</v>
      </c>
      <c r="X21" s="65">
        <v>23905503</v>
      </c>
      <c r="Y21" s="65">
        <v>-10013314</v>
      </c>
      <c r="Z21" s="145">
        <v>-41.89</v>
      </c>
      <c r="AA21" s="160">
        <v>23905503</v>
      </c>
    </row>
    <row r="22" spans="1:27" ht="13.5">
      <c r="A22" s="143" t="s">
        <v>91</v>
      </c>
      <c r="B22" s="141"/>
      <c r="C22" s="162">
        <v>1252250</v>
      </c>
      <c r="D22" s="162"/>
      <c r="E22" s="163">
        <v>20861193</v>
      </c>
      <c r="F22" s="164">
        <v>20861193</v>
      </c>
      <c r="G22" s="164">
        <v>1435563</v>
      </c>
      <c r="H22" s="164">
        <v>1433167</v>
      </c>
      <c r="I22" s="164">
        <v>1438833</v>
      </c>
      <c r="J22" s="164">
        <v>4307563</v>
      </c>
      <c r="K22" s="164">
        <v>1430161</v>
      </c>
      <c r="L22" s="164">
        <v>1429361</v>
      </c>
      <c r="M22" s="164">
        <v>1434466</v>
      </c>
      <c r="N22" s="164">
        <v>4293988</v>
      </c>
      <c r="O22" s="164">
        <v>1431054</v>
      </c>
      <c r="P22" s="164">
        <v>1426842</v>
      </c>
      <c r="Q22" s="164">
        <v>1427809</v>
      </c>
      <c r="R22" s="164">
        <v>4285705</v>
      </c>
      <c r="S22" s="164">
        <v>1015654</v>
      </c>
      <c r="T22" s="164">
        <v>1131249</v>
      </c>
      <c r="U22" s="164">
        <v>716138</v>
      </c>
      <c r="V22" s="164">
        <v>2863041</v>
      </c>
      <c r="W22" s="164">
        <v>15750297</v>
      </c>
      <c r="X22" s="164">
        <v>20861193</v>
      </c>
      <c r="Y22" s="164">
        <v>-5110896</v>
      </c>
      <c r="Z22" s="146">
        <v>-24.5</v>
      </c>
      <c r="AA22" s="162">
        <v>20861193</v>
      </c>
    </row>
    <row r="23" spans="1:27" ht="13.5">
      <c r="A23" s="143" t="s">
        <v>92</v>
      </c>
      <c r="B23" s="141"/>
      <c r="C23" s="160">
        <v>649089</v>
      </c>
      <c r="D23" s="160"/>
      <c r="E23" s="161">
        <v>21151165</v>
      </c>
      <c r="F23" s="65">
        <v>21151165</v>
      </c>
      <c r="G23" s="65">
        <v>704741</v>
      </c>
      <c r="H23" s="65">
        <v>703285</v>
      </c>
      <c r="I23" s="65">
        <v>705552</v>
      </c>
      <c r="J23" s="65">
        <v>2113578</v>
      </c>
      <c r="K23" s="65">
        <v>701640</v>
      </c>
      <c r="L23" s="65">
        <v>701919</v>
      </c>
      <c r="M23" s="65">
        <v>702201</v>
      </c>
      <c r="N23" s="65">
        <v>2105760</v>
      </c>
      <c r="O23" s="65">
        <v>702218</v>
      </c>
      <c r="P23" s="65">
        <v>701273</v>
      </c>
      <c r="Q23" s="65">
        <v>701982</v>
      </c>
      <c r="R23" s="65">
        <v>2105473</v>
      </c>
      <c r="S23" s="65">
        <v>462999</v>
      </c>
      <c r="T23" s="65">
        <v>526870</v>
      </c>
      <c r="U23" s="65">
        <v>289442</v>
      </c>
      <c r="V23" s="65">
        <v>1279311</v>
      </c>
      <c r="W23" s="65">
        <v>7604122</v>
      </c>
      <c r="X23" s="65">
        <v>21151165</v>
      </c>
      <c r="Y23" s="65">
        <v>-13547043</v>
      </c>
      <c r="Z23" s="145">
        <v>-64.05</v>
      </c>
      <c r="AA23" s="160">
        <v>21151165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7030833</v>
      </c>
      <c r="D25" s="177">
        <f>+D5+D9+D15+D19+D24</f>
        <v>0</v>
      </c>
      <c r="E25" s="178">
        <f t="shared" si="4"/>
        <v>185902456</v>
      </c>
      <c r="F25" s="78">
        <f t="shared" si="4"/>
        <v>185902456</v>
      </c>
      <c r="G25" s="78">
        <f t="shared" si="4"/>
        <v>12152795</v>
      </c>
      <c r="H25" s="78">
        <f t="shared" si="4"/>
        <v>10098380</v>
      </c>
      <c r="I25" s="78">
        <f t="shared" si="4"/>
        <v>6944942</v>
      </c>
      <c r="J25" s="78">
        <f t="shared" si="4"/>
        <v>29196117</v>
      </c>
      <c r="K25" s="78">
        <f t="shared" si="4"/>
        <v>8953961</v>
      </c>
      <c r="L25" s="78">
        <f t="shared" si="4"/>
        <v>12172047</v>
      </c>
      <c r="M25" s="78">
        <f t="shared" si="4"/>
        <v>6667582</v>
      </c>
      <c r="N25" s="78">
        <f t="shared" si="4"/>
        <v>27793590</v>
      </c>
      <c r="O25" s="78">
        <f t="shared" si="4"/>
        <v>9471970</v>
      </c>
      <c r="P25" s="78">
        <f t="shared" si="4"/>
        <v>4662606</v>
      </c>
      <c r="Q25" s="78">
        <f t="shared" si="4"/>
        <v>6345107</v>
      </c>
      <c r="R25" s="78">
        <f t="shared" si="4"/>
        <v>20479683</v>
      </c>
      <c r="S25" s="78">
        <f t="shared" si="4"/>
        <v>6043925</v>
      </c>
      <c r="T25" s="78">
        <f t="shared" si="4"/>
        <v>9155710</v>
      </c>
      <c r="U25" s="78">
        <f t="shared" si="4"/>
        <v>661365</v>
      </c>
      <c r="V25" s="78">
        <f t="shared" si="4"/>
        <v>15861000</v>
      </c>
      <c r="W25" s="78">
        <f t="shared" si="4"/>
        <v>93330390</v>
      </c>
      <c r="X25" s="78">
        <f t="shared" si="4"/>
        <v>185902456</v>
      </c>
      <c r="Y25" s="78">
        <f t="shared" si="4"/>
        <v>-92572066</v>
      </c>
      <c r="Z25" s="179">
        <f>+IF(X25&lt;&gt;0,+(Y25/X25)*100,0)</f>
        <v>-49.796042500912414</v>
      </c>
      <c r="AA25" s="177">
        <f>+AA5+AA9+AA15+AA19+AA24</f>
        <v>185902456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2132516</v>
      </c>
      <c r="D28" s="158">
        <f>SUM(D29:D31)</f>
        <v>0</v>
      </c>
      <c r="E28" s="159">
        <f t="shared" si="5"/>
        <v>42111913</v>
      </c>
      <c r="F28" s="105">
        <f t="shared" si="5"/>
        <v>42111913</v>
      </c>
      <c r="G28" s="105">
        <f t="shared" si="5"/>
        <v>5331599</v>
      </c>
      <c r="H28" s="105">
        <f t="shared" si="5"/>
        <v>6881903</v>
      </c>
      <c r="I28" s="105">
        <f t="shared" si="5"/>
        <v>5947327</v>
      </c>
      <c r="J28" s="105">
        <f t="shared" si="5"/>
        <v>18160829</v>
      </c>
      <c r="K28" s="105">
        <f t="shared" si="5"/>
        <v>5585313</v>
      </c>
      <c r="L28" s="105">
        <f t="shared" si="5"/>
        <v>10811126</v>
      </c>
      <c r="M28" s="105">
        <f t="shared" si="5"/>
        <v>7524490</v>
      </c>
      <c r="N28" s="105">
        <f t="shared" si="5"/>
        <v>23920929</v>
      </c>
      <c r="O28" s="105">
        <f t="shared" si="5"/>
        <v>2676193</v>
      </c>
      <c r="P28" s="105">
        <f t="shared" si="5"/>
        <v>1331535</v>
      </c>
      <c r="Q28" s="105">
        <f t="shared" si="5"/>
        <v>1342922</v>
      </c>
      <c r="R28" s="105">
        <f t="shared" si="5"/>
        <v>5350650</v>
      </c>
      <c r="S28" s="105">
        <f t="shared" si="5"/>
        <v>978858</v>
      </c>
      <c r="T28" s="105">
        <f t="shared" si="5"/>
        <v>5085078</v>
      </c>
      <c r="U28" s="105">
        <f t="shared" si="5"/>
        <v>907531</v>
      </c>
      <c r="V28" s="105">
        <f t="shared" si="5"/>
        <v>6971467</v>
      </c>
      <c r="W28" s="105">
        <f t="shared" si="5"/>
        <v>54403875</v>
      </c>
      <c r="X28" s="105">
        <f t="shared" si="5"/>
        <v>42111913</v>
      </c>
      <c r="Y28" s="105">
        <f t="shared" si="5"/>
        <v>12291962</v>
      </c>
      <c r="Z28" s="142">
        <f>+IF(X28&lt;&gt;0,+(Y28/X28)*100,0)</f>
        <v>29.18879985338116</v>
      </c>
      <c r="AA28" s="158">
        <f>SUM(AA29:AA31)</f>
        <v>42111913</v>
      </c>
    </row>
    <row r="29" spans="1:27" ht="13.5">
      <c r="A29" s="143" t="s">
        <v>75</v>
      </c>
      <c r="B29" s="141"/>
      <c r="C29" s="160">
        <v>1479965</v>
      </c>
      <c r="D29" s="160"/>
      <c r="E29" s="161">
        <v>15657044</v>
      </c>
      <c r="F29" s="65">
        <v>15657044</v>
      </c>
      <c r="G29" s="65">
        <v>4595899</v>
      </c>
      <c r="H29" s="65">
        <v>4436498</v>
      </c>
      <c r="I29" s="65">
        <v>4893163</v>
      </c>
      <c r="J29" s="65">
        <v>13925560</v>
      </c>
      <c r="K29" s="65">
        <v>4454002</v>
      </c>
      <c r="L29" s="65">
        <v>5020185</v>
      </c>
      <c r="M29" s="65">
        <v>5546966</v>
      </c>
      <c r="N29" s="65">
        <v>15021153</v>
      </c>
      <c r="O29" s="65">
        <v>913494</v>
      </c>
      <c r="P29" s="65">
        <v>131650</v>
      </c>
      <c r="Q29" s="65">
        <v>88630</v>
      </c>
      <c r="R29" s="65">
        <v>1133774</v>
      </c>
      <c r="S29" s="65">
        <v>172418</v>
      </c>
      <c r="T29" s="65">
        <v>4471147</v>
      </c>
      <c r="U29" s="65">
        <v>173060</v>
      </c>
      <c r="V29" s="65">
        <v>4816625</v>
      </c>
      <c r="W29" s="65">
        <v>34897112</v>
      </c>
      <c r="X29" s="65">
        <v>15657044</v>
      </c>
      <c r="Y29" s="65">
        <v>19240068</v>
      </c>
      <c r="Z29" s="145">
        <v>122.88</v>
      </c>
      <c r="AA29" s="160">
        <v>15657044</v>
      </c>
    </row>
    <row r="30" spans="1:27" ht="13.5">
      <c r="A30" s="143" t="s">
        <v>76</v>
      </c>
      <c r="B30" s="141"/>
      <c r="C30" s="162">
        <v>325164</v>
      </c>
      <c r="D30" s="162"/>
      <c r="E30" s="163">
        <v>13416466</v>
      </c>
      <c r="F30" s="164">
        <v>13416466</v>
      </c>
      <c r="G30" s="164">
        <v>168175</v>
      </c>
      <c r="H30" s="164">
        <v>1237534</v>
      </c>
      <c r="I30" s="164">
        <v>838827</v>
      </c>
      <c r="J30" s="164">
        <v>2244536</v>
      </c>
      <c r="K30" s="164">
        <v>707845</v>
      </c>
      <c r="L30" s="164">
        <v>472102</v>
      </c>
      <c r="M30" s="164">
        <v>1495243</v>
      </c>
      <c r="N30" s="164">
        <v>2675190</v>
      </c>
      <c r="O30" s="164">
        <v>875582</v>
      </c>
      <c r="P30" s="164">
        <v>448384</v>
      </c>
      <c r="Q30" s="164">
        <v>836843</v>
      </c>
      <c r="R30" s="164">
        <v>2160809</v>
      </c>
      <c r="S30" s="164">
        <v>518001</v>
      </c>
      <c r="T30" s="164">
        <v>519584</v>
      </c>
      <c r="U30" s="164">
        <v>376138</v>
      </c>
      <c r="V30" s="164">
        <v>1413723</v>
      </c>
      <c r="W30" s="164">
        <v>8494258</v>
      </c>
      <c r="X30" s="164">
        <v>13416466</v>
      </c>
      <c r="Y30" s="164">
        <v>-4922208</v>
      </c>
      <c r="Z30" s="146">
        <v>-36.69</v>
      </c>
      <c r="AA30" s="162">
        <v>13416466</v>
      </c>
    </row>
    <row r="31" spans="1:27" ht="13.5">
      <c r="A31" s="143" t="s">
        <v>77</v>
      </c>
      <c r="B31" s="141"/>
      <c r="C31" s="160">
        <v>327387</v>
      </c>
      <c r="D31" s="160"/>
      <c r="E31" s="161">
        <v>13038403</v>
      </c>
      <c r="F31" s="65">
        <v>13038403</v>
      </c>
      <c r="G31" s="65">
        <v>567525</v>
      </c>
      <c r="H31" s="65">
        <v>1207871</v>
      </c>
      <c r="I31" s="65">
        <v>215337</v>
      </c>
      <c r="J31" s="65">
        <v>1990733</v>
      </c>
      <c r="K31" s="65">
        <v>423466</v>
      </c>
      <c r="L31" s="65">
        <v>5318839</v>
      </c>
      <c r="M31" s="65">
        <v>482281</v>
      </c>
      <c r="N31" s="65">
        <v>6224586</v>
      </c>
      <c r="O31" s="65">
        <v>887117</v>
      </c>
      <c r="P31" s="65">
        <v>751501</v>
      </c>
      <c r="Q31" s="65">
        <v>417449</v>
      </c>
      <c r="R31" s="65">
        <v>2056067</v>
      </c>
      <c r="S31" s="65">
        <v>288439</v>
      </c>
      <c r="T31" s="65">
        <v>94347</v>
      </c>
      <c r="U31" s="65">
        <v>358333</v>
      </c>
      <c r="V31" s="65">
        <v>741119</v>
      </c>
      <c r="W31" s="65">
        <v>11012505</v>
      </c>
      <c r="X31" s="65">
        <v>13038403</v>
      </c>
      <c r="Y31" s="65">
        <v>-2025898</v>
      </c>
      <c r="Z31" s="145">
        <v>-15.54</v>
      </c>
      <c r="AA31" s="160">
        <v>13038403</v>
      </c>
    </row>
    <row r="32" spans="1:27" ht="13.5">
      <c r="A32" s="140" t="s">
        <v>78</v>
      </c>
      <c r="B32" s="141"/>
      <c r="C32" s="158">
        <f aca="true" t="shared" si="6" ref="C32:Y32">SUM(C33:C37)</f>
        <v>885482</v>
      </c>
      <c r="D32" s="158">
        <f>SUM(D33:D37)</f>
        <v>0</v>
      </c>
      <c r="E32" s="159">
        <f t="shared" si="6"/>
        <v>12872860</v>
      </c>
      <c r="F32" s="105">
        <f t="shared" si="6"/>
        <v>12872860</v>
      </c>
      <c r="G32" s="105">
        <f t="shared" si="6"/>
        <v>30036</v>
      </c>
      <c r="H32" s="105">
        <f t="shared" si="6"/>
        <v>30286</v>
      </c>
      <c r="I32" s="105">
        <f t="shared" si="6"/>
        <v>31203</v>
      </c>
      <c r="J32" s="105">
        <f t="shared" si="6"/>
        <v>91525</v>
      </c>
      <c r="K32" s="105">
        <f t="shared" si="6"/>
        <v>79395</v>
      </c>
      <c r="L32" s="105">
        <f t="shared" si="6"/>
        <v>121423</v>
      </c>
      <c r="M32" s="105">
        <f t="shared" si="6"/>
        <v>19280</v>
      </c>
      <c r="N32" s="105">
        <f t="shared" si="6"/>
        <v>220098</v>
      </c>
      <c r="O32" s="105">
        <f t="shared" si="6"/>
        <v>796326</v>
      </c>
      <c r="P32" s="105">
        <f t="shared" si="6"/>
        <v>23011</v>
      </c>
      <c r="Q32" s="105">
        <f t="shared" si="6"/>
        <v>32451</v>
      </c>
      <c r="R32" s="105">
        <f t="shared" si="6"/>
        <v>851788</v>
      </c>
      <c r="S32" s="105">
        <f t="shared" si="6"/>
        <v>35140</v>
      </c>
      <c r="T32" s="105">
        <f t="shared" si="6"/>
        <v>36430</v>
      </c>
      <c r="U32" s="105">
        <f t="shared" si="6"/>
        <v>66593</v>
      </c>
      <c r="V32" s="105">
        <f t="shared" si="6"/>
        <v>138163</v>
      </c>
      <c r="W32" s="105">
        <f t="shared" si="6"/>
        <v>1301574</v>
      </c>
      <c r="X32" s="105">
        <f t="shared" si="6"/>
        <v>12872860</v>
      </c>
      <c r="Y32" s="105">
        <f t="shared" si="6"/>
        <v>-11571286</v>
      </c>
      <c r="Z32" s="142">
        <f>+IF(X32&lt;&gt;0,+(Y32/X32)*100,0)</f>
        <v>-89.889006794139</v>
      </c>
      <c r="AA32" s="158">
        <f>SUM(AA33:AA37)</f>
        <v>12872860</v>
      </c>
    </row>
    <row r="33" spans="1:27" ht="13.5">
      <c r="A33" s="143" t="s">
        <v>79</v>
      </c>
      <c r="B33" s="141"/>
      <c r="C33" s="160">
        <v>584550</v>
      </c>
      <c r="D33" s="160"/>
      <c r="E33" s="161">
        <v>8151621</v>
      </c>
      <c r="F33" s="65">
        <v>8151621</v>
      </c>
      <c r="G33" s="65">
        <v>5635</v>
      </c>
      <c r="H33" s="65">
        <v>15407</v>
      </c>
      <c r="I33" s="65">
        <v>15041</v>
      </c>
      <c r="J33" s="65">
        <v>36083</v>
      </c>
      <c r="K33" s="65">
        <v>56692</v>
      </c>
      <c r="L33" s="65">
        <v>53697</v>
      </c>
      <c r="M33" s="65">
        <v>13195</v>
      </c>
      <c r="N33" s="65">
        <v>123584</v>
      </c>
      <c r="O33" s="65">
        <v>526801</v>
      </c>
      <c r="P33" s="65">
        <v>7877</v>
      </c>
      <c r="Q33" s="65">
        <v>31882</v>
      </c>
      <c r="R33" s="65">
        <v>566560</v>
      </c>
      <c r="S33" s="65">
        <v>13155</v>
      </c>
      <c r="T33" s="65">
        <v>23579</v>
      </c>
      <c r="U33" s="65">
        <v>16123</v>
      </c>
      <c r="V33" s="65">
        <v>52857</v>
      </c>
      <c r="W33" s="65">
        <v>779084</v>
      </c>
      <c r="X33" s="65">
        <v>8151621</v>
      </c>
      <c r="Y33" s="65">
        <v>-7372537</v>
      </c>
      <c r="Z33" s="145">
        <v>-90.44</v>
      </c>
      <c r="AA33" s="160">
        <v>8151621</v>
      </c>
    </row>
    <row r="34" spans="1:27" ht="13.5">
      <c r="A34" s="143" t="s">
        <v>80</v>
      </c>
      <c r="B34" s="141"/>
      <c r="C34" s="160">
        <v>177504</v>
      </c>
      <c r="D34" s="160"/>
      <c r="E34" s="161">
        <v>2935548</v>
      </c>
      <c r="F34" s="65">
        <v>2935548</v>
      </c>
      <c r="G34" s="65"/>
      <c r="H34" s="65"/>
      <c r="I34" s="65"/>
      <c r="J34" s="65"/>
      <c r="K34" s="65">
        <v>21057</v>
      </c>
      <c r="L34" s="65">
        <v>2420</v>
      </c>
      <c r="M34" s="65"/>
      <c r="N34" s="65">
        <v>23477</v>
      </c>
      <c r="O34" s="65">
        <v>183745</v>
      </c>
      <c r="P34" s="65"/>
      <c r="Q34" s="65"/>
      <c r="R34" s="65">
        <v>183745</v>
      </c>
      <c r="S34" s="65"/>
      <c r="T34" s="65"/>
      <c r="U34" s="65">
        <v>6988</v>
      </c>
      <c r="V34" s="65">
        <v>6988</v>
      </c>
      <c r="W34" s="65">
        <v>214210</v>
      </c>
      <c r="X34" s="65">
        <v>2935548</v>
      </c>
      <c r="Y34" s="65">
        <v>-2721338</v>
      </c>
      <c r="Z34" s="145">
        <v>-92.7</v>
      </c>
      <c r="AA34" s="160">
        <v>2935548</v>
      </c>
    </row>
    <row r="35" spans="1:27" ht="13.5">
      <c r="A35" s="143" t="s">
        <v>81</v>
      </c>
      <c r="B35" s="141"/>
      <c r="C35" s="160">
        <v>40043</v>
      </c>
      <c r="D35" s="160"/>
      <c r="E35" s="161">
        <v>814873</v>
      </c>
      <c r="F35" s="65">
        <v>814873</v>
      </c>
      <c r="G35" s="65">
        <v>196</v>
      </c>
      <c r="H35" s="65">
        <v>13326</v>
      </c>
      <c r="I35" s="65">
        <v>16162</v>
      </c>
      <c r="J35" s="65">
        <v>29684</v>
      </c>
      <c r="K35" s="65">
        <v>1646</v>
      </c>
      <c r="L35" s="65">
        <v>29746</v>
      </c>
      <c r="M35" s="65">
        <v>1562</v>
      </c>
      <c r="N35" s="65">
        <v>32954</v>
      </c>
      <c r="O35" s="65">
        <v>612</v>
      </c>
      <c r="P35" s="65">
        <v>15134</v>
      </c>
      <c r="Q35" s="65">
        <v>231</v>
      </c>
      <c r="R35" s="65">
        <v>15977</v>
      </c>
      <c r="S35" s="65"/>
      <c r="T35" s="65">
        <v>445</v>
      </c>
      <c r="U35" s="65">
        <v>324</v>
      </c>
      <c r="V35" s="65">
        <v>769</v>
      </c>
      <c r="W35" s="65">
        <v>79384</v>
      </c>
      <c r="X35" s="65">
        <v>814873</v>
      </c>
      <c r="Y35" s="65">
        <v>-735489</v>
      </c>
      <c r="Z35" s="145">
        <v>-90.26</v>
      </c>
      <c r="AA35" s="160">
        <v>814873</v>
      </c>
    </row>
    <row r="36" spans="1:27" ht="13.5">
      <c r="A36" s="143" t="s">
        <v>82</v>
      </c>
      <c r="B36" s="141"/>
      <c r="C36" s="160">
        <v>83385</v>
      </c>
      <c r="D36" s="160"/>
      <c r="E36" s="161">
        <v>970818</v>
      </c>
      <c r="F36" s="65">
        <v>970818</v>
      </c>
      <c r="G36" s="65">
        <v>24205</v>
      </c>
      <c r="H36" s="65">
        <v>1553</v>
      </c>
      <c r="I36" s="65"/>
      <c r="J36" s="65">
        <v>25758</v>
      </c>
      <c r="K36" s="65"/>
      <c r="L36" s="65">
        <v>35560</v>
      </c>
      <c r="M36" s="65">
        <v>4523</v>
      </c>
      <c r="N36" s="65">
        <v>40083</v>
      </c>
      <c r="O36" s="65">
        <v>85168</v>
      </c>
      <c r="P36" s="65"/>
      <c r="Q36" s="65">
        <v>338</v>
      </c>
      <c r="R36" s="65">
        <v>85506</v>
      </c>
      <c r="S36" s="65">
        <v>21985</v>
      </c>
      <c r="T36" s="65">
        <v>12406</v>
      </c>
      <c r="U36" s="65">
        <v>43158</v>
      </c>
      <c r="V36" s="65">
        <v>77549</v>
      </c>
      <c r="W36" s="65">
        <v>228896</v>
      </c>
      <c r="X36" s="65">
        <v>970818</v>
      </c>
      <c r="Y36" s="65">
        <v>-741922</v>
      </c>
      <c r="Z36" s="145">
        <v>-76.42</v>
      </c>
      <c r="AA36" s="160">
        <v>970818</v>
      </c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779788</v>
      </c>
      <c r="D38" s="158">
        <f>SUM(D39:D41)</f>
        <v>0</v>
      </c>
      <c r="E38" s="159">
        <f t="shared" si="7"/>
        <v>13651895</v>
      </c>
      <c r="F38" s="105">
        <f t="shared" si="7"/>
        <v>13651895</v>
      </c>
      <c r="G38" s="105">
        <f t="shared" si="7"/>
        <v>402009</v>
      </c>
      <c r="H38" s="105">
        <f t="shared" si="7"/>
        <v>221748</v>
      </c>
      <c r="I38" s="105">
        <f t="shared" si="7"/>
        <v>500425</v>
      </c>
      <c r="J38" s="105">
        <f t="shared" si="7"/>
        <v>1124182</v>
      </c>
      <c r="K38" s="105">
        <f t="shared" si="7"/>
        <v>553497</v>
      </c>
      <c r="L38" s="105">
        <f t="shared" si="7"/>
        <v>244147</v>
      </c>
      <c r="M38" s="105">
        <f t="shared" si="7"/>
        <v>143614</v>
      </c>
      <c r="N38" s="105">
        <f t="shared" si="7"/>
        <v>941258</v>
      </c>
      <c r="O38" s="105">
        <f t="shared" si="7"/>
        <v>649147</v>
      </c>
      <c r="P38" s="105">
        <f t="shared" si="7"/>
        <v>256704</v>
      </c>
      <c r="Q38" s="105">
        <f t="shared" si="7"/>
        <v>215299</v>
      </c>
      <c r="R38" s="105">
        <f t="shared" si="7"/>
        <v>1121150</v>
      </c>
      <c r="S38" s="105">
        <f t="shared" si="7"/>
        <v>635217</v>
      </c>
      <c r="T38" s="105">
        <f t="shared" si="7"/>
        <v>198391</v>
      </c>
      <c r="U38" s="105">
        <f t="shared" si="7"/>
        <v>359867</v>
      </c>
      <c r="V38" s="105">
        <f t="shared" si="7"/>
        <v>1193475</v>
      </c>
      <c r="W38" s="105">
        <f t="shared" si="7"/>
        <v>4380065</v>
      </c>
      <c r="X38" s="105">
        <f t="shared" si="7"/>
        <v>13651895</v>
      </c>
      <c r="Y38" s="105">
        <f t="shared" si="7"/>
        <v>-9271830</v>
      </c>
      <c r="Z38" s="142">
        <f>+IF(X38&lt;&gt;0,+(Y38/X38)*100,0)</f>
        <v>-67.91606586484879</v>
      </c>
      <c r="AA38" s="158">
        <f>SUM(AA39:AA41)</f>
        <v>13651895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145">
        <v>0</v>
      </c>
      <c r="AA39" s="160"/>
    </row>
    <row r="40" spans="1:27" ht="13.5">
      <c r="A40" s="143" t="s">
        <v>86</v>
      </c>
      <c r="B40" s="141"/>
      <c r="C40" s="160">
        <v>779788</v>
      </c>
      <c r="D40" s="160"/>
      <c r="E40" s="161">
        <v>13651895</v>
      </c>
      <c r="F40" s="65">
        <v>13651895</v>
      </c>
      <c r="G40" s="65">
        <v>402009</v>
      </c>
      <c r="H40" s="65">
        <v>221748</v>
      </c>
      <c r="I40" s="65">
        <v>500425</v>
      </c>
      <c r="J40" s="65">
        <v>1124182</v>
      </c>
      <c r="K40" s="65">
        <v>553497</v>
      </c>
      <c r="L40" s="65">
        <v>244147</v>
      </c>
      <c r="M40" s="65">
        <v>143614</v>
      </c>
      <c r="N40" s="65">
        <v>941258</v>
      </c>
      <c r="O40" s="65">
        <v>649147</v>
      </c>
      <c r="P40" s="65">
        <v>256704</v>
      </c>
      <c r="Q40" s="65">
        <v>215299</v>
      </c>
      <c r="R40" s="65">
        <v>1121150</v>
      </c>
      <c r="S40" s="65">
        <v>635217</v>
      </c>
      <c r="T40" s="65">
        <v>198391</v>
      </c>
      <c r="U40" s="65">
        <v>359867</v>
      </c>
      <c r="V40" s="65">
        <v>1193475</v>
      </c>
      <c r="W40" s="65">
        <v>4380065</v>
      </c>
      <c r="X40" s="65">
        <v>13651895</v>
      </c>
      <c r="Y40" s="65">
        <v>-9271830</v>
      </c>
      <c r="Z40" s="145">
        <v>-67.92</v>
      </c>
      <c r="AA40" s="160">
        <v>13651895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4036449</v>
      </c>
      <c r="D42" s="158">
        <f>SUM(D43:D46)</f>
        <v>0</v>
      </c>
      <c r="E42" s="159">
        <f t="shared" si="8"/>
        <v>86417212</v>
      </c>
      <c r="F42" s="105">
        <f t="shared" si="8"/>
        <v>86417212</v>
      </c>
      <c r="G42" s="105">
        <f t="shared" si="8"/>
        <v>3890745</v>
      </c>
      <c r="H42" s="105">
        <f t="shared" si="8"/>
        <v>4521601</v>
      </c>
      <c r="I42" s="105">
        <f t="shared" si="8"/>
        <v>2251003</v>
      </c>
      <c r="J42" s="105">
        <f t="shared" si="8"/>
        <v>10663349</v>
      </c>
      <c r="K42" s="105">
        <f t="shared" si="8"/>
        <v>2103640</v>
      </c>
      <c r="L42" s="105">
        <f t="shared" si="8"/>
        <v>534397</v>
      </c>
      <c r="M42" s="105">
        <f t="shared" si="8"/>
        <v>884850</v>
      </c>
      <c r="N42" s="105">
        <f t="shared" si="8"/>
        <v>3522887</v>
      </c>
      <c r="O42" s="105">
        <f t="shared" si="8"/>
        <v>1876720</v>
      </c>
      <c r="P42" s="105">
        <f t="shared" si="8"/>
        <v>1964878</v>
      </c>
      <c r="Q42" s="105">
        <f t="shared" si="8"/>
        <v>429931</v>
      </c>
      <c r="R42" s="105">
        <f t="shared" si="8"/>
        <v>4271529</v>
      </c>
      <c r="S42" s="105">
        <f t="shared" si="8"/>
        <v>535912</v>
      </c>
      <c r="T42" s="105">
        <f t="shared" si="8"/>
        <v>3074066</v>
      </c>
      <c r="U42" s="105">
        <f t="shared" si="8"/>
        <v>496202</v>
      </c>
      <c r="V42" s="105">
        <f t="shared" si="8"/>
        <v>4106180</v>
      </c>
      <c r="W42" s="105">
        <f t="shared" si="8"/>
        <v>22563945</v>
      </c>
      <c r="X42" s="105">
        <f t="shared" si="8"/>
        <v>86417212</v>
      </c>
      <c r="Y42" s="105">
        <f t="shared" si="8"/>
        <v>-63853267</v>
      </c>
      <c r="Z42" s="142">
        <f>+IF(X42&lt;&gt;0,+(Y42/X42)*100,0)</f>
        <v>-73.88952446186299</v>
      </c>
      <c r="AA42" s="158">
        <f>SUM(AA43:AA46)</f>
        <v>86417212</v>
      </c>
    </row>
    <row r="43" spans="1:27" ht="13.5">
      <c r="A43" s="143" t="s">
        <v>89</v>
      </c>
      <c r="B43" s="141"/>
      <c r="C43" s="160">
        <v>1422862</v>
      </c>
      <c r="D43" s="160"/>
      <c r="E43" s="161">
        <v>35603516</v>
      </c>
      <c r="F43" s="65">
        <v>35603516</v>
      </c>
      <c r="G43" s="65">
        <v>3435576</v>
      </c>
      <c r="H43" s="65">
        <v>3422765</v>
      </c>
      <c r="I43" s="65">
        <v>1775510</v>
      </c>
      <c r="J43" s="65">
        <v>8633851</v>
      </c>
      <c r="K43" s="65">
        <v>1853780</v>
      </c>
      <c r="L43" s="65">
        <v>237693</v>
      </c>
      <c r="M43" s="65">
        <v>357144</v>
      </c>
      <c r="N43" s="65">
        <v>2448617</v>
      </c>
      <c r="O43" s="65">
        <v>384309</v>
      </c>
      <c r="P43" s="65">
        <v>1592105</v>
      </c>
      <c r="Q43" s="65">
        <v>400938</v>
      </c>
      <c r="R43" s="65">
        <v>2377352</v>
      </c>
      <c r="S43" s="65">
        <v>477357</v>
      </c>
      <c r="T43" s="65">
        <v>2770689</v>
      </c>
      <c r="U43" s="65">
        <v>252266</v>
      </c>
      <c r="V43" s="65">
        <v>3500312</v>
      </c>
      <c r="W43" s="65">
        <v>16960132</v>
      </c>
      <c r="X43" s="65">
        <v>35603516</v>
      </c>
      <c r="Y43" s="65">
        <v>-18643384</v>
      </c>
      <c r="Z43" s="145">
        <v>-52.36</v>
      </c>
      <c r="AA43" s="160">
        <v>35603516</v>
      </c>
    </row>
    <row r="44" spans="1:27" ht="13.5">
      <c r="A44" s="143" t="s">
        <v>90</v>
      </c>
      <c r="B44" s="141"/>
      <c r="C44" s="160">
        <v>918350</v>
      </c>
      <c r="D44" s="160"/>
      <c r="E44" s="161">
        <v>21378803</v>
      </c>
      <c r="F44" s="65">
        <v>21378803</v>
      </c>
      <c r="G44" s="65">
        <v>413111</v>
      </c>
      <c r="H44" s="65">
        <v>1089236</v>
      </c>
      <c r="I44" s="65">
        <v>437262</v>
      </c>
      <c r="J44" s="65">
        <v>1939609</v>
      </c>
      <c r="K44" s="65">
        <v>219129</v>
      </c>
      <c r="L44" s="65">
        <v>226368</v>
      </c>
      <c r="M44" s="65">
        <v>468592</v>
      </c>
      <c r="N44" s="65">
        <v>914089</v>
      </c>
      <c r="O44" s="65">
        <v>590604</v>
      </c>
      <c r="P44" s="65">
        <v>372773</v>
      </c>
      <c r="Q44" s="65">
        <v>19133</v>
      </c>
      <c r="R44" s="65">
        <v>982510</v>
      </c>
      <c r="S44" s="65">
        <v>11401</v>
      </c>
      <c r="T44" s="65">
        <v>270852</v>
      </c>
      <c r="U44" s="65">
        <v>216327</v>
      </c>
      <c r="V44" s="65">
        <v>498580</v>
      </c>
      <c r="W44" s="65">
        <v>4334788</v>
      </c>
      <c r="X44" s="65">
        <v>21378803</v>
      </c>
      <c r="Y44" s="65">
        <v>-17044015</v>
      </c>
      <c r="Z44" s="145">
        <v>-79.72</v>
      </c>
      <c r="AA44" s="160">
        <v>21378803</v>
      </c>
    </row>
    <row r="45" spans="1:27" ht="13.5">
      <c r="A45" s="143" t="s">
        <v>91</v>
      </c>
      <c r="B45" s="141"/>
      <c r="C45" s="162">
        <v>778352</v>
      </c>
      <c r="D45" s="162"/>
      <c r="E45" s="163">
        <v>12733312</v>
      </c>
      <c r="F45" s="164">
        <v>12733312</v>
      </c>
      <c r="G45" s="164">
        <v>42058</v>
      </c>
      <c r="H45" s="164">
        <v>9600</v>
      </c>
      <c r="I45" s="164">
        <v>38231</v>
      </c>
      <c r="J45" s="164">
        <v>89889</v>
      </c>
      <c r="K45" s="164">
        <v>30731</v>
      </c>
      <c r="L45" s="164">
        <v>53536</v>
      </c>
      <c r="M45" s="164">
        <v>8014</v>
      </c>
      <c r="N45" s="164">
        <v>92281</v>
      </c>
      <c r="O45" s="164">
        <v>383287</v>
      </c>
      <c r="P45" s="164"/>
      <c r="Q45" s="164">
        <v>9860</v>
      </c>
      <c r="R45" s="164">
        <v>393147</v>
      </c>
      <c r="S45" s="164">
        <v>47154</v>
      </c>
      <c r="T45" s="164">
        <v>32525</v>
      </c>
      <c r="U45" s="164">
        <v>10140</v>
      </c>
      <c r="V45" s="164">
        <v>89819</v>
      </c>
      <c r="W45" s="164">
        <v>665136</v>
      </c>
      <c r="X45" s="164">
        <v>12733312</v>
      </c>
      <c r="Y45" s="164">
        <v>-12068176</v>
      </c>
      <c r="Z45" s="146">
        <v>-94.78</v>
      </c>
      <c r="AA45" s="162">
        <v>12733312</v>
      </c>
    </row>
    <row r="46" spans="1:27" ht="13.5">
      <c r="A46" s="143" t="s">
        <v>92</v>
      </c>
      <c r="B46" s="141"/>
      <c r="C46" s="160">
        <v>916885</v>
      </c>
      <c r="D46" s="160"/>
      <c r="E46" s="161">
        <v>16701581</v>
      </c>
      <c r="F46" s="65">
        <v>16701581</v>
      </c>
      <c r="G46" s="65"/>
      <c r="H46" s="65"/>
      <c r="I46" s="65"/>
      <c r="J46" s="65"/>
      <c r="K46" s="65"/>
      <c r="L46" s="65">
        <v>16800</v>
      </c>
      <c r="M46" s="65">
        <v>51100</v>
      </c>
      <c r="N46" s="65">
        <v>67900</v>
      </c>
      <c r="O46" s="65">
        <v>518520</v>
      </c>
      <c r="P46" s="65"/>
      <c r="Q46" s="65"/>
      <c r="R46" s="65">
        <v>518520</v>
      </c>
      <c r="S46" s="65"/>
      <c r="T46" s="65"/>
      <c r="U46" s="65">
        <v>17469</v>
      </c>
      <c r="V46" s="65">
        <v>17469</v>
      </c>
      <c r="W46" s="65">
        <v>603889</v>
      </c>
      <c r="X46" s="65">
        <v>16701581</v>
      </c>
      <c r="Y46" s="65">
        <v>-16097692</v>
      </c>
      <c r="Z46" s="145">
        <v>-96.38</v>
      </c>
      <c r="AA46" s="160">
        <v>16701581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7834235</v>
      </c>
      <c r="D48" s="177">
        <f>+D28+D32+D38+D42+D47</f>
        <v>0</v>
      </c>
      <c r="E48" s="178">
        <f t="shared" si="9"/>
        <v>155053880</v>
      </c>
      <c r="F48" s="78">
        <f t="shared" si="9"/>
        <v>155053880</v>
      </c>
      <c r="G48" s="78">
        <f t="shared" si="9"/>
        <v>9654389</v>
      </c>
      <c r="H48" s="78">
        <f t="shared" si="9"/>
        <v>11655538</v>
      </c>
      <c r="I48" s="78">
        <f t="shared" si="9"/>
        <v>8729958</v>
      </c>
      <c r="J48" s="78">
        <f t="shared" si="9"/>
        <v>30039885</v>
      </c>
      <c r="K48" s="78">
        <f t="shared" si="9"/>
        <v>8321845</v>
      </c>
      <c r="L48" s="78">
        <f t="shared" si="9"/>
        <v>11711093</v>
      </c>
      <c r="M48" s="78">
        <f t="shared" si="9"/>
        <v>8572234</v>
      </c>
      <c r="N48" s="78">
        <f t="shared" si="9"/>
        <v>28605172</v>
      </c>
      <c r="O48" s="78">
        <f t="shared" si="9"/>
        <v>5998386</v>
      </c>
      <c r="P48" s="78">
        <f t="shared" si="9"/>
        <v>3576128</v>
      </c>
      <c r="Q48" s="78">
        <f t="shared" si="9"/>
        <v>2020603</v>
      </c>
      <c r="R48" s="78">
        <f t="shared" si="9"/>
        <v>11595117</v>
      </c>
      <c r="S48" s="78">
        <f t="shared" si="9"/>
        <v>2185127</v>
      </c>
      <c r="T48" s="78">
        <f t="shared" si="9"/>
        <v>8393965</v>
      </c>
      <c r="U48" s="78">
        <f t="shared" si="9"/>
        <v>1830193</v>
      </c>
      <c r="V48" s="78">
        <f t="shared" si="9"/>
        <v>12409285</v>
      </c>
      <c r="W48" s="78">
        <f t="shared" si="9"/>
        <v>82649459</v>
      </c>
      <c r="X48" s="78">
        <f t="shared" si="9"/>
        <v>155053880</v>
      </c>
      <c r="Y48" s="78">
        <f t="shared" si="9"/>
        <v>-72404421</v>
      </c>
      <c r="Z48" s="179">
        <f>+IF(X48&lt;&gt;0,+(Y48/X48)*100,0)</f>
        <v>-46.69629744189569</v>
      </c>
      <c r="AA48" s="177">
        <f>+AA28+AA32+AA38+AA42+AA47</f>
        <v>155053880</v>
      </c>
    </row>
    <row r="49" spans="1:27" ht="13.5">
      <c r="A49" s="153" t="s">
        <v>49</v>
      </c>
      <c r="B49" s="154"/>
      <c r="C49" s="180">
        <f aca="true" t="shared" si="10" ref="C49:Y49">+C25-C48</f>
        <v>-803402</v>
      </c>
      <c r="D49" s="180">
        <f>+D25-D48</f>
        <v>0</v>
      </c>
      <c r="E49" s="181">
        <f t="shared" si="10"/>
        <v>30848576</v>
      </c>
      <c r="F49" s="182">
        <f t="shared" si="10"/>
        <v>30848576</v>
      </c>
      <c r="G49" s="182">
        <f t="shared" si="10"/>
        <v>2498406</v>
      </c>
      <c r="H49" s="182">
        <f t="shared" si="10"/>
        <v>-1557158</v>
      </c>
      <c r="I49" s="182">
        <f t="shared" si="10"/>
        <v>-1785016</v>
      </c>
      <c r="J49" s="182">
        <f t="shared" si="10"/>
        <v>-843768</v>
      </c>
      <c r="K49" s="182">
        <f t="shared" si="10"/>
        <v>632116</v>
      </c>
      <c r="L49" s="182">
        <f t="shared" si="10"/>
        <v>460954</v>
      </c>
      <c r="M49" s="182">
        <f t="shared" si="10"/>
        <v>-1904652</v>
      </c>
      <c r="N49" s="182">
        <f t="shared" si="10"/>
        <v>-811582</v>
      </c>
      <c r="O49" s="182">
        <f t="shared" si="10"/>
        <v>3473584</v>
      </c>
      <c r="P49" s="182">
        <f t="shared" si="10"/>
        <v>1086478</v>
      </c>
      <c r="Q49" s="182">
        <f t="shared" si="10"/>
        <v>4324504</v>
      </c>
      <c r="R49" s="182">
        <f t="shared" si="10"/>
        <v>8884566</v>
      </c>
      <c r="S49" s="182">
        <f t="shared" si="10"/>
        <v>3858798</v>
      </c>
      <c r="T49" s="182">
        <f t="shared" si="10"/>
        <v>761745</v>
      </c>
      <c r="U49" s="182">
        <f t="shared" si="10"/>
        <v>-1168828</v>
      </c>
      <c r="V49" s="182">
        <f t="shared" si="10"/>
        <v>3451715</v>
      </c>
      <c r="W49" s="182">
        <f t="shared" si="10"/>
        <v>10680931</v>
      </c>
      <c r="X49" s="182">
        <f>IF(F25=F48,0,X25-X48)</f>
        <v>30848576</v>
      </c>
      <c r="Y49" s="182">
        <f t="shared" si="10"/>
        <v>-20167645</v>
      </c>
      <c r="Z49" s="183">
        <f>+IF(X49&lt;&gt;0,+(Y49/X49)*100,0)</f>
        <v>-65.37625918291981</v>
      </c>
      <c r="AA49" s="180">
        <f>+AA25-AA48</f>
        <v>30848576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1094303</v>
      </c>
      <c r="D5" s="160"/>
      <c r="E5" s="161">
        <v>14455369</v>
      </c>
      <c r="F5" s="65">
        <v>14455369</v>
      </c>
      <c r="G5" s="65">
        <v>1513660</v>
      </c>
      <c r="H5" s="65">
        <v>1493989</v>
      </c>
      <c r="I5" s="65">
        <v>1498640</v>
      </c>
      <c r="J5" s="65">
        <v>4506289</v>
      </c>
      <c r="K5" s="65">
        <v>1561845</v>
      </c>
      <c r="L5" s="65">
        <v>4651403</v>
      </c>
      <c r="M5" s="65">
        <v>1657538</v>
      </c>
      <c r="N5" s="65">
        <v>7870786</v>
      </c>
      <c r="O5" s="65">
        <v>1469800</v>
      </c>
      <c r="P5" s="65">
        <v>-2282133</v>
      </c>
      <c r="Q5" s="65">
        <v>1441672</v>
      </c>
      <c r="R5" s="65">
        <v>629339</v>
      </c>
      <c r="S5" s="65">
        <v>1455521</v>
      </c>
      <c r="T5" s="65">
        <v>1422167</v>
      </c>
      <c r="U5" s="65">
        <v>1497162</v>
      </c>
      <c r="V5" s="65">
        <v>4374850</v>
      </c>
      <c r="W5" s="65">
        <v>17381264</v>
      </c>
      <c r="X5" s="65">
        <v>14455369</v>
      </c>
      <c r="Y5" s="65">
        <v>2925895</v>
      </c>
      <c r="Z5" s="145">
        <v>20.24</v>
      </c>
      <c r="AA5" s="160">
        <v>14455369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25247258</v>
      </c>
      <c r="F7" s="65">
        <v>25247258</v>
      </c>
      <c r="G7" s="65">
        <v>547</v>
      </c>
      <c r="H7" s="65">
        <v>111</v>
      </c>
      <c r="I7" s="65">
        <v>628</v>
      </c>
      <c r="J7" s="65">
        <v>1286</v>
      </c>
      <c r="K7" s="65">
        <v>-1724</v>
      </c>
      <c r="L7" s="65">
        <v>1150</v>
      </c>
      <c r="M7" s="65">
        <v>295</v>
      </c>
      <c r="N7" s="65">
        <v>-279</v>
      </c>
      <c r="O7" s="65">
        <v>812</v>
      </c>
      <c r="P7" s="65">
        <v>480</v>
      </c>
      <c r="Q7" s="65">
        <v>185</v>
      </c>
      <c r="R7" s="65">
        <v>1477</v>
      </c>
      <c r="S7" s="65">
        <v>1105</v>
      </c>
      <c r="T7" s="65">
        <v>823</v>
      </c>
      <c r="U7" s="65">
        <v>406</v>
      </c>
      <c r="V7" s="65">
        <v>2334</v>
      </c>
      <c r="W7" s="65">
        <v>4818</v>
      </c>
      <c r="X7" s="65">
        <v>25247258</v>
      </c>
      <c r="Y7" s="65">
        <v>-25242440</v>
      </c>
      <c r="Z7" s="145">
        <v>-99.98</v>
      </c>
      <c r="AA7" s="160">
        <v>25247258</v>
      </c>
    </row>
    <row r="8" spans="1:27" ht="13.5">
      <c r="A8" s="198" t="s">
        <v>104</v>
      </c>
      <c r="B8" s="197" t="s">
        <v>96</v>
      </c>
      <c r="C8" s="160">
        <v>948958</v>
      </c>
      <c r="D8" s="160"/>
      <c r="E8" s="161">
        <v>14905503</v>
      </c>
      <c r="F8" s="65">
        <v>14905503</v>
      </c>
      <c r="G8" s="65">
        <v>2411254</v>
      </c>
      <c r="H8" s="65">
        <v>1249267</v>
      </c>
      <c r="I8" s="65">
        <v>806896</v>
      </c>
      <c r="J8" s="65">
        <v>4467417</v>
      </c>
      <c r="K8" s="65">
        <v>1306933</v>
      </c>
      <c r="L8" s="65">
        <v>792104</v>
      </c>
      <c r="M8" s="65">
        <v>1306497</v>
      </c>
      <c r="N8" s="65">
        <v>3405534</v>
      </c>
      <c r="O8" s="65">
        <v>1397867</v>
      </c>
      <c r="P8" s="65">
        <v>1416858</v>
      </c>
      <c r="Q8" s="65">
        <v>1384453</v>
      </c>
      <c r="R8" s="65">
        <v>4199178</v>
      </c>
      <c r="S8" s="65">
        <v>1540200</v>
      </c>
      <c r="T8" s="65">
        <v>1189328</v>
      </c>
      <c r="U8" s="65">
        <v>133471</v>
      </c>
      <c r="V8" s="65">
        <v>2862999</v>
      </c>
      <c r="W8" s="65">
        <v>14935128</v>
      </c>
      <c r="X8" s="65">
        <v>14905503</v>
      </c>
      <c r="Y8" s="65">
        <v>29625</v>
      </c>
      <c r="Z8" s="145">
        <v>0.2</v>
      </c>
      <c r="AA8" s="160">
        <v>14905503</v>
      </c>
    </row>
    <row r="9" spans="1:27" ht="13.5">
      <c r="A9" s="198" t="s">
        <v>105</v>
      </c>
      <c r="B9" s="197" t="s">
        <v>96</v>
      </c>
      <c r="C9" s="160">
        <v>1252250</v>
      </c>
      <c r="D9" s="160"/>
      <c r="E9" s="161">
        <v>11861193</v>
      </c>
      <c r="F9" s="65">
        <v>11861193</v>
      </c>
      <c r="G9" s="65">
        <v>1435644</v>
      </c>
      <c r="H9" s="65">
        <v>1433248</v>
      </c>
      <c r="I9" s="65">
        <v>1438702</v>
      </c>
      <c r="J9" s="65">
        <v>4307594</v>
      </c>
      <c r="K9" s="65">
        <v>1433548</v>
      </c>
      <c r="L9" s="65">
        <v>1432935</v>
      </c>
      <c r="M9" s="65">
        <v>1434466</v>
      </c>
      <c r="N9" s="65">
        <v>4300949</v>
      </c>
      <c r="O9" s="65">
        <v>1434523</v>
      </c>
      <c r="P9" s="65">
        <v>1430416</v>
      </c>
      <c r="Q9" s="65">
        <v>1431301</v>
      </c>
      <c r="R9" s="65">
        <v>4296240</v>
      </c>
      <c r="S9" s="65">
        <v>1426415</v>
      </c>
      <c r="T9" s="65">
        <v>1431957</v>
      </c>
      <c r="U9" s="65">
        <v>1431334</v>
      </c>
      <c r="V9" s="65">
        <v>4289706</v>
      </c>
      <c r="W9" s="65">
        <v>17194489</v>
      </c>
      <c r="X9" s="65">
        <v>11861193</v>
      </c>
      <c r="Y9" s="65">
        <v>5333296</v>
      </c>
      <c r="Z9" s="145">
        <v>44.96</v>
      </c>
      <c r="AA9" s="160">
        <v>11861193</v>
      </c>
    </row>
    <row r="10" spans="1:27" ht="13.5">
      <c r="A10" s="198" t="s">
        <v>106</v>
      </c>
      <c r="B10" s="197" t="s">
        <v>96</v>
      </c>
      <c r="C10" s="160">
        <v>649089</v>
      </c>
      <c r="D10" s="160"/>
      <c r="E10" s="161">
        <v>12151165</v>
      </c>
      <c r="F10" s="59">
        <v>12151165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12151165</v>
      </c>
      <c r="Y10" s="59">
        <v>-12151165</v>
      </c>
      <c r="Z10" s="199">
        <v>-100</v>
      </c>
      <c r="AA10" s="135">
        <v>12151165</v>
      </c>
    </row>
    <row r="11" spans="1:27" ht="13.5">
      <c r="A11" s="198" t="s">
        <v>107</v>
      </c>
      <c r="B11" s="200"/>
      <c r="C11" s="160">
        <v>27167</v>
      </c>
      <c r="D11" s="160"/>
      <c r="E11" s="161">
        <v>-882730</v>
      </c>
      <c r="F11" s="65">
        <v>-882730</v>
      </c>
      <c r="G11" s="65">
        <v>15910</v>
      </c>
      <c r="H11" s="65">
        <v>2592</v>
      </c>
      <c r="I11" s="65">
        <v>20438</v>
      </c>
      <c r="J11" s="65">
        <v>38940</v>
      </c>
      <c r="K11" s="65">
        <v>24816</v>
      </c>
      <c r="L11" s="65">
        <v>9857</v>
      </c>
      <c r="M11" s="65">
        <v>8668</v>
      </c>
      <c r="N11" s="65">
        <v>43341</v>
      </c>
      <c r="O11" s="65">
        <v>12571</v>
      </c>
      <c r="P11" s="65">
        <v>20086</v>
      </c>
      <c r="Q11" s="65">
        <v>27748</v>
      </c>
      <c r="R11" s="65">
        <v>60405</v>
      </c>
      <c r="S11" s="65">
        <v>10230</v>
      </c>
      <c r="T11" s="65">
        <v>22409</v>
      </c>
      <c r="U11" s="65">
        <v>101264</v>
      </c>
      <c r="V11" s="65">
        <v>133903</v>
      </c>
      <c r="W11" s="65">
        <v>276589</v>
      </c>
      <c r="X11" s="65">
        <v>-882730</v>
      </c>
      <c r="Y11" s="65">
        <v>1159319</v>
      </c>
      <c r="Z11" s="145">
        <v>-131.33</v>
      </c>
      <c r="AA11" s="160">
        <v>-882730</v>
      </c>
    </row>
    <row r="12" spans="1:27" ht="13.5">
      <c r="A12" s="198" t="s">
        <v>108</v>
      </c>
      <c r="B12" s="200"/>
      <c r="C12" s="160">
        <v>3872</v>
      </c>
      <c r="D12" s="160"/>
      <c r="E12" s="161">
        <v>174369</v>
      </c>
      <c r="F12" s="65">
        <v>174369</v>
      </c>
      <c r="G12" s="65">
        <v>5806</v>
      </c>
      <c r="H12" s="65">
        <v>1560</v>
      </c>
      <c r="I12" s="65">
        <v>11052</v>
      </c>
      <c r="J12" s="65">
        <v>18418</v>
      </c>
      <c r="K12" s="65">
        <v>7143</v>
      </c>
      <c r="L12" s="65">
        <v>8602</v>
      </c>
      <c r="M12" s="65">
        <v>2806</v>
      </c>
      <c r="N12" s="65">
        <v>18551</v>
      </c>
      <c r="O12" s="65">
        <v>8105</v>
      </c>
      <c r="P12" s="65">
        <v>5058</v>
      </c>
      <c r="Q12" s="65">
        <v>6033</v>
      </c>
      <c r="R12" s="65">
        <v>19196</v>
      </c>
      <c r="S12" s="65">
        <v>5036</v>
      </c>
      <c r="T12" s="65">
        <v>3613</v>
      </c>
      <c r="U12" s="65">
        <v>2364</v>
      </c>
      <c r="V12" s="65">
        <v>11013</v>
      </c>
      <c r="W12" s="65">
        <v>67178</v>
      </c>
      <c r="X12" s="65">
        <v>174369</v>
      </c>
      <c r="Y12" s="65">
        <v>-107191</v>
      </c>
      <c r="Z12" s="145">
        <v>-61.47</v>
      </c>
      <c r="AA12" s="160">
        <v>174369</v>
      </c>
    </row>
    <row r="13" spans="1:27" ht="13.5">
      <c r="A13" s="196" t="s">
        <v>109</v>
      </c>
      <c r="B13" s="200"/>
      <c r="C13" s="160">
        <v>-16</v>
      </c>
      <c r="D13" s="160"/>
      <c r="E13" s="161">
        <v>49500</v>
      </c>
      <c r="F13" s="65">
        <v>49500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49500</v>
      </c>
      <c r="Y13" s="65">
        <v>-49500</v>
      </c>
      <c r="Z13" s="145">
        <v>-100</v>
      </c>
      <c r="AA13" s="160">
        <v>49500</v>
      </c>
    </row>
    <row r="14" spans="1:27" ht="13.5">
      <c r="A14" s="196" t="s">
        <v>110</v>
      </c>
      <c r="B14" s="200"/>
      <c r="C14" s="160">
        <v>213310</v>
      </c>
      <c r="D14" s="160"/>
      <c r="E14" s="161">
        <v>3096042</v>
      </c>
      <c r="F14" s="65">
        <v>3096042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-58</v>
      </c>
      <c r="Q14" s="65">
        <v>0</v>
      </c>
      <c r="R14" s="65">
        <v>-58</v>
      </c>
      <c r="S14" s="65">
        <v>0</v>
      </c>
      <c r="T14" s="65">
        <v>0</v>
      </c>
      <c r="U14" s="65">
        <v>0</v>
      </c>
      <c r="V14" s="65">
        <v>0</v>
      </c>
      <c r="W14" s="65">
        <v>-58</v>
      </c>
      <c r="X14" s="65">
        <v>3096042</v>
      </c>
      <c r="Y14" s="65">
        <v>-3096100</v>
      </c>
      <c r="Z14" s="145">
        <v>-100</v>
      </c>
      <c r="AA14" s="160">
        <v>3096042</v>
      </c>
    </row>
    <row r="15" spans="1:27" ht="13.5">
      <c r="A15" s="196" t="s">
        <v>111</v>
      </c>
      <c r="B15" s="200"/>
      <c r="C15" s="160">
        <v>0</v>
      </c>
      <c r="D15" s="160"/>
      <c r="E15" s="161">
        <v>10847</v>
      </c>
      <c r="F15" s="65">
        <v>10847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10847</v>
      </c>
      <c r="Y15" s="65">
        <v>-10847</v>
      </c>
      <c r="Z15" s="145">
        <v>-100</v>
      </c>
      <c r="AA15" s="160">
        <v>10847</v>
      </c>
    </row>
    <row r="16" spans="1:27" ht="13.5">
      <c r="A16" s="196" t="s">
        <v>112</v>
      </c>
      <c r="B16" s="200"/>
      <c r="C16" s="160">
        <v>10950</v>
      </c>
      <c r="D16" s="160"/>
      <c r="E16" s="161">
        <v>67324</v>
      </c>
      <c r="F16" s="65">
        <v>67324</v>
      </c>
      <c r="G16" s="65">
        <v>0</v>
      </c>
      <c r="H16" s="65">
        <v>0</v>
      </c>
      <c r="I16" s="65">
        <v>1579</v>
      </c>
      <c r="J16" s="65">
        <v>1579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1579</v>
      </c>
      <c r="X16" s="65">
        <v>67324</v>
      </c>
      <c r="Y16" s="65">
        <v>-65745</v>
      </c>
      <c r="Z16" s="145">
        <v>-97.65</v>
      </c>
      <c r="AA16" s="160">
        <v>67324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1034</v>
      </c>
      <c r="D19" s="160"/>
      <c r="E19" s="161">
        <v>74392000</v>
      </c>
      <c r="F19" s="65">
        <v>74392000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74392000</v>
      </c>
      <c r="Y19" s="65">
        <v>-74392000</v>
      </c>
      <c r="Z19" s="145">
        <v>-100</v>
      </c>
      <c r="AA19" s="160">
        <v>74392000</v>
      </c>
    </row>
    <row r="20" spans="1:27" ht="13.5">
      <c r="A20" s="196" t="s">
        <v>35</v>
      </c>
      <c r="B20" s="200" t="s">
        <v>96</v>
      </c>
      <c r="C20" s="160">
        <v>2829916</v>
      </c>
      <c r="D20" s="160"/>
      <c r="E20" s="161">
        <v>52616</v>
      </c>
      <c r="F20" s="59">
        <v>52616</v>
      </c>
      <c r="G20" s="59">
        <v>2711237</v>
      </c>
      <c r="H20" s="59">
        <v>2915225</v>
      </c>
      <c r="I20" s="59">
        <v>932078</v>
      </c>
      <c r="J20" s="59">
        <v>6558540</v>
      </c>
      <c r="K20" s="59">
        <v>1988733</v>
      </c>
      <c r="L20" s="59">
        <v>1547403</v>
      </c>
      <c r="M20" s="59">
        <v>1786392</v>
      </c>
      <c r="N20" s="59">
        <v>5322528</v>
      </c>
      <c r="O20" s="59">
        <v>4257703</v>
      </c>
      <c r="P20" s="59">
        <v>3317461</v>
      </c>
      <c r="Q20" s="59">
        <v>2053715</v>
      </c>
      <c r="R20" s="59">
        <v>9628879</v>
      </c>
      <c r="S20" s="59">
        <v>823916</v>
      </c>
      <c r="T20" s="59">
        <v>678197</v>
      </c>
      <c r="U20" s="59">
        <v>-4323483</v>
      </c>
      <c r="V20" s="59">
        <v>-2821370</v>
      </c>
      <c r="W20" s="59">
        <v>18688577</v>
      </c>
      <c r="X20" s="59">
        <v>52616</v>
      </c>
      <c r="Y20" s="59">
        <v>18635961</v>
      </c>
      <c r="Z20" s="199">
        <v>35418.81</v>
      </c>
      <c r="AA20" s="135">
        <v>52616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7030833</v>
      </c>
      <c r="D22" s="203">
        <f>SUM(D5:D21)</f>
        <v>0</v>
      </c>
      <c r="E22" s="204">
        <f t="shared" si="0"/>
        <v>155580456</v>
      </c>
      <c r="F22" s="205">
        <f t="shared" si="0"/>
        <v>155580456</v>
      </c>
      <c r="G22" s="205">
        <f t="shared" si="0"/>
        <v>8094058</v>
      </c>
      <c r="H22" s="205">
        <f t="shared" si="0"/>
        <v>7095992</v>
      </c>
      <c r="I22" s="205">
        <f t="shared" si="0"/>
        <v>4710013</v>
      </c>
      <c r="J22" s="205">
        <f t="shared" si="0"/>
        <v>19900063</v>
      </c>
      <c r="K22" s="205">
        <f t="shared" si="0"/>
        <v>6321294</v>
      </c>
      <c r="L22" s="205">
        <f t="shared" si="0"/>
        <v>8443454</v>
      </c>
      <c r="M22" s="205">
        <f t="shared" si="0"/>
        <v>6196662</v>
      </c>
      <c r="N22" s="205">
        <f t="shared" si="0"/>
        <v>20961410</v>
      </c>
      <c r="O22" s="205">
        <f t="shared" si="0"/>
        <v>8581381</v>
      </c>
      <c r="P22" s="205">
        <f t="shared" si="0"/>
        <v>3908168</v>
      </c>
      <c r="Q22" s="205">
        <f t="shared" si="0"/>
        <v>6345107</v>
      </c>
      <c r="R22" s="205">
        <f t="shared" si="0"/>
        <v>18834656</v>
      </c>
      <c r="S22" s="205">
        <f t="shared" si="0"/>
        <v>5262423</v>
      </c>
      <c r="T22" s="205">
        <f t="shared" si="0"/>
        <v>4748494</v>
      </c>
      <c r="U22" s="205">
        <f t="shared" si="0"/>
        <v>-1157482</v>
      </c>
      <c r="V22" s="205">
        <f t="shared" si="0"/>
        <v>8853435</v>
      </c>
      <c r="W22" s="205">
        <f t="shared" si="0"/>
        <v>68549564</v>
      </c>
      <c r="X22" s="205">
        <f t="shared" si="0"/>
        <v>155580456</v>
      </c>
      <c r="Y22" s="205">
        <f t="shared" si="0"/>
        <v>-87030892</v>
      </c>
      <c r="Z22" s="206">
        <f>+IF(X22&lt;&gt;0,+(Y22/X22)*100,0)</f>
        <v>-55.939476099748674</v>
      </c>
      <c r="AA22" s="203">
        <f>SUM(AA5:AA21)</f>
        <v>155580456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3877616</v>
      </c>
      <c r="D25" s="160"/>
      <c r="E25" s="161">
        <v>44923774</v>
      </c>
      <c r="F25" s="65">
        <v>44923774</v>
      </c>
      <c r="G25" s="65">
        <v>3584582</v>
      </c>
      <c r="H25" s="65">
        <v>3623191</v>
      </c>
      <c r="I25" s="65">
        <v>4141271</v>
      </c>
      <c r="J25" s="65">
        <v>11349044</v>
      </c>
      <c r="K25" s="65">
        <v>3736907</v>
      </c>
      <c r="L25" s="65">
        <v>8492070</v>
      </c>
      <c r="M25" s="65">
        <v>4755163</v>
      </c>
      <c r="N25" s="65">
        <v>16984140</v>
      </c>
      <c r="O25" s="65">
        <v>3888613</v>
      </c>
      <c r="P25" s="65">
        <v>47371</v>
      </c>
      <c r="Q25" s="65">
        <v>93209</v>
      </c>
      <c r="R25" s="65">
        <v>4029193</v>
      </c>
      <c r="S25" s="65">
        <v>100634</v>
      </c>
      <c r="T25" s="65">
        <v>4331515</v>
      </c>
      <c r="U25" s="65">
        <v>54134</v>
      </c>
      <c r="V25" s="65">
        <v>4486283</v>
      </c>
      <c r="W25" s="65">
        <v>36848660</v>
      </c>
      <c r="X25" s="65">
        <v>44923774</v>
      </c>
      <c r="Y25" s="65">
        <v>-8075114</v>
      </c>
      <c r="Z25" s="145">
        <v>-17.98</v>
      </c>
      <c r="AA25" s="160">
        <v>44923774</v>
      </c>
    </row>
    <row r="26" spans="1:27" ht="13.5">
      <c r="A26" s="198" t="s">
        <v>38</v>
      </c>
      <c r="B26" s="197"/>
      <c r="C26" s="160">
        <v>469933</v>
      </c>
      <c r="D26" s="160"/>
      <c r="E26" s="161">
        <v>4834816</v>
      </c>
      <c r="F26" s="65">
        <v>4834816</v>
      </c>
      <c r="G26" s="65">
        <v>397552</v>
      </c>
      <c r="H26" s="65">
        <v>383387</v>
      </c>
      <c r="I26" s="65">
        <v>393487</v>
      </c>
      <c r="J26" s="65">
        <v>1174426</v>
      </c>
      <c r="K26" s="65">
        <v>396289</v>
      </c>
      <c r="L26" s="65">
        <v>474819</v>
      </c>
      <c r="M26" s="65">
        <v>474819</v>
      </c>
      <c r="N26" s="65">
        <v>1345927</v>
      </c>
      <c r="O26" s="65">
        <v>393502</v>
      </c>
      <c r="P26" s="65">
        <v>0</v>
      </c>
      <c r="Q26" s="65">
        <v>0</v>
      </c>
      <c r="R26" s="65">
        <v>393502</v>
      </c>
      <c r="S26" s="65">
        <v>0</v>
      </c>
      <c r="T26" s="65">
        <v>0</v>
      </c>
      <c r="U26" s="65">
        <v>0</v>
      </c>
      <c r="V26" s="65">
        <v>0</v>
      </c>
      <c r="W26" s="65">
        <v>2913855</v>
      </c>
      <c r="X26" s="65">
        <v>4834816</v>
      </c>
      <c r="Y26" s="65">
        <v>-1920961</v>
      </c>
      <c r="Z26" s="145">
        <v>-39.73</v>
      </c>
      <c r="AA26" s="160">
        <v>4834816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31437055</v>
      </c>
      <c r="F27" s="65">
        <v>31437055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31437055</v>
      </c>
      <c r="Y27" s="65">
        <v>-31437055</v>
      </c>
      <c r="Z27" s="145">
        <v>-100</v>
      </c>
      <c r="AA27" s="160">
        <v>31437055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3100000</v>
      </c>
      <c r="F28" s="65">
        <v>3100000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3100000</v>
      </c>
      <c r="Y28" s="65">
        <v>-3100000</v>
      </c>
      <c r="Z28" s="145">
        <v>-100</v>
      </c>
      <c r="AA28" s="160">
        <v>3100000</v>
      </c>
    </row>
    <row r="29" spans="1:27" ht="13.5">
      <c r="A29" s="198" t="s">
        <v>40</v>
      </c>
      <c r="B29" s="197"/>
      <c r="C29" s="160">
        <v>208503</v>
      </c>
      <c r="D29" s="160"/>
      <c r="E29" s="161">
        <v>513561</v>
      </c>
      <c r="F29" s="65">
        <v>513561</v>
      </c>
      <c r="G29" s="65">
        <v>341952</v>
      </c>
      <c r="H29" s="65">
        <v>29283</v>
      </c>
      <c r="I29" s="65">
        <v>73699</v>
      </c>
      <c r="J29" s="65">
        <v>444934</v>
      </c>
      <c r="K29" s="65">
        <v>199821</v>
      </c>
      <c r="L29" s="65">
        <v>6247</v>
      </c>
      <c r="M29" s="65">
        <v>240062</v>
      </c>
      <c r="N29" s="65">
        <v>446130</v>
      </c>
      <c r="O29" s="65">
        <v>796</v>
      </c>
      <c r="P29" s="65">
        <v>14313</v>
      </c>
      <c r="Q29" s="65">
        <v>1482</v>
      </c>
      <c r="R29" s="65">
        <v>16591</v>
      </c>
      <c r="S29" s="65">
        <v>388293</v>
      </c>
      <c r="T29" s="65">
        <v>31</v>
      </c>
      <c r="U29" s="65">
        <v>643</v>
      </c>
      <c r="V29" s="65">
        <v>388967</v>
      </c>
      <c r="W29" s="65">
        <v>1296622</v>
      </c>
      <c r="X29" s="65">
        <v>513561</v>
      </c>
      <c r="Y29" s="65">
        <v>783061</v>
      </c>
      <c r="Z29" s="145">
        <v>152.48</v>
      </c>
      <c r="AA29" s="160">
        <v>513561</v>
      </c>
    </row>
    <row r="30" spans="1:27" ht="13.5">
      <c r="A30" s="198" t="s">
        <v>119</v>
      </c>
      <c r="B30" s="197" t="s">
        <v>96</v>
      </c>
      <c r="C30" s="160">
        <v>1263784</v>
      </c>
      <c r="D30" s="160"/>
      <c r="E30" s="161">
        <v>23574644</v>
      </c>
      <c r="F30" s="65">
        <v>23574644</v>
      </c>
      <c r="G30" s="65">
        <v>3232595</v>
      </c>
      <c r="H30" s="65">
        <v>4140060</v>
      </c>
      <c r="I30" s="65">
        <v>1736483</v>
      </c>
      <c r="J30" s="65">
        <v>9109138</v>
      </c>
      <c r="K30" s="65">
        <v>1824444</v>
      </c>
      <c r="L30" s="65">
        <v>199830</v>
      </c>
      <c r="M30" s="65">
        <v>339273</v>
      </c>
      <c r="N30" s="65">
        <v>2363547</v>
      </c>
      <c r="O30" s="65">
        <v>141999</v>
      </c>
      <c r="P30" s="65">
        <v>1592105</v>
      </c>
      <c r="Q30" s="65">
        <v>369690</v>
      </c>
      <c r="R30" s="65">
        <v>2103794</v>
      </c>
      <c r="S30" s="65">
        <v>477357</v>
      </c>
      <c r="T30" s="65">
        <v>2770689</v>
      </c>
      <c r="U30" s="65">
        <v>242025</v>
      </c>
      <c r="V30" s="65">
        <v>3490071</v>
      </c>
      <c r="W30" s="65">
        <v>17066550</v>
      </c>
      <c r="X30" s="65">
        <v>23574644</v>
      </c>
      <c r="Y30" s="65">
        <v>-6508094</v>
      </c>
      <c r="Z30" s="145">
        <v>-27.61</v>
      </c>
      <c r="AA30" s="160">
        <v>23574644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500000</v>
      </c>
      <c r="F32" s="65">
        <v>500000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500000</v>
      </c>
      <c r="Y32" s="65">
        <v>-500000</v>
      </c>
      <c r="Z32" s="145">
        <v>-100</v>
      </c>
      <c r="AA32" s="160">
        <v>500000</v>
      </c>
    </row>
    <row r="33" spans="1:27" ht="13.5">
      <c r="A33" s="198" t="s">
        <v>42</v>
      </c>
      <c r="B33" s="197"/>
      <c r="C33" s="160">
        <v>0</v>
      </c>
      <c r="D33" s="160"/>
      <c r="E33" s="161">
        <v>10649392</v>
      </c>
      <c r="F33" s="65">
        <v>10649392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10649392</v>
      </c>
      <c r="Y33" s="65">
        <v>-10649392</v>
      </c>
      <c r="Z33" s="145">
        <v>-100</v>
      </c>
      <c r="AA33" s="160">
        <v>10649392</v>
      </c>
    </row>
    <row r="34" spans="1:27" ht="13.5">
      <c r="A34" s="198" t="s">
        <v>43</v>
      </c>
      <c r="B34" s="197" t="s">
        <v>123</v>
      </c>
      <c r="C34" s="160">
        <v>2014399</v>
      </c>
      <c r="D34" s="160"/>
      <c r="E34" s="161">
        <v>35520638</v>
      </c>
      <c r="F34" s="65">
        <v>35520638</v>
      </c>
      <c r="G34" s="65">
        <v>2097708</v>
      </c>
      <c r="H34" s="65">
        <v>3479617</v>
      </c>
      <c r="I34" s="65">
        <v>2385018</v>
      </c>
      <c r="J34" s="65">
        <v>7962343</v>
      </c>
      <c r="K34" s="65">
        <v>2164384</v>
      </c>
      <c r="L34" s="65">
        <v>2538127</v>
      </c>
      <c r="M34" s="65">
        <v>2762917</v>
      </c>
      <c r="N34" s="65">
        <v>7465428</v>
      </c>
      <c r="O34" s="65">
        <v>1573476</v>
      </c>
      <c r="P34" s="65">
        <v>1922339</v>
      </c>
      <c r="Q34" s="65">
        <v>1556222</v>
      </c>
      <c r="R34" s="65">
        <v>5052037</v>
      </c>
      <c r="S34" s="65">
        <v>1218843</v>
      </c>
      <c r="T34" s="65">
        <v>1291730</v>
      </c>
      <c r="U34" s="65">
        <v>1533391</v>
      </c>
      <c r="V34" s="65">
        <v>4043964</v>
      </c>
      <c r="W34" s="65">
        <v>24523772</v>
      </c>
      <c r="X34" s="65">
        <v>35520638</v>
      </c>
      <c r="Y34" s="65">
        <v>-10996866</v>
      </c>
      <c r="Z34" s="145">
        <v>-30.96</v>
      </c>
      <c r="AA34" s="160">
        <v>35520638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7834235</v>
      </c>
      <c r="D36" s="203">
        <f>SUM(D25:D35)</f>
        <v>0</v>
      </c>
      <c r="E36" s="204">
        <f t="shared" si="1"/>
        <v>155053880</v>
      </c>
      <c r="F36" s="205">
        <f t="shared" si="1"/>
        <v>155053880</v>
      </c>
      <c r="G36" s="205">
        <f t="shared" si="1"/>
        <v>9654389</v>
      </c>
      <c r="H36" s="205">
        <f t="shared" si="1"/>
        <v>11655538</v>
      </c>
      <c r="I36" s="205">
        <f t="shared" si="1"/>
        <v>8729958</v>
      </c>
      <c r="J36" s="205">
        <f t="shared" si="1"/>
        <v>30039885</v>
      </c>
      <c r="K36" s="205">
        <f t="shared" si="1"/>
        <v>8321845</v>
      </c>
      <c r="L36" s="205">
        <f t="shared" si="1"/>
        <v>11711093</v>
      </c>
      <c r="M36" s="205">
        <f t="shared" si="1"/>
        <v>8572234</v>
      </c>
      <c r="N36" s="205">
        <f t="shared" si="1"/>
        <v>28605172</v>
      </c>
      <c r="O36" s="205">
        <f t="shared" si="1"/>
        <v>5998386</v>
      </c>
      <c r="P36" s="205">
        <f t="shared" si="1"/>
        <v>3576128</v>
      </c>
      <c r="Q36" s="205">
        <f t="shared" si="1"/>
        <v>2020603</v>
      </c>
      <c r="R36" s="205">
        <f t="shared" si="1"/>
        <v>11595117</v>
      </c>
      <c r="S36" s="205">
        <f t="shared" si="1"/>
        <v>2185127</v>
      </c>
      <c r="T36" s="205">
        <f t="shared" si="1"/>
        <v>8393965</v>
      </c>
      <c r="U36" s="205">
        <f t="shared" si="1"/>
        <v>1830193</v>
      </c>
      <c r="V36" s="205">
        <f t="shared" si="1"/>
        <v>12409285</v>
      </c>
      <c r="W36" s="205">
        <f t="shared" si="1"/>
        <v>82649459</v>
      </c>
      <c r="X36" s="205">
        <f t="shared" si="1"/>
        <v>155053880</v>
      </c>
      <c r="Y36" s="205">
        <f t="shared" si="1"/>
        <v>-72404421</v>
      </c>
      <c r="Z36" s="206">
        <f>+IF(X36&lt;&gt;0,+(Y36/X36)*100,0)</f>
        <v>-46.69629744189569</v>
      </c>
      <c r="AA36" s="203">
        <f>SUM(AA25:AA35)</f>
        <v>155053880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-803402</v>
      </c>
      <c r="D38" s="214">
        <f>+D22-D36</f>
        <v>0</v>
      </c>
      <c r="E38" s="215">
        <f t="shared" si="2"/>
        <v>526576</v>
      </c>
      <c r="F38" s="111">
        <f t="shared" si="2"/>
        <v>526576</v>
      </c>
      <c r="G38" s="111">
        <f t="shared" si="2"/>
        <v>-1560331</v>
      </c>
      <c r="H38" s="111">
        <f t="shared" si="2"/>
        <v>-4559546</v>
      </c>
      <c r="I38" s="111">
        <f t="shared" si="2"/>
        <v>-4019945</v>
      </c>
      <c r="J38" s="111">
        <f t="shared" si="2"/>
        <v>-10139822</v>
      </c>
      <c r="K38" s="111">
        <f t="shared" si="2"/>
        <v>-2000551</v>
      </c>
      <c r="L38" s="111">
        <f t="shared" si="2"/>
        <v>-3267639</v>
      </c>
      <c r="M38" s="111">
        <f t="shared" si="2"/>
        <v>-2375572</v>
      </c>
      <c r="N38" s="111">
        <f t="shared" si="2"/>
        <v>-7643762</v>
      </c>
      <c r="O38" s="111">
        <f t="shared" si="2"/>
        <v>2582995</v>
      </c>
      <c r="P38" s="111">
        <f t="shared" si="2"/>
        <v>332040</v>
      </c>
      <c r="Q38" s="111">
        <f t="shared" si="2"/>
        <v>4324504</v>
      </c>
      <c r="R38" s="111">
        <f t="shared" si="2"/>
        <v>7239539</v>
      </c>
      <c r="S38" s="111">
        <f t="shared" si="2"/>
        <v>3077296</v>
      </c>
      <c r="T38" s="111">
        <f t="shared" si="2"/>
        <v>-3645471</v>
      </c>
      <c r="U38" s="111">
        <f t="shared" si="2"/>
        <v>-2987675</v>
      </c>
      <c r="V38" s="111">
        <f t="shared" si="2"/>
        <v>-3555850</v>
      </c>
      <c r="W38" s="111">
        <f t="shared" si="2"/>
        <v>-14099895</v>
      </c>
      <c r="X38" s="111">
        <f>IF(F22=F36,0,X22-X36)</f>
        <v>526576</v>
      </c>
      <c r="Y38" s="111">
        <f t="shared" si="2"/>
        <v>-14626471</v>
      </c>
      <c r="Z38" s="216">
        <f>+IF(X38&lt;&gt;0,+(Y38/X38)*100,0)</f>
        <v>-2777.6562167664306</v>
      </c>
      <c r="AA38" s="214">
        <f>+AA22-AA36</f>
        <v>526576</v>
      </c>
    </row>
    <row r="39" spans="1:27" ht="13.5">
      <c r="A39" s="196" t="s">
        <v>46</v>
      </c>
      <c r="B39" s="200"/>
      <c r="C39" s="160">
        <v>0</v>
      </c>
      <c r="D39" s="160"/>
      <c r="E39" s="161">
        <v>30322000</v>
      </c>
      <c r="F39" s="65">
        <v>30322000</v>
      </c>
      <c r="G39" s="65">
        <v>4058737</v>
      </c>
      <c r="H39" s="65">
        <v>3002388</v>
      </c>
      <c r="I39" s="65">
        <v>2234929</v>
      </c>
      <c r="J39" s="65">
        <v>9296054</v>
      </c>
      <c r="K39" s="65">
        <v>2632667</v>
      </c>
      <c r="L39" s="65">
        <v>2460681</v>
      </c>
      <c r="M39" s="65">
        <v>470920</v>
      </c>
      <c r="N39" s="65">
        <v>5564268</v>
      </c>
      <c r="O39" s="65">
        <v>890589</v>
      </c>
      <c r="P39" s="65">
        <v>754438</v>
      </c>
      <c r="Q39" s="65">
        <v>0</v>
      </c>
      <c r="R39" s="65">
        <v>1645027</v>
      </c>
      <c r="S39" s="65">
        <v>781502</v>
      </c>
      <c r="T39" s="65">
        <v>4407216</v>
      </c>
      <c r="U39" s="65">
        <v>1818847</v>
      </c>
      <c r="V39" s="65">
        <v>7007565</v>
      </c>
      <c r="W39" s="65">
        <v>23512914</v>
      </c>
      <c r="X39" s="65">
        <v>30322000</v>
      </c>
      <c r="Y39" s="65">
        <v>-6809086</v>
      </c>
      <c r="Z39" s="145">
        <v>-22.46</v>
      </c>
      <c r="AA39" s="160">
        <v>30322000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1267912</v>
      </c>
      <c r="M41" s="65">
        <v>0</v>
      </c>
      <c r="N41" s="217">
        <v>1267912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1267912</v>
      </c>
      <c r="X41" s="65">
        <v>0</v>
      </c>
      <c r="Y41" s="217">
        <v>1267912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-803402</v>
      </c>
      <c r="D42" s="221">
        <f>SUM(D38:D41)</f>
        <v>0</v>
      </c>
      <c r="E42" s="222">
        <f t="shared" si="3"/>
        <v>30848576</v>
      </c>
      <c r="F42" s="93">
        <f t="shared" si="3"/>
        <v>30848576</v>
      </c>
      <c r="G42" s="93">
        <f t="shared" si="3"/>
        <v>2498406</v>
      </c>
      <c r="H42" s="93">
        <f t="shared" si="3"/>
        <v>-1557158</v>
      </c>
      <c r="I42" s="93">
        <f t="shared" si="3"/>
        <v>-1785016</v>
      </c>
      <c r="J42" s="93">
        <f t="shared" si="3"/>
        <v>-843768</v>
      </c>
      <c r="K42" s="93">
        <f t="shared" si="3"/>
        <v>632116</v>
      </c>
      <c r="L42" s="93">
        <f t="shared" si="3"/>
        <v>460954</v>
      </c>
      <c r="M42" s="93">
        <f t="shared" si="3"/>
        <v>-1904652</v>
      </c>
      <c r="N42" s="93">
        <f t="shared" si="3"/>
        <v>-811582</v>
      </c>
      <c r="O42" s="93">
        <f t="shared" si="3"/>
        <v>3473584</v>
      </c>
      <c r="P42" s="93">
        <f t="shared" si="3"/>
        <v>1086478</v>
      </c>
      <c r="Q42" s="93">
        <f t="shared" si="3"/>
        <v>4324504</v>
      </c>
      <c r="R42" s="93">
        <f t="shared" si="3"/>
        <v>8884566</v>
      </c>
      <c r="S42" s="93">
        <f t="shared" si="3"/>
        <v>3858798</v>
      </c>
      <c r="T42" s="93">
        <f t="shared" si="3"/>
        <v>761745</v>
      </c>
      <c r="U42" s="93">
        <f t="shared" si="3"/>
        <v>-1168828</v>
      </c>
      <c r="V42" s="93">
        <f t="shared" si="3"/>
        <v>3451715</v>
      </c>
      <c r="W42" s="93">
        <f t="shared" si="3"/>
        <v>10680931</v>
      </c>
      <c r="X42" s="93">
        <f t="shared" si="3"/>
        <v>30848576</v>
      </c>
      <c r="Y42" s="93">
        <f t="shared" si="3"/>
        <v>-20167645</v>
      </c>
      <c r="Z42" s="223">
        <f>+IF(X42&lt;&gt;0,+(Y42/X42)*100,0)</f>
        <v>-65.37625918291981</v>
      </c>
      <c r="AA42" s="221">
        <f>SUM(AA38:AA41)</f>
        <v>30848576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-803402</v>
      </c>
      <c r="D44" s="225">
        <f>+D42-D43</f>
        <v>0</v>
      </c>
      <c r="E44" s="226">
        <f t="shared" si="4"/>
        <v>30848576</v>
      </c>
      <c r="F44" s="82">
        <f t="shared" si="4"/>
        <v>30848576</v>
      </c>
      <c r="G44" s="82">
        <f t="shared" si="4"/>
        <v>2498406</v>
      </c>
      <c r="H44" s="82">
        <f t="shared" si="4"/>
        <v>-1557158</v>
      </c>
      <c r="I44" s="82">
        <f t="shared" si="4"/>
        <v>-1785016</v>
      </c>
      <c r="J44" s="82">
        <f t="shared" si="4"/>
        <v>-843768</v>
      </c>
      <c r="K44" s="82">
        <f t="shared" si="4"/>
        <v>632116</v>
      </c>
      <c r="L44" s="82">
        <f t="shared" si="4"/>
        <v>460954</v>
      </c>
      <c r="M44" s="82">
        <f t="shared" si="4"/>
        <v>-1904652</v>
      </c>
      <c r="N44" s="82">
        <f t="shared" si="4"/>
        <v>-811582</v>
      </c>
      <c r="O44" s="82">
        <f t="shared" si="4"/>
        <v>3473584</v>
      </c>
      <c r="P44" s="82">
        <f t="shared" si="4"/>
        <v>1086478</v>
      </c>
      <c r="Q44" s="82">
        <f t="shared" si="4"/>
        <v>4324504</v>
      </c>
      <c r="R44" s="82">
        <f t="shared" si="4"/>
        <v>8884566</v>
      </c>
      <c r="S44" s="82">
        <f t="shared" si="4"/>
        <v>3858798</v>
      </c>
      <c r="T44" s="82">
        <f t="shared" si="4"/>
        <v>761745</v>
      </c>
      <c r="U44" s="82">
        <f t="shared" si="4"/>
        <v>-1168828</v>
      </c>
      <c r="V44" s="82">
        <f t="shared" si="4"/>
        <v>3451715</v>
      </c>
      <c r="W44" s="82">
        <f t="shared" si="4"/>
        <v>10680931</v>
      </c>
      <c r="X44" s="82">
        <f t="shared" si="4"/>
        <v>30848576</v>
      </c>
      <c r="Y44" s="82">
        <f t="shared" si="4"/>
        <v>-20167645</v>
      </c>
      <c r="Z44" s="227">
        <f>+IF(X44&lt;&gt;0,+(Y44/X44)*100,0)</f>
        <v>-65.37625918291981</v>
      </c>
      <c r="AA44" s="225">
        <f>+AA42-AA43</f>
        <v>30848576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-803402</v>
      </c>
      <c r="D46" s="221">
        <f>SUM(D44:D45)</f>
        <v>0</v>
      </c>
      <c r="E46" s="222">
        <f t="shared" si="5"/>
        <v>30848576</v>
      </c>
      <c r="F46" s="93">
        <f t="shared" si="5"/>
        <v>30848576</v>
      </c>
      <c r="G46" s="93">
        <f t="shared" si="5"/>
        <v>2498406</v>
      </c>
      <c r="H46" s="93">
        <f t="shared" si="5"/>
        <v>-1557158</v>
      </c>
      <c r="I46" s="93">
        <f t="shared" si="5"/>
        <v>-1785016</v>
      </c>
      <c r="J46" s="93">
        <f t="shared" si="5"/>
        <v>-843768</v>
      </c>
      <c r="K46" s="93">
        <f t="shared" si="5"/>
        <v>632116</v>
      </c>
      <c r="L46" s="93">
        <f t="shared" si="5"/>
        <v>460954</v>
      </c>
      <c r="M46" s="93">
        <f t="shared" si="5"/>
        <v>-1904652</v>
      </c>
      <c r="N46" s="93">
        <f t="shared" si="5"/>
        <v>-811582</v>
      </c>
      <c r="O46" s="93">
        <f t="shared" si="5"/>
        <v>3473584</v>
      </c>
      <c r="P46" s="93">
        <f t="shared" si="5"/>
        <v>1086478</v>
      </c>
      <c r="Q46" s="93">
        <f t="shared" si="5"/>
        <v>4324504</v>
      </c>
      <c r="R46" s="93">
        <f t="shared" si="5"/>
        <v>8884566</v>
      </c>
      <c r="S46" s="93">
        <f t="shared" si="5"/>
        <v>3858798</v>
      </c>
      <c r="T46" s="93">
        <f t="shared" si="5"/>
        <v>761745</v>
      </c>
      <c r="U46" s="93">
        <f t="shared" si="5"/>
        <v>-1168828</v>
      </c>
      <c r="V46" s="93">
        <f t="shared" si="5"/>
        <v>3451715</v>
      </c>
      <c r="W46" s="93">
        <f t="shared" si="5"/>
        <v>10680931</v>
      </c>
      <c r="X46" s="93">
        <f t="shared" si="5"/>
        <v>30848576</v>
      </c>
      <c r="Y46" s="93">
        <f t="shared" si="5"/>
        <v>-20167645</v>
      </c>
      <c r="Z46" s="223">
        <f>+IF(X46&lt;&gt;0,+(Y46/X46)*100,0)</f>
        <v>-65.37625918291981</v>
      </c>
      <c r="AA46" s="221">
        <f>SUM(AA44:AA45)</f>
        <v>30848576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-803402</v>
      </c>
      <c r="D48" s="232">
        <f>SUM(D46:D47)</f>
        <v>0</v>
      </c>
      <c r="E48" s="233">
        <f t="shared" si="6"/>
        <v>30848576</v>
      </c>
      <c r="F48" s="234">
        <f t="shared" si="6"/>
        <v>30848576</v>
      </c>
      <c r="G48" s="234">
        <f t="shared" si="6"/>
        <v>2498406</v>
      </c>
      <c r="H48" s="235">
        <f t="shared" si="6"/>
        <v>-1557158</v>
      </c>
      <c r="I48" s="235">
        <f t="shared" si="6"/>
        <v>-1785016</v>
      </c>
      <c r="J48" s="235">
        <f t="shared" si="6"/>
        <v>-843768</v>
      </c>
      <c r="K48" s="235">
        <f t="shared" si="6"/>
        <v>632116</v>
      </c>
      <c r="L48" s="235">
        <f t="shared" si="6"/>
        <v>460954</v>
      </c>
      <c r="M48" s="234">
        <f t="shared" si="6"/>
        <v>-1904652</v>
      </c>
      <c r="N48" s="234">
        <f t="shared" si="6"/>
        <v>-811582</v>
      </c>
      <c r="O48" s="235">
        <f t="shared" si="6"/>
        <v>3473584</v>
      </c>
      <c r="P48" s="235">
        <f t="shared" si="6"/>
        <v>1086478</v>
      </c>
      <c r="Q48" s="235">
        <f t="shared" si="6"/>
        <v>4324504</v>
      </c>
      <c r="R48" s="235">
        <f t="shared" si="6"/>
        <v>8884566</v>
      </c>
      <c r="S48" s="235">
        <f t="shared" si="6"/>
        <v>3858798</v>
      </c>
      <c r="T48" s="234">
        <f t="shared" si="6"/>
        <v>761745</v>
      </c>
      <c r="U48" s="234">
        <f t="shared" si="6"/>
        <v>-1168828</v>
      </c>
      <c r="V48" s="235">
        <f t="shared" si="6"/>
        <v>3451715</v>
      </c>
      <c r="W48" s="235">
        <f t="shared" si="6"/>
        <v>10680931</v>
      </c>
      <c r="X48" s="235">
        <f t="shared" si="6"/>
        <v>30848576</v>
      </c>
      <c r="Y48" s="235">
        <f t="shared" si="6"/>
        <v>-20167645</v>
      </c>
      <c r="Z48" s="236">
        <f>+IF(X48&lt;&gt;0,+(Y48/X48)*100,0)</f>
        <v>-65.37625918291981</v>
      </c>
      <c r="AA48" s="237">
        <f>SUM(AA46:AA47)</f>
        <v>30848576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115353322</v>
      </c>
      <c r="D5" s="158">
        <f>SUM(D6:D8)</f>
        <v>0</v>
      </c>
      <c r="E5" s="159">
        <f t="shared" si="0"/>
        <v>3547391</v>
      </c>
      <c r="F5" s="105">
        <f t="shared" si="0"/>
        <v>3547391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3547391</v>
      </c>
      <c r="Y5" s="105">
        <f t="shared" si="0"/>
        <v>-3547391</v>
      </c>
      <c r="Z5" s="142">
        <f>+IF(X5&lt;&gt;0,+(Y5/X5)*100,0)</f>
        <v>-100</v>
      </c>
      <c r="AA5" s="158">
        <f>SUM(AA6:AA8)</f>
        <v>3547391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>
        <v>115353322</v>
      </c>
      <c r="D7" s="162"/>
      <c r="E7" s="163">
        <v>3547391</v>
      </c>
      <c r="F7" s="164">
        <v>3547391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>
        <v>3547391</v>
      </c>
      <c r="Y7" s="164">
        <v>-3547391</v>
      </c>
      <c r="Z7" s="146">
        <v>-100</v>
      </c>
      <c r="AA7" s="239">
        <v>3547391</v>
      </c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11807973</v>
      </c>
      <c r="D9" s="158">
        <f>SUM(D10:D14)</f>
        <v>0</v>
      </c>
      <c r="E9" s="159">
        <f t="shared" si="1"/>
        <v>3500000</v>
      </c>
      <c r="F9" s="105">
        <f t="shared" si="1"/>
        <v>3500000</v>
      </c>
      <c r="G9" s="105">
        <f t="shared" si="1"/>
        <v>12735</v>
      </c>
      <c r="H9" s="105">
        <f t="shared" si="1"/>
        <v>0</v>
      </c>
      <c r="I9" s="105">
        <f t="shared" si="1"/>
        <v>808178</v>
      </c>
      <c r="J9" s="105">
        <f t="shared" si="1"/>
        <v>820913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268642</v>
      </c>
      <c r="P9" s="105">
        <f t="shared" si="1"/>
        <v>0</v>
      </c>
      <c r="Q9" s="105">
        <f t="shared" si="1"/>
        <v>0</v>
      </c>
      <c r="R9" s="105">
        <f t="shared" si="1"/>
        <v>268642</v>
      </c>
      <c r="S9" s="105">
        <f t="shared" si="1"/>
        <v>0</v>
      </c>
      <c r="T9" s="105">
        <f t="shared" si="1"/>
        <v>0</v>
      </c>
      <c r="U9" s="105">
        <f t="shared" si="1"/>
        <v>499003</v>
      </c>
      <c r="V9" s="105">
        <f t="shared" si="1"/>
        <v>499003</v>
      </c>
      <c r="W9" s="105">
        <f t="shared" si="1"/>
        <v>1588558</v>
      </c>
      <c r="X9" s="105">
        <f t="shared" si="1"/>
        <v>3500000</v>
      </c>
      <c r="Y9" s="105">
        <f t="shared" si="1"/>
        <v>-1911442</v>
      </c>
      <c r="Z9" s="142">
        <f>+IF(X9&lt;&gt;0,+(Y9/X9)*100,0)</f>
        <v>-54.612628571428566</v>
      </c>
      <c r="AA9" s="107">
        <f>SUM(AA10:AA14)</f>
        <v>3500000</v>
      </c>
    </row>
    <row r="10" spans="1:27" ht="13.5">
      <c r="A10" s="143" t="s">
        <v>79</v>
      </c>
      <c r="B10" s="141"/>
      <c r="C10" s="160">
        <v>11807973</v>
      </c>
      <c r="D10" s="160"/>
      <c r="E10" s="161">
        <v>1500000</v>
      </c>
      <c r="F10" s="65">
        <v>1500000</v>
      </c>
      <c r="G10" s="65"/>
      <c r="H10" s="65"/>
      <c r="I10" s="65">
        <v>808178</v>
      </c>
      <c r="J10" s="65">
        <v>808178</v>
      </c>
      <c r="K10" s="65"/>
      <c r="L10" s="65"/>
      <c r="M10" s="65"/>
      <c r="N10" s="65"/>
      <c r="O10" s="65">
        <v>268642</v>
      </c>
      <c r="P10" s="65"/>
      <c r="Q10" s="65"/>
      <c r="R10" s="65">
        <v>268642</v>
      </c>
      <c r="S10" s="65"/>
      <c r="T10" s="65"/>
      <c r="U10" s="65">
        <v>110440</v>
      </c>
      <c r="V10" s="65">
        <v>110440</v>
      </c>
      <c r="W10" s="65">
        <v>1187260</v>
      </c>
      <c r="X10" s="65">
        <v>1500000</v>
      </c>
      <c r="Y10" s="65">
        <v>-312740</v>
      </c>
      <c r="Z10" s="145">
        <v>-20.85</v>
      </c>
      <c r="AA10" s="67">
        <v>1500000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>
        <v>388563</v>
      </c>
      <c r="V11" s="65">
        <v>388563</v>
      </c>
      <c r="W11" s="65">
        <v>388563</v>
      </c>
      <c r="X11" s="65"/>
      <c r="Y11" s="65">
        <v>388563</v>
      </c>
      <c r="Z11" s="145"/>
      <c r="AA11" s="67"/>
    </row>
    <row r="12" spans="1:27" ht="13.5">
      <c r="A12" s="143" t="s">
        <v>81</v>
      </c>
      <c r="B12" s="141"/>
      <c r="C12" s="160"/>
      <c r="D12" s="160"/>
      <c r="E12" s="161">
        <v>2000000</v>
      </c>
      <c r="F12" s="65">
        <v>2000000</v>
      </c>
      <c r="G12" s="65">
        <v>12735</v>
      </c>
      <c r="H12" s="65"/>
      <c r="I12" s="65"/>
      <c r="J12" s="65">
        <v>12735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>
        <v>12735</v>
      </c>
      <c r="X12" s="65">
        <v>2000000</v>
      </c>
      <c r="Y12" s="65">
        <v>-1987265</v>
      </c>
      <c r="Z12" s="145">
        <v>-99.36</v>
      </c>
      <c r="AA12" s="67">
        <v>2000000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55483721</v>
      </c>
      <c r="D15" s="158">
        <f>SUM(D16:D18)</f>
        <v>0</v>
      </c>
      <c r="E15" s="159">
        <f t="shared" si="2"/>
        <v>4969685</v>
      </c>
      <c r="F15" s="105">
        <f t="shared" si="2"/>
        <v>4969685</v>
      </c>
      <c r="G15" s="105">
        <f t="shared" si="2"/>
        <v>0</v>
      </c>
      <c r="H15" s="105">
        <f t="shared" si="2"/>
        <v>555175</v>
      </c>
      <c r="I15" s="105">
        <f t="shared" si="2"/>
        <v>342647</v>
      </c>
      <c r="J15" s="105">
        <f t="shared" si="2"/>
        <v>897822</v>
      </c>
      <c r="K15" s="105">
        <f t="shared" si="2"/>
        <v>557794</v>
      </c>
      <c r="L15" s="105">
        <f t="shared" si="2"/>
        <v>1369120</v>
      </c>
      <c r="M15" s="105">
        <f t="shared" si="2"/>
        <v>68872</v>
      </c>
      <c r="N15" s="105">
        <f t="shared" si="2"/>
        <v>1995786</v>
      </c>
      <c r="O15" s="105">
        <f t="shared" si="2"/>
        <v>301840</v>
      </c>
      <c r="P15" s="105">
        <f t="shared" si="2"/>
        <v>483592</v>
      </c>
      <c r="Q15" s="105">
        <f t="shared" si="2"/>
        <v>1821441</v>
      </c>
      <c r="R15" s="105">
        <f t="shared" si="2"/>
        <v>2606873</v>
      </c>
      <c r="S15" s="105">
        <f t="shared" si="2"/>
        <v>177396</v>
      </c>
      <c r="T15" s="105">
        <f t="shared" si="2"/>
        <v>109766</v>
      </c>
      <c r="U15" s="105">
        <f t="shared" si="2"/>
        <v>171194</v>
      </c>
      <c r="V15" s="105">
        <f t="shared" si="2"/>
        <v>458356</v>
      </c>
      <c r="W15" s="105">
        <f t="shared" si="2"/>
        <v>5958837</v>
      </c>
      <c r="X15" s="105">
        <f t="shared" si="2"/>
        <v>4969685</v>
      </c>
      <c r="Y15" s="105">
        <f t="shared" si="2"/>
        <v>989152</v>
      </c>
      <c r="Z15" s="142">
        <f>+IF(X15&lt;&gt;0,+(Y15/X15)*100,0)</f>
        <v>19.903716231511655</v>
      </c>
      <c r="AA15" s="107">
        <f>SUM(AA16:AA18)</f>
        <v>4969685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54283721</v>
      </c>
      <c r="D17" s="160"/>
      <c r="E17" s="161">
        <v>4969685</v>
      </c>
      <c r="F17" s="65">
        <v>4969685</v>
      </c>
      <c r="G17" s="65"/>
      <c r="H17" s="65">
        <v>555175</v>
      </c>
      <c r="I17" s="65">
        <v>342647</v>
      </c>
      <c r="J17" s="65">
        <v>897822</v>
      </c>
      <c r="K17" s="65">
        <v>557794</v>
      </c>
      <c r="L17" s="65">
        <v>1369120</v>
      </c>
      <c r="M17" s="65">
        <v>68872</v>
      </c>
      <c r="N17" s="65">
        <v>1995786</v>
      </c>
      <c r="O17" s="65">
        <v>301840</v>
      </c>
      <c r="P17" s="65">
        <v>483592</v>
      </c>
      <c r="Q17" s="65">
        <v>1821441</v>
      </c>
      <c r="R17" s="65">
        <v>2606873</v>
      </c>
      <c r="S17" s="65">
        <v>177396</v>
      </c>
      <c r="T17" s="65">
        <v>109766</v>
      </c>
      <c r="U17" s="65">
        <v>171194</v>
      </c>
      <c r="V17" s="65">
        <v>458356</v>
      </c>
      <c r="W17" s="65">
        <v>5958837</v>
      </c>
      <c r="X17" s="65">
        <v>4969685</v>
      </c>
      <c r="Y17" s="65">
        <v>989152</v>
      </c>
      <c r="Z17" s="145">
        <v>19.9</v>
      </c>
      <c r="AA17" s="67">
        <v>4969685</v>
      </c>
    </row>
    <row r="18" spans="1:27" ht="13.5">
      <c r="A18" s="143" t="s">
        <v>87</v>
      </c>
      <c r="B18" s="141"/>
      <c r="C18" s="160">
        <v>1200000</v>
      </c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247805085</v>
      </c>
      <c r="D19" s="158">
        <f>SUM(D20:D23)</f>
        <v>0</v>
      </c>
      <c r="E19" s="159">
        <f t="shared" si="3"/>
        <v>22124924</v>
      </c>
      <c r="F19" s="105">
        <f t="shared" si="3"/>
        <v>22124924</v>
      </c>
      <c r="G19" s="105">
        <f t="shared" si="3"/>
        <v>727349</v>
      </c>
      <c r="H19" s="105">
        <f t="shared" si="3"/>
        <v>953737</v>
      </c>
      <c r="I19" s="105">
        <f t="shared" si="3"/>
        <v>1962306</v>
      </c>
      <c r="J19" s="105">
        <f t="shared" si="3"/>
        <v>3643392</v>
      </c>
      <c r="K19" s="105">
        <f t="shared" si="3"/>
        <v>2109817</v>
      </c>
      <c r="L19" s="105">
        <f t="shared" si="3"/>
        <v>1302748</v>
      </c>
      <c r="M19" s="105">
        <f t="shared" si="3"/>
        <v>454191</v>
      </c>
      <c r="N19" s="105">
        <f t="shared" si="3"/>
        <v>3866756</v>
      </c>
      <c r="O19" s="105">
        <f t="shared" si="3"/>
        <v>296095</v>
      </c>
      <c r="P19" s="105">
        <f t="shared" si="3"/>
        <v>957333</v>
      </c>
      <c r="Q19" s="105">
        <f t="shared" si="3"/>
        <v>838359</v>
      </c>
      <c r="R19" s="105">
        <f t="shared" si="3"/>
        <v>2091787</v>
      </c>
      <c r="S19" s="105">
        <f t="shared" si="3"/>
        <v>1471398</v>
      </c>
      <c r="T19" s="105">
        <f t="shared" si="3"/>
        <v>5489253</v>
      </c>
      <c r="U19" s="105">
        <f t="shared" si="3"/>
        <v>3132632</v>
      </c>
      <c r="V19" s="105">
        <f t="shared" si="3"/>
        <v>10093283</v>
      </c>
      <c r="W19" s="105">
        <f t="shared" si="3"/>
        <v>19695218</v>
      </c>
      <c r="X19" s="105">
        <f t="shared" si="3"/>
        <v>22124924</v>
      </c>
      <c r="Y19" s="105">
        <f t="shared" si="3"/>
        <v>-2429706</v>
      </c>
      <c r="Z19" s="142">
        <f>+IF(X19&lt;&gt;0,+(Y19/X19)*100,0)</f>
        <v>-10.981759756553288</v>
      </c>
      <c r="AA19" s="107">
        <f>SUM(AA20:AA23)</f>
        <v>22124924</v>
      </c>
    </row>
    <row r="20" spans="1:27" ht="13.5">
      <c r="A20" s="143" t="s">
        <v>89</v>
      </c>
      <c r="B20" s="141"/>
      <c r="C20" s="160">
        <v>6524933</v>
      </c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>
        <v>400764</v>
      </c>
      <c r="T20" s="65"/>
      <c r="U20" s="65"/>
      <c r="V20" s="65">
        <v>400764</v>
      </c>
      <c r="W20" s="65">
        <v>400764</v>
      </c>
      <c r="X20" s="65"/>
      <c r="Y20" s="65">
        <v>400764</v>
      </c>
      <c r="Z20" s="145"/>
      <c r="AA20" s="67"/>
    </row>
    <row r="21" spans="1:27" ht="13.5">
      <c r="A21" s="143" t="s">
        <v>90</v>
      </c>
      <c r="B21" s="141"/>
      <c r="C21" s="160">
        <v>79154025</v>
      </c>
      <c r="D21" s="160"/>
      <c r="E21" s="161">
        <v>8149055</v>
      </c>
      <c r="F21" s="65">
        <v>8149055</v>
      </c>
      <c r="G21" s="65">
        <v>199138</v>
      </c>
      <c r="H21" s="65">
        <v>953737</v>
      </c>
      <c r="I21" s="65">
        <v>1962306</v>
      </c>
      <c r="J21" s="65">
        <v>3115181</v>
      </c>
      <c r="K21" s="65">
        <v>137329</v>
      </c>
      <c r="L21" s="65">
        <v>713972</v>
      </c>
      <c r="M21" s="65"/>
      <c r="N21" s="65">
        <v>851301</v>
      </c>
      <c r="O21" s="65">
        <v>140931</v>
      </c>
      <c r="P21" s="65">
        <v>221915</v>
      </c>
      <c r="Q21" s="65">
        <v>548064</v>
      </c>
      <c r="R21" s="65">
        <v>910910</v>
      </c>
      <c r="S21" s="65"/>
      <c r="T21" s="65">
        <v>4217963</v>
      </c>
      <c r="U21" s="65">
        <v>2915825</v>
      </c>
      <c r="V21" s="65">
        <v>7133788</v>
      </c>
      <c r="W21" s="65">
        <v>12011180</v>
      </c>
      <c r="X21" s="65">
        <v>8149055</v>
      </c>
      <c r="Y21" s="65">
        <v>3862125</v>
      </c>
      <c r="Z21" s="145">
        <v>47.39</v>
      </c>
      <c r="AA21" s="67">
        <v>8149055</v>
      </c>
    </row>
    <row r="22" spans="1:27" ht="13.5">
      <c r="A22" s="143" t="s">
        <v>91</v>
      </c>
      <c r="B22" s="141"/>
      <c r="C22" s="162">
        <v>162126127</v>
      </c>
      <c r="D22" s="162"/>
      <c r="E22" s="163">
        <v>10652085</v>
      </c>
      <c r="F22" s="164">
        <v>10652085</v>
      </c>
      <c r="G22" s="164">
        <v>528211</v>
      </c>
      <c r="H22" s="164"/>
      <c r="I22" s="164"/>
      <c r="J22" s="164">
        <v>528211</v>
      </c>
      <c r="K22" s="164">
        <v>1839343</v>
      </c>
      <c r="L22" s="164">
        <v>588776</v>
      </c>
      <c r="M22" s="164">
        <v>454191</v>
      </c>
      <c r="N22" s="164">
        <v>2882310</v>
      </c>
      <c r="O22" s="164">
        <v>155164</v>
      </c>
      <c r="P22" s="164">
        <v>735418</v>
      </c>
      <c r="Q22" s="164">
        <v>290295</v>
      </c>
      <c r="R22" s="164">
        <v>1180877</v>
      </c>
      <c r="S22" s="164">
        <v>1070634</v>
      </c>
      <c r="T22" s="164">
        <v>1271290</v>
      </c>
      <c r="U22" s="164">
        <v>216807</v>
      </c>
      <c r="V22" s="164">
        <v>2558731</v>
      </c>
      <c r="W22" s="164">
        <v>7150129</v>
      </c>
      <c r="X22" s="164">
        <v>10652085</v>
      </c>
      <c r="Y22" s="164">
        <v>-3501956</v>
      </c>
      <c r="Z22" s="146">
        <v>-32.88</v>
      </c>
      <c r="AA22" s="239">
        <v>10652085</v>
      </c>
    </row>
    <row r="23" spans="1:27" ht="13.5">
      <c r="A23" s="143" t="s">
        <v>92</v>
      </c>
      <c r="B23" s="141"/>
      <c r="C23" s="160"/>
      <c r="D23" s="160"/>
      <c r="E23" s="161">
        <v>3323784</v>
      </c>
      <c r="F23" s="65">
        <v>3323784</v>
      </c>
      <c r="G23" s="65"/>
      <c r="H23" s="65"/>
      <c r="I23" s="65"/>
      <c r="J23" s="65"/>
      <c r="K23" s="65">
        <v>133145</v>
      </c>
      <c r="L23" s="65"/>
      <c r="M23" s="65"/>
      <c r="N23" s="65">
        <v>133145</v>
      </c>
      <c r="O23" s="65"/>
      <c r="P23" s="65"/>
      <c r="Q23" s="65"/>
      <c r="R23" s="65"/>
      <c r="S23" s="65"/>
      <c r="T23" s="65"/>
      <c r="U23" s="65"/>
      <c r="V23" s="65"/>
      <c r="W23" s="65">
        <v>133145</v>
      </c>
      <c r="X23" s="65">
        <v>3323784</v>
      </c>
      <c r="Y23" s="65">
        <v>-3190639</v>
      </c>
      <c r="Z23" s="145">
        <v>-95.99</v>
      </c>
      <c r="AA23" s="67">
        <v>3323784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430450101</v>
      </c>
      <c r="D25" s="232">
        <f>+D5+D9+D15+D19+D24</f>
        <v>0</v>
      </c>
      <c r="E25" s="245">
        <f t="shared" si="4"/>
        <v>34142000</v>
      </c>
      <c r="F25" s="234">
        <f t="shared" si="4"/>
        <v>34142000</v>
      </c>
      <c r="G25" s="234">
        <f t="shared" si="4"/>
        <v>740084</v>
      </c>
      <c r="H25" s="234">
        <f t="shared" si="4"/>
        <v>1508912</v>
      </c>
      <c r="I25" s="234">
        <f t="shared" si="4"/>
        <v>3113131</v>
      </c>
      <c r="J25" s="234">
        <f t="shared" si="4"/>
        <v>5362127</v>
      </c>
      <c r="K25" s="234">
        <f t="shared" si="4"/>
        <v>2667611</v>
      </c>
      <c r="L25" s="234">
        <f t="shared" si="4"/>
        <v>2671868</v>
      </c>
      <c r="M25" s="234">
        <f t="shared" si="4"/>
        <v>523063</v>
      </c>
      <c r="N25" s="234">
        <f t="shared" si="4"/>
        <v>5862542</v>
      </c>
      <c r="O25" s="234">
        <f t="shared" si="4"/>
        <v>866577</v>
      </c>
      <c r="P25" s="234">
        <f t="shared" si="4"/>
        <v>1440925</v>
      </c>
      <c r="Q25" s="234">
        <f t="shared" si="4"/>
        <v>2659800</v>
      </c>
      <c r="R25" s="234">
        <f t="shared" si="4"/>
        <v>4967302</v>
      </c>
      <c r="S25" s="234">
        <f t="shared" si="4"/>
        <v>1648794</v>
      </c>
      <c r="T25" s="234">
        <f t="shared" si="4"/>
        <v>5599019</v>
      </c>
      <c r="U25" s="234">
        <f t="shared" si="4"/>
        <v>3802829</v>
      </c>
      <c r="V25" s="234">
        <f t="shared" si="4"/>
        <v>11050642</v>
      </c>
      <c r="W25" s="234">
        <f t="shared" si="4"/>
        <v>27242613</v>
      </c>
      <c r="X25" s="234">
        <f t="shared" si="4"/>
        <v>34142000</v>
      </c>
      <c r="Y25" s="234">
        <f t="shared" si="4"/>
        <v>-6899387</v>
      </c>
      <c r="Z25" s="246">
        <f>+IF(X25&lt;&gt;0,+(Y25/X25)*100,0)</f>
        <v>-20.207916935153182</v>
      </c>
      <c r="AA25" s="247">
        <f>+AA5+AA9+AA15+AA19+AA24</f>
        <v>34142000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33439874</v>
      </c>
      <c r="D28" s="160"/>
      <c r="E28" s="161">
        <v>30322000</v>
      </c>
      <c r="F28" s="65">
        <v>30322000</v>
      </c>
      <c r="G28" s="65">
        <v>740084</v>
      </c>
      <c r="H28" s="65">
        <v>1508912</v>
      </c>
      <c r="I28" s="65">
        <v>3113131</v>
      </c>
      <c r="J28" s="65">
        <v>5362127</v>
      </c>
      <c r="K28" s="65">
        <v>2667611</v>
      </c>
      <c r="L28" s="65">
        <v>2671868</v>
      </c>
      <c r="M28" s="65">
        <v>523063</v>
      </c>
      <c r="N28" s="65">
        <v>5862542</v>
      </c>
      <c r="O28" s="65">
        <v>866577</v>
      </c>
      <c r="P28" s="65">
        <v>1440925</v>
      </c>
      <c r="Q28" s="65">
        <v>2659800</v>
      </c>
      <c r="R28" s="65">
        <v>4967302</v>
      </c>
      <c r="S28" s="65">
        <v>1648794</v>
      </c>
      <c r="T28" s="65">
        <v>5599019</v>
      </c>
      <c r="U28" s="65">
        <v>3802829</v>
      </c>
      <c r="V28" s="65">
        <v>11050642</v>
      </c>
      <c r="W28" s="65">
        <v>27242613</v>
      </c>
      <c r="X28" s="65">
        <v>30322000</v>
      </c>
      <c r="Y28" s="65">
        <v>-3079387</v>
      </c>
      <c r="Z28" s="145">
        <v>-10.16</v>
      </c>
      <c r="AA28" s="160">
        <v>30322000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33439874</v>
      </c>
      <c r="D32" s="225">
        <f>SUM(D28:D31)</f>
        <v>0</v>
      </c>
      <c r="E32" s="226">
        <f t="shared" si="5"/>
        <v>30322000</v>
      </c>
      <c r="F32" s="82">
        <f t="shared" si="5"/>
        <v>30322000</v>
      </c>
      <c r="G32" s="82">
        <f t="shared" si="5"/>
        <v>740084</v>
      </c>
      <c r="H32" s="82">
        <f t="shared" si="5"/>
        <v>1508912</v>
      </c>
      <c r="I32" s="82">
        <f t="shared" si="5"/>
        <v>3113131</v>
      </c>
      <c r="J32" s="82">
        <f t="shared" si="5"/>
        <v>5362127</v>
      </c>
      <c r="K32" s="82">
        <f t="shared" si="5"/>
        <v>2667611</v>
      </c>
      <c r="L32" s="82">
        <f t="shared" si="5"/>
        <v>2671868</v>
      </c>
      <c r="M32" s="82">
        <f t="shared" si="5"/>
        <v>523063</v>
      </c>
      <c r="N32" s="82">
        <f t="shared" si="5"/>
        <v>5862542</v>
      </c>
      <c r="O32" s="82">
        <f t="shared" si="5"/>
        <v>866577</v>
      </c>
      <c r="P32" s="82">
        <f t="shared" si="5"/>
        <v>1440925</v>
      </c>
      <c r="Q32" s="82">
        <f t="shared" si="5"/>
        <v>2659800</v>
      </c>
      <c r="R32" s="82">
        <f t="shared" si="5"/>
        <v>4967302</v>
      </c>
      <c r="S32" s="82">
        <f t="shared" si="5"/>
        <v>1648794</v>
      </c>
      <c r="T32" s="82">
        <f t="shared" si="5"/>
        <v>5599019</v>
      </c>
      <c r="U32" s="82">
        <f t="shared" si="5"/>
        <v>3802829</v>
      </c>
      <c r="V32" s="82">
        <f t="shared" si="5"/>
        <v>11050642</v>
      </c>
      <c r="W32" s="82">
        <f t="shared" si="5"/>
        <v>27242613</v>
      </c>
      <c r="X32" s="82">
        <f t="shared" si="5"/>
        <v>30322000</v>
      </c>
      <c r="Y32" s="82">
        <f t="shared" si="5"/>
        <v>-3079387</v>
      </c>
      <c r="Z32" s="227">
        <f>+IF(X32&lt;&gt;0,+(Y32/X32)*100,0)</f>
        <v>-10.155619682079019</v>
      </c>
      <c r="AA32" s="84">
        <f>SUM(AA28:AA31)</f>
        <v>30322000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3820000</v>
      </c>
      <c r="F35" s="65">
        <v>3820000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>
        <v>3820000</v>
      </c>
      <c r="Y35" s="65">
        <v>-3820000</v>
      </c>
      <c r="Z35" s="145">
        <v>-100</v>
      </c>
      <c r="AA35" s="67">
        <v>3820000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33439874</v>
      </c>
      <c r="D36" s="237">
        <f>SUM(D32:D35)</f>
        <v>0</v>
      </c>
      <c r="E36" s="233">
        <f t="shared" si="6"/>
        <v>34142000</v>
      </c>
      <c r="F36" s="235">
        <f t="shared" si="6"/>
        <v>34142000</v>
      </c>
      <c r="G36" s="235">
        <f t="shared" si="6"/>
        <v>740084</v>
      </c>
      <c r="H36" s="235">
        <f t="shared" si="6"/>
        <v>1508912</v>
      </c>
      <c r="I36" s="235">
        <f t="shared" si="6"/>
        <v>3113131</v>
      </c>
      <c r="J36" s="235">
        <f t="shared" si="6"/>
        <v>5362127</v>
      </c>
      <c r="K36" s="235">
        <f t="shared" si="6"/>
        <v>2667611</v>
      </c>
      <c r="L36" s="235">
        <f t="shared" si="6"/>
        <v>2671868</v>
      </c>
      <c r="M36" s="235">
        <f t="shared" si="6"/>
        <v>523063</v>
      </c>
      <c r="N36" s="235">
        <f t="shared" si="6"/>
        <v>5862542</v>
      </c>
      <c r="O36" s="235">
        <f t="shared" si="6"/>
        <v>866577</v>
      </c>
      <c r="P36" s="235">
        <f t="shared" si="6"/>
        <v>1440925</v>
      </c>
      <c r="Q36" s="235">
        <f t="shared" si="6"/>
        <v>2659800</v>
      </c>
      <c r="R36" s="235">
        <f t="shared" si="6"/>
        <v>4967302</v>
      </c>
      <c r="S36" s="235">
        <f t="shared" si="6"/>
        <v>1648794</v>
      </c>
      <c r="T36" s="235">
        <f t="shared" si="6"/>
        <v>5599019</v>
      </c>
      <c r="U36" s="235">
        <f t="shared" si="6"/>
        <v>3802829</v>
      </c>
      <c r="V36" s="235">
        <f t="shared" si="6"/>
        <v>11050642</v>
      </c>
      <c r="W36" s="235">
        <f t="shared" si="6"/>
        <v>27242613</v>
      </c>
      <c r="X36" s="235">
        <f t="shared" si="6"/>
        <v>34142000</v>
      </c>
      <c r="Y36" s="235">
        <f t="shared" si="6"/>
        <v>-6899387</v>
      </c>
      <c r="Z36" s="236">
        <f>+IF(X36&lt;&gt;0,+(Y36/X36)*100,0)</f>
        <v>-20.207916935153182</v>
      </c>
      <c r="AA36" s="254">
        <f>SUM(AA32:AA35)</f>
        <v>34142000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-38152005</v>
      </c>
      <c r="D6" s="160"/>
      <c r="E6" s="64">
        <v>1795702</v>
      </c>
      <c r="F6" s="65">
        <v>1795702</v>
      </c>
      <c r="G6" s="65">
        <v>203125</v>
      </c>
      <c r="H6" s="65">
        <v>203125</v>
      </c>
      <c r="I6" s="65">
        <v>-11635829</v>
      </c>
      <c r="J6" s="65">
        <v>-11229579</v>
      </c>
      <c r="K6" s="65">
        <v>-2790506</v>
      </c>
      <c r="L6" s="65">
        <v>-4464123</v>
      </c>
      <c r="M6" s="65">
        <v>-236137</v>
      </c>
      <c r="N6" s="65">
        <v>-7490766</v>
      </c>
      <c r="O6" s="65">
        <v>-177535</v>
      </c>
      <c r="P6" s="65">
        <v>-41271410</v>
      </c>
      <c r="Q6" s="65">
        <v>-3165147</v>
      </c>
      <c r="R6" s="65">
        <v>-44614092</v>
      </c>
      <c r="S6" s="65">
        <v>-6559540</v>
      </c>
      <c r="T6" s="65">
        <v>3239448</v>
      </c>
      <c r="U6" s="65">
        <v>-63286369</v>
      </c>
      <c r="V6" s="65">
        <v>-66606461</v>
      </c>
      <c r="W6" s="65">
        <v>-129940898</v>
      </c>
      <c r="X6" s="65">
        <v>1795702</v>
      </c>
      <c r="Y6" s="65">
        <v>-131736600</v>
      </c>
      <c r="Z6" s="145">
        <v>-7336.22</v>
      </c>
      <c r="AA6" s="67">
        <v>1795702</v>
      </c>
    </row>
    <row r="7" spans="1:27" ht="13.5">
      <c r="A7" s="264" t="s">
        <v>147</v>
      </c>
      <c r="B7" s="197" t="s">
        <v>72</v>
      </c>
      <c r="C7" s="160">
        <v>5653180</v>
      </c>
      <c r="D7" s="160"/>
      <c r="E7" s="64"/>
      <c r="F7" s="65"/>
      <c r="G7" s="65">
        <v>4822856</v>
      </c>
      <c r="H7" s="65">
        <v>4822856</v>
      </c>
      <c r="I7" s="65"/>
      <c r="J7" s="65">
        <v>9645712</v>
      </c>
      <c r="K7" s="65"/>
      <c r="L7" s="65"/>
      <c r="M7" s="65"/>
      <c r="N7" s="65"/>
      <c r="O7" s="65"/>
      <c r="P7" s="65">
        <v>5653180</v>
      </c>
      <c r="Q7" s="65"/>
      <c r="R7" s="65">
        <v>5653180</v>
      </c>
      <c r="S7" s="65"/>
      <c r="T7" s="65"/>
      <c r="U7" s="65">
        <v>31373</v>
      </c>
      <c r="V7" s="65">
        <v>31373</v>
      </c>
      <c r="W7" s="65">
        <v>15330265</v>
      </c>
      <c r="X7" s="65"/>
      <c r="Y7" s="65">
        <v>15330265</v>
      </c>
      <c r="Z7" s="145"/>
      <c r="AA7" s="67"/>
    </row>
    <row r="8" spans="1:27" ht="13.5">
      <c r="A8" s="264" t="s">
        <v>148</v>
      </c>
      <c r="B8" s="197" t="s">
        <v>72</v>
      </c>
      <c r="C8" s="160">
        <v>42316604</v>
      </c>
      <c r="D8" s="160"/>
      <c r="E8" s="64">
        <v>13742671</v>
      </c>
      <c r="F8" s="65">
        <v>13742671</v>
      </c>
      <c r="G8" s="65">
        <v>3510298</v>
      </c>
      <c r="H8" s="65">
        <v>3510298</v>
      </c>
      <c r="I8" s="65">
        <v>2946056</v>
      </c>
      <c r="J8" s="65">
        <v>9966652</v>
      </c>
      <c r="K8" s="65">
        <v>4214467</v>
      </c>
      <c r="L8" s="65">
        <v>433234</v>
      </c>
      <c r="M8" s="65">
        <v>4833914</v>
      </c>
      <c r="N8" s="65">
        <v>9481615</v>
      </c>
      <c r="O8" s="65">
        <v>7438215</v>
      </c>
      <c r="P8" s="65">
        <v>43633232</v>
      </c>
      <c r="Q8" s="65">
        <v>2108783</v>
      </c>
      <c r="R8" s="65">
        <v>53180230</v>
      </c>
      <c r="S8" s="65">
        <v>3364475</v>
      </c>
      <c r="T8" s="65">
        <v>2660655</v>
      </c>
      <c r="U8" s="65">
        <v>46592783</v>
      </c>
      <c r="V8" s="65">
        <v>52617913</v>
      </c>
      <c r="W8" s="65">
        <v>125246410</v>
      </c>
      <c r="X8" s="65">
        <v>13742671</v>
      </c>
      <c r="Y8" s="65">
        <v>111503739</v>
      </c>
      <c r="Z8" s="145">
        <v>811.37</v>
      </c>
      <c r="AA8" s="67">
        <v>13742671</v>
      </c>
    </row>
    <row r="9" spans="1:27" ht="13.5">
      <c r="A9" s="264" t="s">
        <v>149</v>
      </c>
      <c r="B9" s="197"/>
      <c r="C9" s="160">
        <v>2448161</v>
      </c>
      <c r="D9" s="160"/>
      <c r="E9" s="64"/>
      <c r="F9" s="65"/>
      <c r="G9" s="65">
        <v>222128</v>
      </c>
      <c r="H9" s="65">
        <v>222128</v>
      </c>
      <c r="I9" s="65">
        <v>-79155</v>
      </c>
      <c r="J9" s="65">
        <v>365101</v>
      </c>
      <c r="K9" s="65">
        <v>1665</v>
      </c>
      <c r="L9" s="65">
        <v>4365281</v>
      </c>
      <c r="M9" s="65">
        <v>-736</v>
      </c>
      <c r="N9" s="65">
        <v>4366210</v>
      </c>
      <c r="O9" s="65">
        <v>-54031</v>
      </c>
      <c r="P9" s="65">
        <v>2452292</v>
      </c>
      <c r="Q9" s="65">
        <v>-1997</v>
      </c>
      <c r="R9" s="65">
        <v>2396264</v>
      </c>
      <c r="S9" s="65"/>
      <c r="T9" s="65">
        <v>21328</v>
      </c>
      <c r="U9" s="65">
        <v>2468486</v>
      </c>
      <c r="V9" s="65">
        <v>2489814</v>
      </c>
      <c r="W9" s="65">
        <v>9617389</v>
      </c>
      <c r="X9" s="65"/>
      <c r="Y9" s="65">
        <v>9617389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183129</v>
      </c>
      <c r="D11" s="160"/>
      <c r="E11" s="64">
        <v>84360</v>
      </c>
      <c r="F11" s="65">
        <v>84360</v>
      </c>
      <c r="G11" s="65">
        <v>379356</v>
      </c>
      <c r="H11" s="65">
        <v>379356</v>
      </c>
      <c r="I11" s="65"/>
      <c r="J11" s="65">
        <v>758712</v>
      </c>
      <c r="K11" s="65"/>
      <c r="L11" s="65"/>
      <c r="M11" s="65"/>
      <c r="N11" s="65"/>
      <c r="O11" s="65"/>
      <c r="P11" s="65">
        <v>183129</v>
      </c>
      <c r="Q11" s="65"/>
      <c r="R11" s="65">
        <v>183129</v>
      </c>
      <c r="S11" s="65"/>
      <c r="T11" s="65"/>
      <c r="U11" s="65">
        <v>-1263</v>
      </c>
      <c r="V11" s="65">
        <v>-1263</v>
      </c>
      <c r="W11" s="65">
        <v>940578</v>
      </c>
      <c r="X11" s="65">
        <v>84360</v>
      </c>
      <c r="Y11" s="65">
        <v>856218</v>
      </c>
      <c r="Z11" s="145">
        <v>1014.96</v>
      </c>
      <c r="AA11" s="67">
        <v>84360</v>
      </c>
    </row>
    <row r="12" spans="1:27" ht="13.5">
      <c r="A12" s="265" t="s">
        <v>56</v>
      </c>
      <c r="B12" s="266"/>
      <c r="C12" s="177">
        <f aca="true" t="shared" si="0" ref="C12:Y12">SUM(C6:C11)</f>
        <v>12449069</v>
      </c>
      <c r="D12" s="177">
        <f>SUM(D6:D11)</f>
        <v>0</v>
      </c>
      <c r="E12" s="77">
        <f t="shared" si="0"/>
        <v>15622733</v>
      </c>
      <c r="F12" s="78">
        <f t="shared" si="0"/>
        <v>15622733</v>
      </c>
      <c r="G12" s="78">
        <f t="shared" si="0"/>
        <v>9137763</v>
      </c>
      <c r="H12" s="78">
        <f t="shared" si="0"/>
        <v>9137763</v>
      </c>
      <c r="I12" s="78">
        <f t="shared" si="0"/>
        <v>-8768928</v>
      </c>
      <c r="J12" s="78">
        <f t="shared" si="0"/>
        <v>9506598</v>
      </c>
      <c r="K12" s="78">
        <f t="shared" si="0"/>
        <v>1425626</v>
      </c>
      <c r="L12" s="78">
        <f t="shared" si="0"/>
        <v>334392</v>
      </c>
      <c r="M12" s="78">
        <f t="shared" si="0"/>
        <v>4597041</v>
      </c>
      <c r="N12" s="78">
        <f t="shared" si="0"/>
        <v>6357059</v>
      </c>
      <c r="O12" s="78">
        <f t="shared" si="0"/>
        <v>7206649</v>
      </c>
      <c r="P12" s="78">
        <f t="shared" si="0"/>
        <v>10650423</v>
      </c>
      <c r="Q12" s="78">
        <f t="shared" si="0"/>
        <v>-1058361</v>
      </c>
      <c r="R12" s="78">
        <f t="shared" si="0"/>
        <v>16798711</v>
      </c>
      <c r="S12" s="78">
        <f t="shared" si="0"/>
        <v>-3195065</v>
      </c>
      <c r="T12" s="78">
        <f t="shared" si="0"/>
        <v>5921431</v>
      </c>
      <c r="U12" s="78">
        <f t="shared" si="0"/>
        <v>-14194990</v>
      </c>
      <c r="V12" s="78">
        <f t="shared" si="0"/>
        <v>-11468624</v>
      </c>
      <c r="W12" s="78">
        <f t="shared" si="0"/>
        <v>21193744</v>
      </c>
      <c r="X12" s="78">
        <f t="shared" si="0"/>
        <v>15622733</v>
      </c>
      <c r="Y12" s="78">
        <f t="shared" si="0"/>
        <v>5571011</v>
      </c>
      <c r="Z12" s="179">
        <f>+IF(X12&lt;&gt;0,+(Y12/X12)*100,0)</f>
        <v>35.65964418645572</v>
      </c>
      <c r="AA12" s="79">
        <f>SUM(AA6:AA11)</f>
        <v>15622733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-2770</v>
      </c>
      <c r="D16" s="160"/>
      <c r="E16" s="64">
        <v>3301381</v>
      </c>
      <c r="F16" s="65">
        <v>3301381</v>
      </c>
      <c r="G16" s="164"/>
      <c r="H16" s="164"/>
      <c r="I16" s="164"/>
      <c r="J16" s="65"/>
      <c r="K16" s="164"/>
      <c r="L16" s="164"/>
      <c r="M16" s="65"/>
      <c r="N16" s="164"/>
      <c r="O16" s="164"/>
      <c r="P16" s="164">
        <v>-2770</v>
      </c>
      <c r="Q16" s="65"/>
      <c r="R16" s="164">
        <v>-2770</v>
      </c>
      <c r="S16" s="164"/>
      <c r="T16" s="65"/>
      <c r="U16" s="164">
        <v>-2770</v>
      </c>
      <c r="V16" s="164">
        <v>-2770</v>
      </c>
      <c r="W16" s="164">
        <v>-5540</v>
      </c>
      <c r="X16" s="65">
        <v>3301381</v>
      </c>
      <c r="Y16" s="164">
        <v>-3306921</v>
      </c>
      <c r="Z16" s="146">
        <v>-100.17</v>
      </c>
      <c r="AA16" s="239">
        <v>3301381</v>
      </c>
    </row>
    <row r="17" spans="1:27" ht="13.5">
      <c r="A17" s="264" t="s">
        <v>155</v>
      </c>
      <c r="B17" s="197"/>
      <c r="C17" s="160"/>
      <c r="D17" s="160"/>
      <c r="E17" s="64"/>
      <c r="F17" s="65"/>
      <c r="G17" s="65">
        <v>748392</v>
      </c>
      <c r="H17" s="65">
        <v>748392</v>
      </c>
      <c r="I17" s="65"/>
      <c r="J17" s="65">
        <v>1496784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>
        <v>1496784</v>
      </c>
      <c r="X17" s="65"/>
      <c r="Y17" s="65">
        <v>1496784</v>
      </c>
      <c r="Z17" s="145"/>
      <c r="AA17" s="67"/>
    </row>
    <row r="18" spans="1:27" ht="13.5">
      <c r="A18" s="264" t="s">
        <v>156</v>
      </c>
      <c r="B18" s="197"/>
      <c r="C18" s="160">
        <v>82114</v>
      </c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v>82114</v>
      </c>
      <c r="Q18" s="65"/>
      <c r="R18" s="65">
        <v>82114</v>
      </c>
      <c r="S18" s="65"/>
      <c r="T18" s="65"/>
      <c r="U18" s="65">
        <v>82114</v>
      </c>
      <c r="V18" s="65">
        <v>82114</v>
      </c>
      <c r="W18" s="65">
        <v>164228</v>
      </c>
      <c r="X18" s="65"/>
      <c r="Y18" s="65">
        <v>164228</v>
      </c>
      <c r="Z18" s="145"/>
      <c r="AA18" s="67"/>
    </row>
    <row r="19" spans="1:27" ht="13.5">
      <c r="A19" s="264" t="s">
        <v>157</v>
      </c>
      <c r="B19" s="197" t="s">
        <v>99</v>
      </c>
      <c r="C19" s="160">
        <v>402001973</v>
      </c>
      <c r="D19" s="160"/>
      <c r="E19" s="64">
        <v>101339974</v>
      </c>
      <c r="F19" s="65">
        <v>101339974</v>
      </c>
      <c r="G19" s="65">
        <v>435532395</v>
      </c>
      <c r="H19" s="65">
        <v>435532395</v>
      </c>
      <c r="I19" s="65"/>
      <c r="J19" s="65">
        <v>871064790</v>
      </c>
      <c r="K19" s="65">
        <v>427940</v>
      </c>
      <c r="L19" s="65">
        <v>1275897</v>
      </c>
      <c r="M19" s="65"/>
      <c r="N19" s="65">
        <v>1703837</v>
      </c>
      <c r="O19" s="65">
        <v>180487</v>
      </c>
      <c r="P19" s="65">
        <v>402072576</v>
      </c>
      <c r="Q19" s="65">
        <v>172604</v>
      </c>
      <c r="R19" s="65">
        <v>402425667</v>
      </c>
      <c r="S19" s="65">
        <v>140196</v>
      </c>
      <c r="T19" s="65"/>
      <c r="U19" s="65">
        <v>404746132</v>
      </c>
      <c r="V19" s="65">
        <v>404886328</v>
      </c>
      <c r="W19" s="65">
        <v>1680080622</v>
      </c>
      <c r="X19" s="65">
        <v>101339974</v>
      </c>
      <c r="Y19" s="65">
        <v>1578740648</v>
      </c>
      <c r="Z19" s="145">
        <v>1557.87</v>
      </c>
      <c r="AA19" s="67">
        <v>101339974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88776</v>
      </c>
      <c r="D22" s="160"/>
      <c r="E22" s="64"/>
      <c r="F22" s="65"/>
      <c r="G22" s="65">
        <v>38284</v>
      </c>
      <c r="H22" s="65">
        <v>38284</v>
      </c>
      <c r="I22" s="65"/>
      <c r="J22" s="65">
        <v>76568</v>
      </c>
      <c r="K22" s="65"/>
      <c r="L22" s="65"/>
      <c r="M22" s="65"/>
      <c r="N22" s="65"/>
      <c r="O22" s="65"/>
      <c r="P22" s="65">
        <v>88776</v>
      </c>
      <c r="Q22" s="65"/>
      <c r="R22" s="65">
        <v>88776</v>
      </c>
      <c r="S22" s="65"/>
      <c r="T22" s="65"/>
      <c r="U22" s="65">
        <v>88776</v>
      </c>
      <c r="V22" s="65">
        <v>88776</v>
      </c>
      <c r="W22" s="65">
        <v>254120</v>
      </c>
      <c r="X22" s="65"/>
      <c r="Y22" s="65">
        <v>254120</v>
      </c>
      <c r="Z22" s="145"/>
      <c r="AA22" s="67"/>
    </row>
    <row r="23" spans="1:27" ht="13.5">
      <c r="A23" s="264" t="s">
        <v>161</v>
      </c>
      <c r="B23" s="197"/>
      <c r="C23" s="160">
        <v>42614194</v>
      </c>
      <c r="D23" s="160"/>
      <c r="E23" s="64"/>
      <c r="F23" s="65"/>
      <c r="G23" s="164">
        <v>998055</v>
      </c>
      <c r="H23" s="164">
        <v>998055</v>
      </c>
      <c r="I23" s="164">
        <v>1962306</v>
      </c>
      <c r="J23" s="65">
        <v>3958416</v>
      </c>
      <c r="K23" s="164">
        <v>1889343</v>
      </c>
      <c r="L23" s="164">
        <v>897209</v>
      </c>
      <c r="M23" s="65">
        <v>414929</v>
      </c>
      <c r="N23" s="164">
        <v>3201481</v>
      </c>
      <c r="O23" s="164">
        <v>603070</v>
      </c>
      <c r="P23" s="164">
        <v>43571527</v>
      </c>
      <c r="Q23" s="65">
        <v>434509</v>
      </c>
      <c r="R23" s="164">
        <v>44609106</v>
      </c>
      <c r="S23" s="164">
        <v>675708</v>
      </c>
      <c r="T23" s="65">
        <v>1115167</v>
      </c>
      <c r="U23" s="164">
        <v>47592004</v>
      </c>
      <c r="V23" s="164">
        <v>49382879</v>
      </c>
      <c r="W23" s="164">
        <v>101151882</v>
      </c>
      <c r="X23" s="65"/>
      <c r="Y23" s="164">
        <v>101151882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444784287</v>
      </c>
      <c r="D24" s="177">
        <f>SUM(D15:D23)</f>
        <v>0</v>
      </c>
      <c r="E24" s="81">
        <f t="shared" si="1"/>
        <v>104641355</v>
      </c>
      <c r="F24" s="82">
        <f t="shared" si="1"/>
        <v>104641355</v>
      </c>
      <c r="G24" s="82">
        <f t="shared" si="1"/>
        <v>437317126</v>
      </c>
      <c r="H24" s="82">
        <f t="shared" si="1"/>
        <v>437317126</v>
      </c>
      <c r="I24" s="82">
        <f t="shared" si="1"/>
        <v>1962306</v>
      </c>
      <c r="J24" s="82">
        <f t="shared" si="1"/>
        <v>876596558</v>
      </c>
      <c r="K24" s="82">
        <f t="shared" si="1"/>
        <v>2317283</v>
      </c>
      <c r="L24" s="82">
        <f t="shared" si="1"/>
        <v>2173106</v>
      </c>
      <c r="M24" s="82">
        <f t="shared" si="1"/>
        <v>414929</v>
      </c>
      <c r="N24" s="82">
        <f t="shared" si="1"/>
        <v>4905318</v>
      </c>
      <c r="O24" s="82">
        <f t="shared" si="1"/>
        <v>783557</v>
      </c>
      <c r="P24" s="82">
        <f t="shared" si="1"/>
        <v>445812223</v>
      </c>
      <c r="Q24" s="82">
        <f t="shared" si="1"/>
        <v>607113</v>
      </c>
      <c r="R24" s="82">
        <f t="shared" si="1"/>
        <v>447202893</v>
      </c>
      <c r="S24" s="82">
        <f t="shared" si="1"/>
        <v>815904</v>
      </c>
      <c r="T24" s="82">
        <f t="shared" si="1"/>
        <v>1115167</v>
      </c>
      <c r="U24" s="82">
        <f t="shared" si="1"/>
        <v>452506256</v>
      </c>
      <c r="V24" s="82">
        <f t="shared" si="1"/>
        <v>454437327</v>
      </c>
      <c r="W24" s="82">
        <f t="shared" si="1"/>
        <v>1783142096</v>
      </c>
      <c r="X24" s="82">
        <f t="shared" si="1"/>
        <v>104641355</v>
      </c>
      <c r="Y24" s="82">
        <f t="shared" si="1"/>
        <v>1678500741</v>
      </c>
      <c r="Z24" s="227">
        <f>+IF(X24&lt;&gt;0,+(Y24/X24)*100,0)</f>
        <v>1604.0510379476643</v>
      </c>
      <c r="AA24" s="84">
        <f>SUM(AA15:AA23)</f>
        <v>104641355</v>
      </c>
    </row>
    <row r="25" spans="1:27" ht="13.5">
      <c r="A25" s="265" t="s">
        <v>162</v>
      </c>
      <c r="B25" s="266"/>
      <c r="C25" s="177">
        <f aca="true" t="shared" si="2" ref="C25:Y25">+C12+C24</f>
        <v>457233356</v>
      </c>
      <c r="D25" s="177">
        <f>+D12+D24</f>
        <v>0</v>
      </c>
      <c r="E25" s="77">
        <f t="shared" si="2"/>
        <v>120264088</v>
      </c>
      <c r="F25" s="78">
        <f t="shared" si="2"/>
        <v>120264088</v>
      </c>
      <c r="G25" s="78">
        <f t="shared" si="2"/>
        <v>446454889</v>
      </c>
      <c r="H25" s="78">
        <f t="shared" si="2"/>
        <v>446454889</v>
      </c>
      <c r="I25" s="78">
        <f t="shared" si="2"/>
        <v>-6806622</v>
      </c>
      <c r="J25" s="78">
        <f t="shared" si="2"/>
        <v>886103156</v>
      </c>
      <c r="K25" s="78">
        <f t="shared" si="2"/>
        <v>3742909</v>
      </c>
      <c r="L25" s="78">
        <f t="shared" si="2"/>
        <v>2507498</v>
      </c>
      <c r="M25" s="78">
        <f t="shared" si="2"/>
        <v>5011970</v>
      </c>
      <c r="N25" s="78">
        <f t="shared" si="2"/>
        <v>11262377</v>
      </c>
      <c r="O25" s="78">
        <f t="shared" si="2"/>
        <v>7990206</v>
      </c>
      <c r="P25" s="78">
        <f t="shared" si="2"/>
        <v>456462646</v>
      </c>
      <c r="Q25" s="78">
        <f t="shared" si="2"/>
        <v>-451248</v>
      </c>
      <c r="R25" s="78">
        <f t="shared" si="2"/>
        <v>464001604</v>
      </c>
      <c r="S25" s="78">
        <f t="shared" si="2"/>
        <v>-2379161</v>
      </c>
      <c r="T25" s="78">
        <f t="shared" si="2"/>
        <v>7036598</v>
      </c>
      <c r="U25" s="78">
        <f t="shared" si="2"/>
        <v>438311266</v>
      </c>
      <c r="V25" s="78">
        <f t="shared" si="2"/>
        <v>442968703</v>
      </c>
      <c r="W25" s="78">
        <f t="shared" si="2"/>
        <v>1804335840</v>
      </c>
      <c r="X25" s="78">
        <f t="shared" si="2"/>
        <v>120264088</v>
      </c>
      <c r="Y25" s="78">
        <f t="shared" si="2"/>
        <v>1684071752</v>
      </c>
      <c r="Z25" s="179">
        <f>+IF(X25&lt;&gt;0,+(Y25/X25)*100,0)</f>
        <v>1400.3114146593787</v>
      </c>
      <c r="AA25" s="79">
        <f>+AA12+AA24</f>
        <v>120264088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>
        <v>841458</v>
      </c>
      <c r="F31" s="65">
        <v>841458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841458</v>
      </c>
      <c r="Y31" s="65">
        <v>-841458</v>
      </c>
      <c r="Z31" s="145">
        <v>-100</v>
      </c>
      <c r="AA31" s="67">
        <v>841458</v>
      </c>
    </row>
    <row r="32" spans="1:27" ht="13.5">
      <c r="A32" s="264" t="s">
        <v>167</v>
      </c>
      <c r="B32" s="197" t="s">
        <v>94</v>
      </c>
      <c r="C32" s="160">
        <v>68858478</v>
      </c>
      <c r="D32" s="160"/>
      <c r="E32" s="64">
        <v>56593769</v>
      </c>
      <c r="F32" s="65">
        <v>56593769</v>
      </c>
      <c r="G32" s="65">
        <v>92439870</v>
      </c>
      <c r="H32" s="65">
        <v>92439870</v>
      </c>
      <c r="I32" s="65">
        <v>-2114248</v>
      </c>
      <c r="J32" s="65">
        <v>182765492</v>
      </c>
      <c r="K32" s="65">
        <v>-2451785</v>
      </c>
      <c r="L32" s="65">
        <v>1746269</v>
      </c>
      <c r="M32" s="65">
        <v>-604090</v>
      </c>
      <c r="N32" s="65">
        <v>-1309606</v>
      </c>
      <c r="O32" s="65">
        <v>4185941</v>
      </c>
      <c r="P32" s="65">
        <v>67614038</v>
      </c>
      <c r="Q32" s="65">
        <v>-2946103</v>
      </c>
      <c r="R32" s="65">
        <v>68853876</v>
      </c>
      <c r="S32" s="65">
        <v>-2083066</v>
      </c>
      <c r="T32" s="65">
        <v>-6751367</v>
      </c>
      <c r="U32" s="65">
        <v>24466167</v>
      </c>
      <c r="V32" s="65">
        <v>15631734</v>
      </c>
      <c r="W32" s="65">
        <v>265941496</v>
      </c>
      <c r="X32" s="65">
        <v>56593769</v>
      </c>
      <c r="Y32" s="65">
        <v>209347727</v>
      </c>
      <c r="Z32" s="145">
        <v>369.91</v>
      </c>
      <c r="AA32" s="67">
        <v>56593769</v>
      </c>
    </row>
    <row r="33" spans="1:27" ht="13.5">
      <c r="A33" s="264" t="s">
        <v>168</v>
      </c>
      <c r="B33" s="197"/>
      <c r="C33" s="160">
        <v>8526724</v>
      </c>
      <c r="D33" s="160"/>
      <c r="E33" s="64">
        <v>4271574</v>
      </c>
      <c r="F33" s="65">
        <v>4271574</v>
      </c>
      <c r="G33" s="65">
        <v>6011830</v>
      </c>
      <c r="H33" s="65">
        <v>6011830</v>
      </c>
      <c r="I33" s="65"/>
      <c r="J33" s="65">
        <v>12023660</v>
      </c>
      <c r="K33" s="65"/>
      <c r="L33" s="65"/>
      <c r="M33" s="65"/>
      <c r="N33" s="65"/>
      <c r="O33" s="65"/>
      <c r="P33" s="65">
        <v>8526724</v>
      </c>
      <c r="Q33" s="65"/>
      <c r="R33" s="65">
        <v>8526724</v>
      </c>
      <c r="S33" s="65"/>
      <c r="T33" s="65"/>
      <c r="U33" s="65">
        <v>8464911</v>
      </c>
      <c r="V33" s="65">
        <v>8464911</v>
      </c>
      <c r="W33" s="65">
        <v>29015295</v>
      </c>
      <c r="X33" s="65">
        <v>4271574</v>
      </c>
      <c r="Y33" s="65">
        <v>24743721</v>
      </c>
      <c r="Z33" s="145">
        <v>579.26</v>
      </c>
      <c r="AA33" s="67">
        <v>4271574</v>
      </c>
    </row>
    <row r="34" spans="1:27" ht="13.5">
      <c r="A34" s="265" t="s">
        <v>58</v>
      </c>
      <c r="B34" s="266"/>
      <c r="C34" s="177">
        <f aca="true" t="shared" si="3" ref="C34:Y34">SUM(C29:C33)</f>
        <v>77385202</v>
      </c>
      <c r="D34" s="177">
        <f>SUM(D29:D33)</f>
        <v>0</v>
      </c>
      <c r="E34" s="77">
        <f t="shared" si="3"/>
        <v>61706801</v>
      </c>
      <c r="F34" s="78">
        <f t="shared" si="3"/>
        <v>61706801</v>
      </c>
      <c r="G34" s="78">
        <f t="shared" si="3"/>
        <v>98451700</v>
      </c>
      <c r="H34" s="78">
        <f t="shared" si="3"/>
        <v>98451700</v>
      </c>
      <c r="I34" s="78">
        <f t="shared" si="3"/>
        <v>-2114248</v>
      </c>
      <c r="J34" s="78">
        <f t="shared" si="3"/>
        <v>194789152</v>
      </c>
      <c r="K34" s="78">
        <f t="shared" si="3"/>
        <v>-2451785</v>
      </c>
      <c r="L34" s="78">
        <f t="shared" si="3"/>
        <v>1746269</v>
      </c>
      <c r="M34" s="78">
        <f t="shared" si="3"/>
        <v>-604090</v>
      </c>
      <c r="N34" s="78">
        <f t="shared" si="3"/>
        <v>-1309606</v>
      </c>
      <c r="O34" s="78">
        <f t="shared" si="3"/>
        <v>4185941</v>
      </c>
      <c r="P34" s="78">
        <f t="shared" si="3"/>
        <v>76140762</v>
      </c>
      <c r="Q34" s="78">
        <f t="shared" si="3"/>
        <v>-2946103</v>
      </c>
      <c r="R34" s="78">
        <f t="shared" si="3"/>
        <v>77380600</v>
      </c>
      <c r="S34" s="78">
        <f t="shared" si="3"/>
        <v>-2083066</v>
      </c>
      <c r="T34" s="78">
        <f t="shared" si="3"/>
        <v>-6751367</v>
      </c>
      <c r="U34" s="78">
        <f t="shared" si="3"/>
        <v>32931078</v>
      </c>
      <c r="V34" s="78">
        <f t="shared" si="3"/>
        <v>24096645</v>
      </c>
      <c r="W34" s="78">
        <f t="shared" si="3"/>
        <v>294956791</v>
      </c>
      <c r="X34" s="78">
        <f t="shared" si="3"/>
        <v>61706801</v>
      </c>
      <c r="Y34" s="78">
        <f t="shared" si="3"/>
        <v>233249990</v>
      </c>
      <c r="Z34" s="179">
        <f>+IF(X34&lt;&gt;0,+(Y34/X34)*100,0)</f>
        <v>377.9972162225684</v>
      </c>
      <c r="AA34" s="79">
        <f>SUM(AA29:AA33)</f>
        <v>61706801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14483861</v>
      </c>
      <c r="D37" s="160"/>
      <c r="E37" s="64">
        <v>9645777</v>
      </c>
      <c r="F37" s="65">
        <v>9645777</v>
      </c>
      <c r="G37" s="65">
        <v>6018097</v>
      </c>
      <c r="H37" s="65">
        <v>6018097</v>
      </c>
      <c r="I37" s="65">
        <v>-10026340</v>
      </c>
      <c r="J37" s="65">
        <v>2009854</v>
      </c>
      <c r="K37" s="65">
        <v>-379118</v>
      </c>
      <c r="L37" s="65">
        <v>-6178928</v>
      </c>
      <c r="M37" s="65">
        <v>2306583</v>
      </c>
      <c r="N37" s="65">
        <v>-4251463</v>
      </c>
      <c r="O37" s="65">
        <v>330681</v>
      </c>
      <c r="P37" s="65"/>
      <c r="Q37" s="65">
        <v>-2561580</v>
      </c>
      <c r="R37" s="65">
        <v>-2230899</v>
      </c>
      <c r="S37" s="65">
        <v>-4903286</v>
      </c>
      <c r="T37" s="65">
        <v>1500998</v>
      </c>
      <c r="U37" s="65">
        <v>12802062</v>
      </c>
      <c r="V37" s="65">
        <v>9399774</v>
      </c>
      <c r="W37" s="65">
        <v>4927266</v>
      </c>
      <c r="X37" s="65">
        <v>9645777</v>
      </c>
      <c r="Y37" s="65">
        <v>-4718511</v>
      </c>
      <c r="Z37" s="145">
        <v>-48.92</v>
      </c>
      <c r="AA37" s="67">
        <v>9645777</v>
      </c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>
        <v>13678563</v>
      </c>
      <c r="Q38" s="65"/>
      <c r="R38" s="65">
        <v>13678563</v>
      </c>
      <c r="S38" s="65"/>
      <c r="T38" s="65"/>
      <c r="U38" s="65"/>
      <c r="V38" s="65"/>
      <c r="W38" s="65">
        <v>13678563</v>
      </c>
      <c r="X38" s="65"/>
      <c r="Y38" s="65">
        <v>13678563</v>
      </c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14483861</v>
      </c>
      <c r="D39" s="177">
        <f>SUM(D37:D38)</f>
        <v>0</v>
      </c>
      <c r="E39" s="81">
        <f t="shared" si="4"/>
        <v>9645777</v>
      </c>
      <c r="F39" s="82">
        <f t="shared" si="4"/>
        <v>9645777</v>
      </c>
      <c r="G39" s="82">
        <f t="shared" si="4"/>
        <v>6018097</v>
      </c>
      <c r="H39" s="82">
        <f t="shared" si="4"/>
        <v>6018097</v>
      </c>
      <c r="I39" s="82">
        <f t="shared" si="4"/>
        <v>-10026340</v>
      </c>
      <c r="J39" s="82">
        <f t="shared" si="4"/>
        <v>2009854</v>
      </c>
      <c r="K39" s="82">
        <f t="shared" si="4"/>
        <v>-379118</v>
      </c>
      <c r="L39" s="82">
        <f t="shared" si="4"/>
        <v>-6178928</v>
      </c>
      <c r="M39" s="82">
        <f t="shared" si="4"/>
        <v>2306583</v>
      </c>
      <c r="N39" s="82">
        <f t="shared" si="4"/>
        <v>-4251463</v>
      </c>
      <c r="O39" s="82">
        <f t="shared" si="4"/>
        <v>330681</v>
      </c>
      <c r="P39" s="82">
        <f t="shared" si="4"/>
        <v>13678563</v>
      </c>
      <c r="Q39" s="82">
        <f t="shared" si="4"/>
        <v>-2561580</v>
      </c>
      <c r="R39" s="82">
        <f t="shared" si="4"/>
        <v>11447664</v>
      </c>
      <c r="S39" s="82">
        <f t="shared" si="4"/>
        <v>-4903286</v>
      </c>
      <c r="T39" s="82">
        <f t="shared" si="4"/>
        <v>1500998</v>
      </c>
      <c r="U39" s="82">
        <f t="shared" si="4"/>
        <v>12802062</v>
      </c>
      <c r="V39" s="82">
        <f t="shared" si="4"/>
        <v>9399774</v>
      </c>
      <c r="W39" s="82">
        <f t="shared" si="4"/>
        <v>18605829</v>
      </c>
      <c r="X39" s="82">
        <f t="shared" si="4"/>
        <v>9645777</v>
      </c>
      <c r="Y39" s="82">
        <f t="shared" si="4"/>
        <v>8960052</v>
      </c>
      <c r="Z39" s="227">
        <f>+IF(X39&lt;&gt;0,+(Y39/X39)*100,0)</f>
        <v>92.89093040405143</v>
      </c>
      <c r="AA39" s="84">
        <f>SUM(AA37:AA38)</f>
        <v>9645777</v>
      </c>
    </row>
    <row r="40" spans="1:27" ht="13.5">
      <c r="A40" s="265" t="s">
        <v>170</v>
      </c>
      <c r="B40" s="266"/>
      <c r="C40" s="177">
        <f aca="true" t="shared" si="5" ref="C40:Y40">+C34+C39</f>
        <v>91869063</v>
      </c>
      <c r="D40" s="177">
        <f>+D34+D39</f>
        <v>0</v>
      </c>
      <c r="E40" s="77">
        <f t="shared" si="5"/>
        <v>71352578</v>
      </c>
      <c r="F40" s="78">
        <f t="shared" si="5"/>
        <v>71352578</v>
      </c>
      <c r="G40" s="78">
        <f t="shared" si="5"/>
        <v>104469797</v>
      </c>
      <c r="H40" s="78">
        <f t="shared" si="5"/>
        <v>104469797</v>
      </c>
      <c r="I40" s="78">
        <f t="shared" si="5"/>
        <v>-12140588</v>
      </c>
      <c r="J40" s="78">
        <f t="shared" si="5"/>
        <v>196799006</v>
      </c>
      <c r="K40" s="78">
        <f t="shared" si="5"/>
        <v>-2830903</v>
      </c>
      <c r="L40" s="78">
        <f t="shared" si="5"/>
        <v>-4432659</v>
      </c>
      <c r="M40" s="78">
        <f t="shared" si="5"/>
        <v>1702493</v>
      </c>
      <c r="N40" s="78">
        <f t="shared" si="5"/>
        <v>-5561069</v>
      </c>
      <c r="O40" s="78">
        <f t="shared" si="5"/>
        <v>4516622</v>
      </c>
      <c r="P40" s="78">
        <f t="shared" si="5"/>
        <v>89819325</v>
      </c>
      <c r="Q40" s="78">
        <f t="shared" si="5"/>
        <v>-5507683</v>
      </c>
      <c r="R40" s="78">
        <f t="shared" si="5"/>
        <v>88828264</v>
      </c>
      <c r="S40" s="78">
        <f t="shared" si="5"/>
        <v>-6986352</v>
      </c>
      <c r="T40" s="78">
        <f t="shared" si="5"/>
        <v>-5250369</v>
      </c>
      <c r="U40" s="78">
        <f t="shared" si="5"/>
        <v>45733140</v>
      </c>
      <c r="V40" s="78">
        <f t="shared" si="5"/>
        <v>33496419</v>
      </c>
      <c r="W40" s="78">
        <f t="shared" si="5"/>
        <v>313562620</v>
      </c>
      <c r="X40" s="78">
        <f t="shared" si="5"/>
        <v>71352578</v>
      </c>
      <c r="Y40" s="78">
        <f t="shared" si="5"/>
        <v>242210042</v>
      </c>
      <c r="Z40" s="179">
        <f>+IF(X40&lt;&gt;0,+(Y40/X40)*100,0)</f>
        <v>339.4552079113385</v>
      </c>
      <c r="AA40" s="79">
        <f>+AA34+AA39</f>
        <v>71352578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365364293</v>
      </c>
      <c r="D42" s="272">
        <f>+D25-D40</f>
        <v>0</v>
      </c>
      <c r="E42" s="273">
        <f t="shared" si="6"/>
        <v>48911510</v>
      </c>
      <c r="F42" s="274">
        <f t="shared" si="6"/>
        <v>48911510</v>
      </c>
      <c r="G42" s="274">
        <f t="shared" si="6"/>
        <v>341985092</v>
      </c>
      <c r="H42" s="274">
        <f t="shared" si="6"/>
        <v>341985092</v>
      </c>
      <c r="I42" s="274">
        <f t="shared" si="6"/>
        <v>5333966</v>
      </c>
      <c r="J42" s="274">
        <f t="shared" si="6"/>
        <v>689304150</v>
      </c>
      <c r="K42" s="274">
        <f t="shared" si="6"/>
        <v>6573812</v>
      </c>
      <c r="L42" s="274">
        <f t="shared" si="6"/>
        <v>6940157</v>
      </c>
      <c r="M42" s="274">
        <f t="shared" si="6"/>
        <v>3309477</v>
      </c>
      <c r="N42" s="274">
        <f t="shared" si="6"/>
        <v>16823446</v>
      </c>
      <c r="O42" s="274">
        <f t="shared" si="6"/>
        <v>3473584</v>
      </c>
      <c r="P42" s="274">
        <f t="shared" si="6"/>
        <v>366643321</v>
      </c>
      <c r="Q42" s="274">
        <f t="shared" si="6"/>
        <v>5056435</v>
      </c>
      <c r="R42" s="274">
        <f t="shared" si="6"/>
        <v>375173340</v>
      </c>
      <c r="S42" s="274">
        <f t="shared" si="6"/>
        <v>4607191</v>
      </c>
      <c r="T42" s="274">
        <f t="shared" si="6"/>
        <v>12286967</v>
      </c>
      <c r="U42" s="274">
        <f t="shared" si="6"/>
        <v>392578126</v>
      </c>
      <c r="V42" s="274">
        <f t="shared" si="6"/>
        <v>409472284</v>
      </c>
      <c r="W42" s="274">
        <f t="shared" si="6"/>
        <v>1490773220</v>
      </c>
      <c r="X42" s="274">
        <f t="shared" si="6"/>
        <v>48911510</v>
      </c>
      <c r="Y42" s="274">
        <f t="shared" si="6"/>
        <v>1441861710</v>
      </c>
      <c r="Z42" s="275">
        <f>+IF(X42&lt;&gt;0,+(Y42/X42)*100,0)</f>
        <v>2947.898582562673</v>
      </c>
      <c r="AA42" s="276">
        <f>+AA25-AA40</f>
        <v>48911510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54686372</v>
      </c>
      <c r="D45" s="160"/>
      <c r="E45" s="64">
        <v>48911510</v>
      </c>
      <c r="F45" s="65">
        <v>48911510</v>
      </c>
      <c r="G45" s="65">
        <v>341985092</v>
      </c>
      <c r="H45" s="65">
        <v>341985092</v>
      </c>
      <c r="I45" s="65">
        <v>5333966</v>
      </c>
      <c r="J45" s="65">
        <v>689304150</v>
      </c>
      <c r="K45" s="65">
        <v>6573811</v>
      </c>
      <c r="L45" s="65">
        <v>6943253</v>
      </c>
      <c r="M45" s="65">
        <v>3321857</v>
      </c>
      <c r="N45" s="65">
        <v>16838921</v>
      </c>
      <c r="O45" s="65">
        <v>3473585</v>
      </c>
      <c r="P45" s="65">
        <v>56609551</v>
      </c>
      <c r="Q45" s="65">
        <v>5012911</v>
      </c>
      <c r="R45" s="65">
        <v>65096047</v>
      </c>
      <c r="S45" s="65">
        <v>4749689</v>
      </c>
      <c r="T45" s="65">
        <v>5652516</v>
      </c>
      <c r="U45" s="65">
        <v>97188240</v>
      </c>
      <c r="V45" s="65">
        <v>107590445</v>
      </c>
      <c r="W45" s="65">
        <v>878829563</v>
      </c>
      <c r="X45" s="65">
        <v>48911510</v>
      </c>
      <c r="Y45" s="65">
        <v>829918053</v>
      </c>
      <c r="Z45" s="144">
        <v>1696.77</v>
      </c>
      <c r="AA45" s="67">
        <v>48911510</v>
      </c>
    </row>
    <row r="46" spans="1:27" ht="13.5">
      <c r="A46" s="264" t="s">
        <v>174</v>
      </c>
      <c r="B46" s="197" t="s">
        <v>94</v>
      </c>
      <c r="C46" s="160">
        <v>310677921</v>
      </c>
      <c r="D46" s="160"/>
      <c r="E46" s="64"/>
      <c r="F46" s="65"/>
      <c r="G46" s="65"/>
      <c r="H46" s="65"/>
      <c r="I46" s="65"/>
      <c r="J46" s="65"/>
      <c r="K46" s="65"/>
      <c r="L46" s="65">
        <v>-3096</v>
      </c>
      <c r="M46" s="65">
        <v>-12380</v>
      </c>
      <c r="N46" s="65">
        <v>-15476</v>
      </c>
      <c r="O46" s="65"/>
      <c r="P46" s="65">
        <v>310403039</v>
      </c>
      <c r="Q46" s="65">
        <v>43522</v>
      </c>
      <c r="R46" s="65">
        <v>310446561</v>
      </c>
      <c r="S46" s="65">
        <v>-2510</v>
      </c>
      <c r="T46" s="65">
        <v>49687</v>
      </c>
      <c r="U46" s="65">
        <v>310921799</v>
      </c>
      <c r="V46" s="65">
        <v>310968976</v>
      </c>
      <c r="W46" s="65">
        <v>621400061</v>
      </c>
      <c r="X46" s="65"/>
      <c r="Y46" s="65">
        <v>621400061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365364293</v>
      </c>
      <c r="D48" s="232">
        <f>SUM(D45:D47)</f>
        <v>0</v>
      </c>
      <c r="E48" s="279">
        <f t="shared" si="7"/>
        <v>48911510</v>
      </c>
      <c r="F48" s="234">
        <f t="shared" si="7"/>
        <v>48911510</v>
      </c>
      <c r="G48" s="234">
        <f t="shared" si="7"/>
        <v>341985092</v>
      </c>
      <c r="H48" s="234">
        <f t="shared" si="7"/>
        <v>341985092</v>
      </c>
      <c r="I48" s="234">
        <f t="shared" si="7"/>
        <v>5333966</v>
      </c>
      <c r="J48" s="234">
        <f t="shared" si="7"/>
        <v>689304150</v>
      </c>
      <c r="K48" s="234">
        <f t="shared" si="7"/>
        <v>6573811</v>
      </c>
      <c r="L48" s="234">
        <f t="shared" si="7"/>
        <v>6940157</v>
      </c>
      <c r="M48" s="234">
        <f t="shared" si="7"/>
        <v>3309477</v>
      </c>
      <c r="N48" s="234">
        <f t="shared" si="7"/>
        <v>16823445</v>
      </c>
      <c r="O48" s="234">
        <f t="shared" si="7"/>
        <v>3473585</v>
      </c>
      <c r="P48" s="234">
        <f t="shared" si="7"/>
        <v>367012590</v>
      </c>
      <c r="Q48" s="234">
        <f t="shared" si="7"/>
        <v>5056433</v>
      </c>
      <c r="R48" s="234">
        <f t="shared" si="7"/>
        <v>375542608</v>
      </c>
      <c r="S48" s="234">
        <f t="shared" si="7"/>
        <v>4747179</v>
      </c>
      <c r="T48" s="234">
        <f t="shared" si="7"/>
        <v>5702203</v>
      </c>
      <c r="U48" s="234">
        <f t="shared" si="7"/>
        <v>408110039</v>
      </c>
      <c r="V48" s="234">
        <f t="shared" si="7"/>
        <v>418559421</v>
      </c>
      <c r="W48" s="234">
        <f t="shared" si="7"/>
        <v>1500229624</v>
      </c>
      <c r="X48" s="234">
        <f t="shared" si="7"/>
        <v>48911510</v>
      </c>
      <c r="Y48" s="234">
        <f t="shared" si="7"/>
        <v>1451318114</v>
      </c>
      <c r="Z48" s="280">
        <f>+IF(X48&lt;&gt;0,+(Y48/X48)*100,0)</f>
        <v>2967.232281317833</v>
      </c>
      <c r="AA48" s="247">
        <f>SUM(AA45:AA47)</f>
        <v>48911510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144714235</v>
      </c>
      <c r="D6" s="160">
        <v>68546882</v>
      </c>
      <c r="E6" s="64">
        <v>46595004</v>
      </c>
      <c r="F6" s="65">
        <v>46595004</v>
      </c>
      <c r="G6" s="65">
        <v>8094057</v>
      </c>
      <c r="H6" s="65">
        <v>7095993</v>
      </c>
      <c r="I6" s="65">
        <v>4710013</v>
      </c>
      <c r="J6" s="65">
        <v>19900063</v>
      </c>
      <c r="K6" s="65">
        <v>6321294</v>
      </c>
      <c r="L6" s="65">
        <v>8444193</v>
      </c>
      <c r="M6" s="65">
        <v>6193188</v>
      </c>
      <c r="N6" s="65">
        <v>20958675</v>
      </c>
      <c r="O6" s="65">
        <v>8581382</v>
      </c>
      <c r="P6" s="65">
        <v>3908225</v>
      </c>
      <c r="Q6" s="65">
        <v>6345105</v>
      </c>
      <c r="R6" s="65">
        <v>18834712</v>
      </c>
      <c r="S6" s="65">
        <v>5262422</v>
      </c>
      <c r="T6" s="65">
        <v>4748493</v>
      </c>
      <c r="U6" s="65">
        <v>-1157483</v>
      </c>
      <c r="V6" s="65">
        <v>8853432</v>
      </c>
      <c r="W6" s="65">
        <v>68546882</v>
      </c>
      <c r="X6" s="65">
        <v>46595004</v>
      </c>
      <c r="Y6" s="65">
        <v>21951878</v>
      </c>
      <c r="Z6" s="145">
        <v>47.11</v>
      </c>
      <c r="AA6" s="67">
        <v>46595004</v>
      </c>
    </row>
    <row r="7" spans="1:27" ht="13.5">
      <c r="A7" s="264" t="s">
        <v>181</v>
      </c>
      <c r="B7" s="197" t="s">
        <v>72</v>
      </c>
      <c r="C7" s="160"/>
      <c r="D7" s="160"/>
      <c r="E7" s="64">
        <v>74391996</v>
      </c>
      <c r="F7" s="65">
        <v>74391996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74391996</v>
      </c>
      <c r="Y7" s="65">
        <v>-74391996</v>
      </c>
      <c r="Z7" s="145">
        <v>-100</v>
      </c>
      <c r="AA7" s="67">
        <v>74391996</v>
      </c>
    </row>
    <row r="8" spans="1:27" ht="13.5">
      <c r="A8" s="264" t="s">
        <v>182</v>
      </c>
      <c r="B8" s="197" t="s">
        <v>72</v>
      </c>
      <c r="C8" s="160"/>
      <c r="D8" s="160">
        <v>32309914</v>
      </c>
      <c r="E8" s="64">
        <v>30321996</v>
      </c>
      <c r="F8" s="65">
        <v>30321996</v>
      </c>
      <c r="G8" s="65">
        <v>4058736</v>
      </c>
      <c r="H8" s="65">
        <v>3002388</v>
      </c>
      <c r="I8" s="65">
        <v>2234929</v>
      </c>
      <c r="J8" s="65">
        <v>9296053</v>
      </c>
      <c r="K8" s="65">
        <v>2632667</v>
      </c>
      <c r="L8" s="65">
        <v>2460681</v>
      </c>
      <c r="M8" s="65">
        <v>9267921</v>
      </c>
      <c r="N8" s="65">
        <v>14361269</v>
      </c>
      <c r="O8" s="65">
        <v>890589</v>
      </c>
      <c r="P8" s="65">
        <v>754438</v>
      </c>
      <c r="Q8" s="65"/>
      <c r="R8" s="65">
        <v>1645027</v>
      </c>
      <c r="S8" s="65">
        <v>781502</v>
      </c>
      <c r="T8" s="65">
        <v>4407216</v>
      </c>
      <c r="U8" s="65">
        <v>1818847</v>
      </c>
      <c r="V8" s="65">
        <v>7007565</v>
      </c>
      <c r="W8" s="65">
        <v>32309914</v>
      </c>
      <c r="X8" s="65">
        <v>30321996</v>
      </c>
      <c r="Y8" s="65">
        <v>1987918</v>
      </c>
      <c r="Z8" s="145">
        <v>6.56</v>
      </c>
      <c r="AA8" s="67">
        <v>30321996</v>
      </c>
    </row>
    <row r="9" spans="1:27" ht="13.5">
      <c r="A9" s="264" t="s">
        <v>183</v>
      </c>
      <c r="B9" s="197"/>
      <c r="C9" s="160"/>
      <c r="D9" s="160">
        <v>133998</v>
      </c>
      <c r="E9" s="64">
        <v>49500</v>
      </c>
      <c r="F9" s="65">
        <v>49500</v>
      </c>
      <c r="G9" s="65"/>
      <c r="H9" s="65"/>
      <c r="I9" s="65"/>
      <c r="J9" s="65"/>
      <c r="K9" s="65"/>
      <c r="L9" s="65"/>
      <c r="M9" s="65"/>
      <c r="N9" s="65"/>
      <c r="O9" s="65"/>
      <c r="P9" s="65">
        <v>-58</v>
      </c>
      <c r="Q9" s="65"/>
      <c r="R9" s="65">
        <v>-58</v>
      </c>
      <c r="S9" s="65"/>
      <c r="T9" s="65">
        <v>67475</v>
      </c>
      <c r="U9" s="65">
        <v>66581</v>
      </c>
      <c r="V9" s="65">
        <v>134056</v>
      </c>
      <c r="W9" s="65">
        <v>133998</v>
      </c>
      <c r="X9" s="65">
        <v>49500</v>
      </c>
      <c r="Y9" s="65">
        <v>84498</v>
      </c>
      <c r="Z9" s="145">
        <v>170.7</v>
      </c>
      <c r="AA9" s="67">
        <v>49500</v>
      </c>
    </row>
    <row r="10" spans="1:27" ht="13.5">
      <c r="A10" s="264" t="s">
        <v>184</v>
      </c>
      <c r="B10" s="197"/>
      <c r="C10" s="160"/>
      <c r="D10" s="160"/>
      <c r="E10" s="64">
        <v>10848</v>
      </c>
      <c r="F10" s="65">
        <v>10848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>
        <v>10848</v>
      </c>
      <c r="Y10" s="65">
        <v>-10848</v>
      </c>
      <c r="Z10" s="145">
        <v>-100</v>
      </c>
      <c r="AA10" s="67">
        <v>10848</v>
      </c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-104989393</v>
      </c>
      <c r="D12" s="160">
        <v>-81718599</v>
      </c>
      <c r="E12" s="64">
        <v>-108394176</v>
      </c>
      <c r="F12" s="65">
        <v>-108394176</v>
      </c>
      <c r="G12" s="65">
        <v>8193419</v>
      </c>
      <c r="H12" s="65">
        <v>-11845670</v>
      </c>
      <c r="I12" s="65">
        <v>-6767652</v>
      </c>
      <c r="J12" s="65">
        <v>-10419903</v>
      </c>
      <c r="K12" s="65">
        <v>-8548037</v>
      </c>
      <c r="L12" s="65">
        <v>14041709</v>
      </c>
      <c r="M12" s="65">
        <v>-39915352</v>
      </c>
      <c r="N12" s="65">
        <v>-34421680</v>
      </c>
      <c r="O12" s="65">
        <v>-9957254</v>
      </c>
      <c r="P12" s="65">
        <v>-4786967</v>
      </c>
      <c r="Q12" s="65">
        <v>-4312316</v>
      </c>
      <c r="R12" s="65">
        <v>-19056537</v>
      </c>
      <c r="S12" s="65">
        <v>-7754598</v>
      </c>
      <c r="T12" s="65">
        <v>-9569488</v>
      </c>
      <c r="U12" s="65">
        <v>-496393</v>
      </c>
      <c r="V12" s="65">
        <v>-17820479</v>
      </c>
      <c r="W12" s="65">
        <v>-81718599</v>
      </c>
      <c r="X12" s="65">
        <v>-108394176</v>
      </c>
      <c r="Y12" s="65">
        <v>26675577</v>
      </c>
      <c r="Z12" s="145">
        <v>-24.61</v>
      </c>
      <c r="AA12" s="67">
        <v>-108394176</v>
      </c>
    </row>
    <row r="13" spans="1:27" ht="13.5">
      <c r="A13" s="264" t="s">
        <v>40</v>
      </c>
      <c r="B13" s="197"/>
      <c r="C13" s="160"/>
      <c r="D13" s="160">
        <v>-650210</v>
      </c>
      <c r="E13" s="64">
        <v>-513564</v>
      </c>
      <c r="F13" s="65">
        <v>-513564</v>
      </c>
      <c r="G13" s="65">
        <v>-339677</v>
      </c>
      <c r="H13" s="65">
        <v>-29283</v>
      </c>
      <c r="I13" s="65">
        <v>-73699</v>
      </c>
      <c r="J13" s="65">
        <v>-442659</v>
      </c>
      <c r="K13" s="65">
        <v>-199822</v>
      </c>
      <c r="L13" s="65">
        <v>-6247</v>
      </c>
      <c r="M13" s="65"/>
      <c r="N13" s="65">
        <v>-206069</v>
      </c>
      <c r="O13" s="65"/>
      <c r="P13" s="65"/>
      <c r="Q13" s="65">
        <v>-1482</v>
      </c>
      <c r="R13" s="65">
        <v>-1482</v>
      </c>
      <c r="S13" s="65"/>
      <c r="T13" s="65"/>
      <c r="U13" s="65"/>
      <c r="V13" s="65"/>
      <c r="W13" s="65">
        <v>-650210</v>
      </c>
      <c r="X13" s="65">
        <v>-513564</v>
      </c>
      <c r="Y13" s="65">
        <v>-136646</v>
      </c>
      <c r="Z13" s="145">
        <v>26.61</v>
      </c>
      <c r="AA13" s="67">
        <v>-513564</v>
      </c>
    </row>
    <row r="14" spans="1:27" ht="13.5">
      <c r="A14" s="264" t="s">
        <v>42</v>
      </c>
      <c r="B14" s="197" t="s">
        <v>72</v>
      </c>
      <c r="C14" s="160"/>
      <c r="D14" s="160">
        <v>-18169000</v>
      </c>
      <c r="E14" s="64">
        <v>-10649388</v>
      </c>
      <c r="F14" s="65">
        <v>-10649388</v>
      </c>
      <c r="G14" s="65">
        <v>-18169000</v>
      </c>
      <c r="H14" s="65"/>
      <c r="I14" s="65"/>
      <c r="J14" s="65">
        <v>-18169000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>
        <v>-18169000</v>
      </c>
      <c r="X14" s="65">
        <v>-10649388</v>
      </c>
      <c r="Y14" s="65">
        <v>-7519612</v>
      </c>
      <c r="Z14" s="145">
        <v>70.61</v>
      </c>
      <c r="AA14" s="67">
        <v>-10649388</v>
      </c>
    </row>
    <row r="15" spans="1:27" ht="13.5">
      <c r="A15" s="265" t="s">
        <v>187</v>
      </c>
      <c r="B15" s="266"/>
      <c r="C15" s="177">
        <f aca="true" t="shared" si="0" ref="C15:Y15">SUM(C6:C14)</f>
        <v>39724842</v>
      </c>
      <c r="D15" s="177">
        <f>SUM(D6:D14)</f>
        <v>452985</v>
      </c>
      <c r="E15" s="77">
        <f t="shared" si="0"/>
        <v>31812216</v>
      </c>
      <c r="F15" s="78">
        <f t="shared" si="0"/>
        <v>31812216</v>
      </c>
      <c r="G15" s="78">
        <f t="shared" si="0"/>
        <v>1837535</v>
      </c>
      <c r="H15" s="78">
        <f t="shared" si="0"/>
        <v>-1776572</v>
      </c>
      <c r="I15" s="78">
        <f t="shared" si="0"/>
        <v>103591</v>
      </c>
      <c r="J15" s="78">
        <f t="shared" si="0"/>
        <v>164554</v>
      </c>
      <c r="K15" s="78">
        <f t="shared" si="0"/>
        <v>206102</v>
      </c>
      <c r="L15" s="78">
        <f t="shared" si="0"/>
        <v>24940336</v>
      </c>
      <c r="M15" s="78">
        <f t="shared" si="0"/>
        <v>-24454243</v>
      </c>
      <c r="N15" s="78">
        <f t="shared" si="0"/>
        <v>692195</v>
      </c>
      <c r="O15" s="78">
        <f t="shared" si="0"/>
        <v>-485283</v>
      </c>
      <c r="P15" s="78">
        <f t="shared" si="0"/>
        <v>-124362</v>
      </c>
      <c r="Q15" s="78">
        <f t="shared" si="0"/>
        <v>2031307</v>
      </c>
      <c r="R15" s="78">
        <f t="shared" si="0"/>
        <v>1421662</v>
      </c>
      <c r="S15" s="78">
        <f t="shared" si="0"/>
        <v>-1710674</v>
      </c>
      <c r="T15" s="78">
        <f t="shared" si="0"/>
        <v>-346304</v>
      </c>
      <c r="U15" s="78">
        <f t="shared" si="0"/>
        <v>231552</v>
      </c>
      <c r="V15" s="78">
        <f t="shared" si="0"/>
        <v>-1825426</v>
      </c>
      <c r="W15" s="78">
        <f t="shared" si="0"/>
        <v>452985</v>
      </c>
      <c r="X15" s="78">
        <f t="shared" si="0"/>
        <v>31812216</v>
      </c>
      <c r="Y15" s="78">
        <f t="shared" si="0"/>
        <v>-31359231</v>
      </c>
      <c r="Z15" s="179">
        <f>+IF(X15&lt;&gt;0,+(Y15/X15)*100,0)</f>
        <v>-98.57606587356254</v>
      </c>
      <c r="AA15" s="79">
        <f>SUM(AA6:AA14)</f>
        <v>31812216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-33443170</v>
      </c>
      <c r="D24" s="160"/>
      <c r="E24" s="64">
        <v>-34142004</v>
      </c>
      <c r="F24" s="65">
        <v>-34142004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>
        <v>-34142004</v>
      </c>
      <c r="Y24" s="65">
        <v>34142004</v>
      </c>
      <c r="Z24" s="145">
        <v>-100</v>
      </c>
      <c r="AA24" s="67">
        <v>-34142004</v>
      </c>
    </row>
    <row r="25" spans="1:27" ht="13.5">
      <c r="A25" s="265" t="s">
        <v>194</v>
      </c>
      <c r="B25" s="266"/>
      <c r="C25" s="177">
        <f aca="true" t="shared" si="1" ref="C25:Y25">SUM(C19:C24)</f>
        <v>-33443170</v>
      </c>
      <c r="D25" s="177">
        <f>SUM(D19:D24)</f>
        <v>0</v>
      </c>
      <c r="E25" s="77">
        <f t="shared" si="1"/>
        <v>-34142004</v>
      </c>
      <c r="F25" s="78">
        <f t="shared" si="1"/>
        <v>-34142004</v>
      </c>
      <c r="G25" s="78">
        <f t="shared" si="1"/>
        <v>0</v>
      </c>
      <c r="H25" s="78">
        <f t="shared" si="1"/>
        <v>0</v>
      </c>
      <c r="I25" s="78">
        <f t="shared" si="1"/>
        <v>0</v>
      </c>
      <c r="J25" s="78">
        <f t="shared" si="1"/>
        <v>0</v>
      </c>
      <c r="K25" s="78">
        <f t="shared" si="1"/>
        <v>0</v>
      </c>
      <c r="L25" s="78">
        <f t="shared" si="1"/>
        <v>0</v>
      </c>
      <c r="M25" s="78">
        <f t="shared" si="1"/>
        <v>0</v>
      </c>
      <c r="N25" s="78">
        <f t="shared" si="1"/>
        <v>0</v>
      </c>
      <c r="O25" s="78">
        <f t="shared" si="1"/>
        <v>0</v>
      </c>
      <c r="P25" s="78">
        <f t="shared" si="1"/>
        <v>0</v>
      </c>
      <c r="Q25" s="78">
        <f t="shared" si="1"/>
        <v>0</v>
      </c>
      <c r="R25" s="78">
        <f t="shared" si="1"/>
        <v>0</v>
      </c>
      <c r="S25" s="78">
        <f t="shared" si="1"/>
        <v>0</v>
      </c>
      <c r="T25" s="78">
        <f t="shared" si="1"/>
        <v>0</v>
      </c>
      <c r="U25" s="78">
        <f t="shared" si="1"/>
        <v>0</v>
      </c>
      <c r="V25" s="78">
        <f t="shared" si="1"/>
        <v>0</v>
      </c>
      <c r="W25" s="78">
        <f t="shared" si="1"/>
        <v>0</v>
      </c>
      <c r="X25" s="78">
        <f t="shared" si="1"/>
        <v>-34142004</v>
      </c>
      <c r="Y25" s="78">
        <f t="shared" si="1"/>
        <v>34142004</v>
      </c>
      <c r="Z25" s="179">
        <f>+IF(X25&lt;&gt;0,+(Y25/X25)*100,0)</f>
        <v>-100</v>
      </c>
      <c r="AA25" s="79">
        <f>SUM(AA19:AA24)</f>
        <v>-34142004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>
        <v>45496</v>
      </c>
      <c r="E31" s="64"/>
      <c r="F31" s="65"/>
      <c r="G31" s="65"/>
      <c r="H31" s="164"/>
      <c r="I31" s="164">
        <v>6321</v>
      </c>
      <c r="J31" s="164">
        <v>6321</v>
      </c>
      <c r="K31" s="65">
        <v>11750</v>
      </c>
      <c r="L31" s="65">
        <v>6650</v>
      </c>
      <c r="M31" s="65">
        <v>650</v>
      </c>
      <c r="N31" s="65">
        <v>19050</v>
      </c>
      <c r="O31" s="164">
        <v>3871</v>
      </c>
      <c r="P31" s="164"/>
      <c r="Q31" s="164"/>
      <c r="R31" s="65">
        <v>3871</v>
      </c>
      <c r="S31" s="65">
        <v>4952</v>
      </c>
      <c r="T31" s="65">
        <v>11302</v>
      </c>
      <c r="U31" s="65"/>
      <c r="V31" s="164">
        <v>16254</v>
      </c>
      <c r="W31" s="164">
        <v>45496</v>
      </c>
      <c r="X31" s="164"/>
      <c r="Y31" s="65">
        <v>45496</v>
      </c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>
        <v>-964647</v>
      </c>
      <c r="E33" s="64">
        <v>-2723844</v>
      </c>
      <c r="F33" s="65">
        <v>-2723844</v>
      </c>
      <c r="G33" s="65"/>
      <c r="H33" s="65"/>
      <c r="I33" s="65">
        <v>-376666</v>
      </c>
      <c r="J33" s="65">
        <v>-376666</v>
      </c>
      <c r="K33" s="65">
        <v>-183936</v>
      </c>
      <c r="L33" s="65"/>
      <c r="M33" s="65"/>
      <c r="N33" s="65">
        <v>-183936</v>
      </c>
      <c r="O33" s="65">
        <v>-796</v>
      </c>
      <c r="P33" s="65">
        <v>-14313</v>
      </c>
      <c r="Q33" s="65"/>
      <c r="R33" s="65">
        <v>-15109</v>
      </c>
      <c r="S33" s="65">
        <v>-388293</v>
      </c>
      <c r="T33" s="65"/>
      <c r="U33" s="65">
        <v>-643</v>
      </c>
      <c r="V33" s="65">
        <v>-388936</v>
      </c>
      <c r="W33" s="65">
        <v>-964647</v>
      </c>
      <c r="X33" s="65">
        <v>-2723844</v>
      </c>
      <c r="Y33" s="65">
        <v>1759197</v>
      </c>
      <c r="Z33" s="145">
        <v>-64.59</v>
      </c>
      <c r="AA33" s="67">
        <v>-2723844</v>
      </c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-919151</v>
      </c>
      <c r="E34" s="77">
        <f t="shared" si="2"/>
        <v>-2723844</v>
      </c>
      <c r="F34" s="78">
        <f t="shared" si="2"/>
        <v>-2723844</v>
      </c>
      <c r="G34" s="78">
        <f t="shared" si="2"/>
        <v>0</v>
      </c>
      <c r="H34" s="78">
        <f t="shared" si="2"/>
        <v>0</v>
      </c>
      <c r="I34" s="78">
        <f t="shared" si="2"/>
        <v>-370345</v>
      </c>
      <c r="J34" s="78">
        <f t="shared" si="2"/>
        <v>-370345</v>
      </c>
      <c r="K34" s="78">
        <f t="shared" si="2"/>
        <v>-172186</v>
      </c>
      <c r="L34" s="78">
        <f t="shared" si="2"/>
        <v>6650</v>
      </c>
      <c r="M34" s="78">
        <f t="shared" si="2"/>
        <v>650</v>
      </c>
      <c r="N34" s="78">
        <f t="shared" si="2"/>
        <v>-164886</v>
      </c>
      <c r="O34" s="78">
        <f t="shared" si="2"/>
        <v>3075</v>
      </c>
      <c r="P34" s="78">
        <f t="shared" si="2"/>
        <v>-14313</v>
      </c>
      <c r="Q34" s="78">
        <f t="shared" si="2"/>
        <v>0</v>
      </c>
      <c r="R34" s="78">
        <f t="shared" si="2"/>
        <v>-11238</v>
      </c>
      <c r="S34" s="78">
        <f t="shared" si="2"/>
        <v>-383341</v>
      </c>
      <c r="T34" s="78">
        <f t="shared" si="2"/>
        <v>11302</v>
      </c>
      <c r="U34" s="78">
        <f t="shared" si="2"/>
        <v>-643</v>
      </c>
      <c r="V34" s="78">
        <f t="shared" si="2"/>
        <v>-372682</v>
      </c>
      <c r="W34" s="78">
        <f t="shared" si="2"/>
        <v>-919151</v>
      </c>
      <c r="X34" s="78">
        <f t="shared" si="2"/>
        <v>-2723844</v>
      </c>
      <c r="Y34" s="78">
        <f t="shared" si="2"/>
        <v>1804693</v>
      </c>
      <c r="Z34" s="179">
        <f>+IF(X34&lt;&gt;0,+(Y34/X34)*100,0)</f>
        <v>-66.25537292150358</v>
      </c>
      <c r="AA34" s="79">
        <f>SUM(AA29:AA33)</f>
        <v>-2723844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6281672</v>
      </c>
      <c r="D36" s="158">
        <f>+D15+D25+D34</f>
        <v>-466166</v>
      </c>
      <c r="E36" s="104">
        <f t="shared" si="3"/>
        <v>-5053632</v>
      </c>
      <c r="F36" s="105">
        <f t="shared" si="3"/>
        <v>-5053632</v>
      </c>
      <c r="G36" s="105">
        <f t="shared" si="3"/>
        <v>1837535</v>
      </c>
      <c r="H36" s="105">
        <f t="shared" si="3"/>
        <v>-1776572</v>
      </c>
      <c r="I36" s="105">
        <f t="shared" si="3"/>
        <v>-266754</v>
      </c>
      <c r="J36" s="105">
        <f t="shared" si="3"/>
        <v>-205791</v>
      </c>
      <c r="K36" s="105">
        <f t="shared" si="3"/>
        <v>33916</v>
      </c>
      <c r="L36" s="105">
        <f t="shared" si="3"/>
        <v>24946986</v>
      </c>
      <c r="M36" s="105">
        <f t="shared" si="3"/>
        <v>-24453593</v>
      </c>
      <c r="N36" s="105">
        <f t="shared" si="3"/>
        <v>527309</v>
      </c>
      <c r="O36" s="105">
        <f t="shared" si="3"/>
        <v>-482208</v>
      </c>
      <c r="P36" s="105">
        <f t="shared" si="3"/>
        <v>-138675</v>
      </c>
      <c r="Q36" s="105">
        <f t="shared" si="3"/>
        <v>2031307</v>
      </c>
      <c r="R36" s="105">
        <f t="shared" si="3"/>
        <v>1410424</v>
      </c>
      <c r="S36" s="105">
        <f t="shared" si="3"/>
        <v>-2094015</v>
      </c>
      <c r="T36" s="105">
        <f t="shared" si="3"/>
        <v>-335002</v>
      </c>
      <c r="U36" s="105">
        <f t="shared" si="3"/>
        <v>230909</v>
      </c>
      <c r="V36" s="105">
        <f t="shared" si="3"/>
        <v>-2198108</v>
      </c>
      <c r="W36" s="105">
        <f t="shared" si="3"/>
        <v>-466166</v>
      </c>
      <c r="X36" s="105">
        <f t="shared" si="3"/>
        <v>-5053632</v>
      </c>
      <c r="Y36" s="105">
        <f t="shared" si="3"/>
        <v>4587466</v>
      </c>
      <c r="Z36" s="142">
        <f>+IF(X36&lt;&gt;0,+(Y36/X36)*100,0)</f>
        <v>-90.77562434304674</v>
      </c>
      <c r="AA36" s="107">
        <f>+AA15+AA25+AA34</f>
        <v>-5053632</v>
      </c>
    </row>
    <row r="37" spans="1:27" ht="13.5">
      <c r="A37" s="264" t="s">
        <v>202</v>
      </c>
      <c r="B37" s="197" t="s">
        <v>96</v>
      </c>
      <c r="C37" s="158">
        <v>203125</v>
      </c>
      <c r="D37" s="158">
        <v>862964</v>
      </c>
      <c r="E37" s="104">
        <v>6849327</v>
      </c>
      <c r="F37" s="105">
        <v>6849327</v>
      </c>
      <c r="G37" s="105">
        <v>862964</v>
      </c>
      <c r="H37" s="105">
        <v>2700499</v>
      </c>
      <c r="I37" s="105">
        <v>923927</v>
      </c>
      <c r="J37" s="105">
        <v>862964</v>
      </c>
      <c r="K37" s="105">
        <v>657173</v>
      </c>
      <c r="L37" s="105">
        <v>691089</v>
      </c>
      <c r="M37" s="105">
        <v>25638075</v>
      </c>
      <c r="N37" s="105">
        <v>657173</v>
      </c>
      <c r="O37" s="105">
        <v>1184482</v>
      </c>
      <c r="P37" s="105">
        <v>702274</v>
      </c>
      <c r="Q37" s="105">
        <v>563599</v>
      </c>
      <c r="R37" s="105">
        <v>1184482</v>
      </c>
      <c r="S37" s="105">
        <v>2594906</v>
      </c>
      <c r="T37" s="105">
        <v>500891</v>
      </c>
      <c r="U37" s="105">
        <v>165889</v>
      </c>
      <c r="V37" s="105">
        <v>2594906</v>
      </c>
      <c r="W37" s="105">
        <v>862964</v>
      </c>
      <c r="X37" s="105">
        <v>6849327</v>
      </c>
      <c r="Y37" s="105">
        <v>-5986363</v>
      </c>
      <c r="Z37" s="142">
        <v>-87.4</v>
      </c>
      <c r="AA37" s="107">
        <v>6849327</v>
      </c>
    </row>
    <row r="38" spans="1:27" ht="13.5">
      <c r="A38" s="282" t="s">
        <v>203</v>
      </c>
      <c r="B38" s="271" t="s">
        <v>96</v>
      </c>
      <c r="C38" s="272">
        <v>6484797</v>
      </c>
      <c r="D38" s="272">
        <v>396798</v>
      </c>
      <c r="E38" s="273">
        <v>1795695</v>
      </c>
      <c r="F38" s="274">
        <v>1795695</v>
      </c>
      <c r="G38" s="274">
        <v>2700499</v>
      </c>
      <c r="H38" s="274">
        <v>923927</v>
      </c>
      <c r="I38" s="274">
        <v>657173</v>
      </c>
      <c r="J38" s="274">
        <v>657173</v>
      </c>
      <c r="K38" s="274">
        <v>691089</v>
      </c>
      <c r="L38" s="274">
        <v>25638075</v>
      </c>
      <c r="M38" s="274">
        <v>1184482</v>
      </c>
      <c r="N38" s="274">
        <v>1184482</v>
      </c>
      <c r="O38" s="274">
        <v>702274</v>
      </c>
      <c r="P38" s="274">
        <v>563599</v>
      </c>
      <c r="Q38" s="274">
        <v>2594906</v>
      </c>
      <c r="R38" s="274">
        <v>2594906</v>
      </c>
      <c r="S38" s="274">
        <v>500891</v>
      </c>
      <c r="T38" s="274">
        <v>165889</v>
      </c>
      <c r="U38" s="274">
        <v>396798</v>
      </c>
      <c r="V38" s="274">
        <v>396798</v>
      </c>
      <c r="W38" s="274">
        <v>396798</v>
      </c>
      <c r="X38" s="274">
        <v>1795695</v>
      </c>
      <c r="Y38" s="274">
        <v>-1398897</v>
      </c>
      <c r="Z38" s="275">
        <v>-77.9</v>
      </c>
      <c r="AA38" s="276">
        <v>1795695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2012-08-02T07:01:42Z</dcterms:created>
  <dcterms:modified xsi:type="dcterms:W3CDTF">2012-08-02T07:01:42Z</dcterms:modified>
  <cp:category/>
  <cp:version/>
  <cp:contentType/>
  <cp:contentStatus/>
</cp:coreProperties>
</file>