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<sst xmlns="http://schemas.openxmlformats.org/spreadsheetml/2006/main" count="536" uniqueCount="252">
  <si>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Nketoana(FS193)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</si>
  <si>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</si>
  <si>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</si>
  <si>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</si>
  <si>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</si>
  <si>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</si>
  <si>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</si>
  <si>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</si>
  <si>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</si>
  <si>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</si>
  <si>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</si>
  <si>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</si>
  <si>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</si>
  <si>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</si>
  <si>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</si>
  <si>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</si>
  <si>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</si>
  <si>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</si>
  <si>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</si>
  <si>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</si>
  <si>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</si>
  <si>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</si>
  <si>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</si>
  <si>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</si>
  <si>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</si>
  <si>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</si>
  <si>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</si>
  <si>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</si>
  <si>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</si>
  <si>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</si>
  <si>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</si>
  <si>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</si>
  <si>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</si>
  <si>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</si>
  <si>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</si>
  <si>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</si>
  <si>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</si>
  <si>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</si>
  <si>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</si>
  <si>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</si>
  <si>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</si>
  <si>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</si>
  <si>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</si>
  <si>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</si>
  <si>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</si>
  <si>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</si>
  <si>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</si>
  <si>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</si>
  <si>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</si>
  <si>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</si>
  <si>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</si>
  <si>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</si>
  <si>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</si>
  <si>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</si>
  <si>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</si>
  <si>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</si>
  <si>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</si>
  <si>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</si>
  <si>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</si>
  <si>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</si>
  <si>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</si>
  <si>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</si>
  <si>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</si>
  <si>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</si>
  <si>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</si>
  <si>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</si>
  <si>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</si>
  <si>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</si>
  <si>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</si>
  <si>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</si>
  <si>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</si>
  <si>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</si>
  <si>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</si>
  <si>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</si>
  <si>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</si>
  <si>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</si>
  <si>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</si>
  <si>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</si>
  <si>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</si>
  <si>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</si>
  <si>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</si>
  <si>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</si>
  <si>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</si>
  <si>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</si>
  <si>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</si>
  <si>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</si>
  <si>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</si>
  <si>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</si>
  <si>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</si>
  <si>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</si>
  <si>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</si>
  <si>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</si>
  <si>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</si>
  <si>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</si>
  <si>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</si>
  <si>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</si>
  <si>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</si>
  <si>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</si>
  <si>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</si>
  <si>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</si>
  <si>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</si>
  <si>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</si>
  <si>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</si>
  <si>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</si>
  <si>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</si>
  <si>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</si>
  <si>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</si>
  <si>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</si>
  <si>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</si>
  <si>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</si>
  <si>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</si>
  <si>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</si>
  <si>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</si>
  <si>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</si>
  <si>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</si>
  <si>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</si>
  <si>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</si>
  <si>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</si>
  <si>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</si>
  <si>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</si>
  <si>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</si>
  <si>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</si>
  <si>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</si>
  <si>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</si>
  <si>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</si>
  <si>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</si>
  <si>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</si>
  <si>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</si>
  <si>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</si>
  <si>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</si>
  <si>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</si>
  <si>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</si>
  <si>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</si>
  <si>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Nketoana(FS193)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</si>
  <si>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</si>
  <si>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</si>
  <si>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</si>
  <si>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</si>
  <si>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</si>
  <si>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</si>
  <si>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</si>
  <si>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</si>
  <si>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</si>
  <si>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Nketoana(FS193)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</si>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</sst>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10681610</v>
      </c>
      <c r="C5" s="19"/>
      <c r="D5" s="64">
        <v>8189000</v>
      </c>
      <c r="E5" s="65">
        <v>8189000</v>
      </c>
      <c r="F5" s="65">
        <v>4114880</v>
      </c>
      <c r="G5" s="65">
        <v>913602</v>
      </c>
      <c r="H5" s="65">
        <v>743848</v>
      </c>
      <c r="I5" s="65">
        <v>5772330</v>
      </c>
      <c r="J5" s="65">
        <v>0</v>
      </c>
      <c r="K5" s="65">
        <v>327450</v>
      </c>
      <c r="L5" s="65">
        <v>283319</v>
      </c>
      <c r="M5" s="65">
        <v>610769</v>
      </c>
      <c r="N5" s="65">
        <v>257772</v>
      </c>
      <c r="O5" s="65">
        <v>671894</v>
      </c>
      <c r="P5" s="65">
        <v>0</v>
      </c>
      <c r="Q5" s="65">
        <v>929666</v>
      </c>
      <c r="R5" s="65">
        <v>370827</v>
      </c>
      <c r="S5" s="65">
        <v>0</v>
      </c>
      <c r="T5" s="65">
        <v>0</v>
      </c>
      <c r="U5" s="65">
        <v>370827</v>
      </c>
      <c r="V5" s="65">
        <v>7683592</v>
      </c>
      <c r="W5" s="65">
        <v>8189000</v>
      </c>
      <c r="X5" s="65">
        <v>-505408</v>
      </c>
      <c r="Y5" s="66">
        <v>-6.17</v>
      </c>
      <c r="Z5" s="67">
        <v>8189000</v>
      </c>
    </row>
    <row r="6" spans="1:26" ht="13.5">
      <c r="A6" s="63" t="s">
        <v>32</v>
      </c>
      <c r="B6" s="19">
        <v>55896335</v>
      </c>
      <c r="C6" s="19"/>
      <c r="D6" s="64">
        <v>63787000</v>
      </c>
      <c r="E6" s="65">
        <v>63787000</v>
      </c>
      <c r="F6" s="65">
        <v>16054684</v>
      </c>
      <c r="G6" s="65">
        <v>16025535</v>
      </c>
      <c r="H6" s="65">
        <v>18657959</v>
      </c>
      <c r="I6" s="65">
        <v>50738178</v>
      </c>
      <c r="J6" s="65">
        <v>0</v>
      </c>
      <c r="K6" s="65">
        <v>1838794</v>
      </c>
      <c r="L6" s="65">
        <v>1526966</v>
      </c>
      <c r="M6" s="65">
        <v>3365760</v>
      </c>
      <c r="N6" s="65">
        <v>1401828</v>
      </c>
      <c r="O6" s="65">
        <v>4996246</v>
      </c>
      <c r="P6" s="65">
        <v>0</v>
      </c>
      <c r="Q6" s="65">
        <v>6398074</v>
      </c>
      <c r="R6" s="65">
        <v>2216622</v>
      </c>
      <c r="S6" s="65">
        <v>0</v>
      </c>
      <c r="T6" s="65">
        <v>0</v>
      </c>
      <c r="U6" s="65">
        <v>2216622</v>
      </c>
      <c r="V6" s="65">
        <v>62718634</v>
      </c>
      <c r="W6" s="65">
        <v>63787000</v>
      </c>
      <c r="X6" s="65">
        <v>-1068366</v>
      </c>
      <c r="Y6" s="66">
        <v>-1.67</v>
      </c>
      <c r="Z6" s="67">
        <v>63787000</v>
      </c>
    </row>
    <row r="7" spans="1:26" ht="13.5">
      <c r="A7" s="63" t="s">
        <v>33</v>
      </c>
      <c r="B7" s="19">
        <v>1272530</v>
      </c>
      <c r="C7" s="19"/>
      <c r="D7" s="64">
        <v>67000</v>
      </c>
      <c r="E7" s="65">
        <v>67000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45975</v>
      </c>
      <c r="L7" s="65">
        <v>32509</v>
      </c>
      <c r="M7" s="65">
        <v>78484</v>
      </c>
      <c r="N7" s="65">
        <v>32509</v>
      </c>
      <c r="O7" s="65">
        <v>54548</v>
      </c>
      <c r="P7" s="65">
        <v>0</v>
      </c>
      <c r="Q7" s="65">
        <v>87057</v>
      </c>
      <c r="R7" s="65">
        <v>88033</v>
      </c>
      <c r="S7" s="65">
        <v>0</v>
      </c>
      <c r="T7" s="65">
        <v>0</v>
      </c>
      <c r="U7" s="65">
        <v>88033</v>
      </c>
      <c r="V7" s="65">
        <v>253574</v>
      </c>
      <c r="W7" s="65">
        <v>67000</v>
      </c>
      <c r="X7" s="65">
        <v>186574</v>
      </c>
      <c r="Y7" s="66">
        <v>278.47</v>
      </c>
      <c r="Z7" s="67">
        <v>67000</v>
      </c>
    </row>
    <row r="8" spans="1:26" ht="13.5">
      <c r="A8" s="63" t="s">
        <v>34</v>
      </c>
      <c r="B8" s="19">
        <v>64482025</v>
      </c>
      <c r="C8" s="19"/>
      <c r="D8" s="64">
        <v>71807000</v>
      </c>
      <c r="E8" s="65">
        <v>71807000</v>
      </c>
      <c r="F8" s="65">
        <v>39812417</v>
      </c>
      <c r="G8" s="65">
        <v>0</v>
      </c>
      <c r="H8" s="65">
        <v>0</v>
      </c>
      <c r="I8" s="65">
        <v>39812417</v>
      </c>
      <c r="J8" s="65">
        <v>0</v>
      </c>
      <c r="K8" s="65">
        <v>0</v>
      </c>
      <c r="L8" s="65">
        <v>0</v>
      </c>
      <c r="M8" s="65">
        <v>0</v>
      </c>
      <c r="N8" s="65">
        <v>473000</v>
      </c>
      <c r="O8" s="65">
        <v>0</v>
      </c>
      <c r="P8" s="65">
        <v>0</v>
      </c>
      <c r="Q8" s="65">
        <v>473000</v>
      </c>
      <c r="R8" s="65">
        <v>0</v>
      </c>
      <c r="S8" s="65">
        <v>0</v>
      </c>
      <c r="T8" s="65">
        <v>0</v>
      </c>
      <c r="U8" s="65">
        <v>0</v>
      </c>
      <c r="V8" s="65">
        <v>40285417</v>
      </c>
      <c r="W8" s="65">
        <v>71807000</v>
      </c>
      <c r="X8" s="65">
        <v>-31521583</v>
      </c>
      <c r="Y8" s="66">
        <v>-43.9</v>
      </c>
      <c r="Z8" s="67">
        <v>71807000</v>
      </c>
    </row>
    <row r="9" spans="1:26" ht="13.5">
      <c r="A9" s="63" t="s">
        <v>35</v>
      </c>
      <c r="B9" s="19">
        <v>13027425</v>
      </c>
      <c r="C9" s="19"/>
      <c r="D9" s="64">
        <v>3618000</v>
      </c>
      <c r="E9" s="65">
        <v>3618000</v>
      </c>
      <c r="F9" s="65">
        <v>262234</v>
      </c>
      <c r="G9" s="65">
        <v>141193</v>
      </c>
      <c r="H9" s="65">
        <v>2947675</v>
      </c>
      <c r="I9" s="65">
        <v>3351102</v>
      </c>
      <c r="J9" s="65">
        <v>0</v>
      </c>
      <c r="K9" s="65">
        <v>2882443</v>
      </c>
      <c r="L9" s="65">
        <v>2007346</v>
      </c>
      <c r="M9" s="65">
        <v>4889789</v>
      </c>
      <c r="N9" s="65">
        <v>7933171</v>
      </c>
      <c r="O9" s="65">
        <v>3465089</v>
      </c>
      <c r="P9" s="65">
        <v>0</v>
      </c>
      <c r="Q9" s="65">
        <v>11398260</v>
      </c>
      <c r="R9" s="65">
        <v>30658134</v>
      </c>
      <c r="S9" s="65">
        <v>0</v>
      </c>
      <c r="T9" s="65">
        <v>0</v>
      </c>
      <c r="U9" s="65">
        <v>30658134</v>
      </c>
      <c r="V9" s="65">
        <v>50297285</v>
      </c>
      <c r="W9" s="65">
        <v>3618000</v>
      </c>
      <c r="X9" s="65">
        <v>46679285</v>
      </c>
      <c r="Y9" s="66">
        <v>1290.2</v>
      </c>
      <c r="Z9" s="67">
        <v>3618000</v>
      </c>
    </row>
    <row r="10" spans="1:26" ht="25.5">
      <c r="A10" s="68" t="s">
        <v>213</v>
      </c>
      <c r="B10" s="69">
        <f>SUM(B5:B9)</f>
        <v>145359925</v>
      </c>
      <c r="C10" s="69">
        <f>SUM(C5:C9)</f>
        <v>0</v>
      </c>
      <c r="D10" s="70">
        <f aca="true" t="shared" si="0" ref="D10:Z10">SUM(D5:D9)</f>
        <v>147468000</v>
      </c>
      <c r="E10" s="71">
        <f t="shared" si="0"/>
        <v>147468000</v>
      </c>
      <c r="F10" s="71">
        <f t="shared" si="0"/>
        <v>60244215</v>
      </c>
      <c r="G10" s="71">
        <f t="shared" si="0"/>
        <v>17080330</v>
      </c>
      <c r="H10" s="71">
        <f t="shared" si="0"/>
        <v>22349482</v>
      </c>
      <c r="I10" s="71">
        <f t="shared" si="0"/>
        <v>99674027</v>
      </c>
      <c r="J10" s="71">
        <f t="shared" si="0"/>
        <v>0</v>
      </c>
      <c r="K10" s="71">
        <f t="shared" si="0"/>
        <v>5094662</v>
      </c>
      <c r="L10" s="71">
        <f t="shared" si="0"/>
        <v>3850140</v>
      </c>
      <c r="M10" s="71">
        <f t="shared" si="0"/>
        <v>8944802</v>
      </c>
      <c r="N10" s="71">
        <f t="shared" si="0"/>
        <v>10098280</v>
      </c>
      <c r="O10" s="71">
        <f t="shared" si="0"/>
        <v>9187777</v>
      </c>
      <c r="P10" s="71">
        <f t="shared" si="0"/>
        <v>0</v>
      </c>
      <c r="Q10" s="71">
        <f t="shared" si="0"/>
        <v>19286057</v>
      </c>
      <c r="R10" s="71">
        <f t="shared" si="0"/>
        <v>33333616</v>
      </c>
      <c r="S10" s="71">
        <f t="shared" si="0"/>
        <v>0</v>
      </c>
      <c r="T10" s="71">
        <f t="shared" si="0"/>
        <v>0</v>
      </c>
      <c r="U10" s="71">
        <f t="shared" si="0"/>
        <v>33333616</v>
      </c>
      <c r="V10" s="71">
        <f t="shared" si="0"/>
        <v>161238502</v>
      </c>
      <c r="W10" s="71">
        <f t="shared" si="0"/>
        <v>147468000</v>
      </c>
      <c r="X10" s="71">
        <f t="shared" si="0"/>
        <v>13770502</v>
      </c>
      <c r="Y10" s="72">
        <f>+IF(W10&lt;&gt;0,(X10/W10)*100,0)</f>
        <v>9.33795942170505</v>
      </c>
      <c r="Z10" s="73">
        <f t="shared" si="0"/>
        <v>147468000</v>
      </c>
    </row>
    <row r="11" spans="1:26" ht="13.5">
      <c r="A11" s="63" t="s">
        <v>37</v>
      </c>
      <c r="B11" s="19">
        <v>39747094</v>
      </c>
      <c r="C11" s="19"/>
      <c r="D11" s="64">
        <v>36136368</v>
      </c>
      <c r="E11" s="65">
        <v>36136368</v>
      </c>
      <c r="F11" s="65">
        <v>3809638</v>
      </c>
      <c r="G11" s="65">
        <v>5838046</v>
      </c>
      <c r="H11" s="65">
        <v>8854480</v>
      </c>
      <c r="I11" s="65">
        <v>18502164</v>
      </c>
      <c r="J11" s="65">
        <v>0</v>
      </c>
      <c r="K11" s="65">
        <v>4876904</v>
      </c>
      <c r="L11" s="65">
        <v>4249872</v>
      </c>
      <c r="M11" s="65">
        <v>9126776</v>
      </c>
      <c r="N11" s="65">
        <v>7314815</v>
      </c>
      <c r="O11" s="65">
        <v>3927071</v>
      </c>
      <c r="P11" s="65">
        <v>0</v>
      </c>
      <c r="Q11" s="65">
        <v>11241886</v>
      </c>
      <c r="R11" s="65">
        <v>3883607</v>
      </c>
      <c r="S11" s="65">
        <v>0</v>
      </c>
      <c r="T11" s="65">
        <v>0</v>
      </c>
      <c r="U11" s="65">
        <v>3883607</v>
      </c>
      <c r="V11" s="65">
        <v>42754433</v>
      </c>
      <c r="W11" s="65">
        <v>36136368</v>
      </c>
      <c r="X11" s="65">
        <v>6618065</v>
      </c>
      <c r="Y11" s="66">
        <v>18.31</v>
      </c>
      <c r="Z11" s="67">
        <v>36136368</v>
      </c>
    </row>
    <row r="12" spans="1:26" ht="13.5">
      <c r="A12" s="63" t="s">
        <v>38</v>
      </c>
      <c r="B12" s="19">
        <v>3473831</v>
      </c>
      <c r="C12" s="19"/>
      <c r="D12" s="64">
        <v>4758000</v>
      </c>
      <c r="E12" s="65">
        <v>4758000</v>
      </c>
      <c r="F12" s="65">
        <v>263237</v>
      </c>
      <c r="G12" s="65">
        <v>0</v>
      </c>
      <c r="H12" s="65">
        <v>0</v>
      </c>
      <c r="I12" s="65">
        <v>263237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263237</v>
      </c>
      <c r="W12" s="65">
        <v>4758000</v>
      </c>
      <c r="X12" s="65">
        <v>-4494763</v>
      </c>
      <c r="Y12" s="66">
        <v>-94.47</v>
      </c>
      <c r="Z12" s="67">
        <v>4758000</v>
      </c>
    </row>
    <row r="13" spans="1:26" ht="13.5">
      <c r="A13" s="63" t="s">
        <v>214</v>
      </c>
      <c r="B13" s="19">
        <v>61168158</v>
      </c>
      <c r="C13" s="19"/>
      <c r="D13" s="64">
        <v>11970000</v>
      </c>
      <c r="E13" s="65">
        <v>11970000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11970000</v>
      </c>
      <c r="X13" s="65">
        <v>-11970000</v>
      </c>
      <c r="Y13" s="66">
        <v>-100</v>
      </c>
      <c r="Z13" s="67">
        <v>11970000</v>
      </c>
    </row>
    <row r="14" spans="1:26" ht="13.5">
      <c r="A14" s="63" t="s">
        <v>40</v>
      </c>
      <c r="B14" s="19">
        <v>1018119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-225313</v>
      </c>
      <c r="L14" s="65">
        <v>-112266</v>
      </c>
      <c r="M14" s="65">
        <v>-337579</v>
      </c>
      <c r="N14" s="65">
        <v>-111927</v>
      </c>
      <c r="O14" s="65">
        <v>-112002</v>
      </c>
      <c r="P14" s="65">
        <v>0</v>
      </c>
      <c r="Q14" s="65">
        <v>-223929</v>
      </c>
      <c r="R14" s="65">
        <v>-191916</v>
      </c>
      <c r="S14" s="65">
        <v>0</v>
      </c>
      <c r="T14" s="65">
        <v>0</v>
      </c>
      <c r="U14" s="65">
        <v>-191916</v>
      </c>
      <c r="V14" s="65">
        <v>-753424</v>
      </c>
      <c r="W14" s="65">
        <v>0</v>
      </c>
      <c r="X14" s="65">
        <v>-753424</v>
      </c>
      <c r="Y14" s="66">
        <v>0</v>
      </c>
      <c r="Z14" s="67">
        <v>0</v>
      </c>
    </row>
    <row r="15" spans="1:26" ht="13.5">
      <c r="A15" s="63" t="s">
        <v>41</v>
      </c>
      <c r="B15" s="19">
        <v>35562065</v>
      </c>
      <c r="C15" s="19"/>
      <c r="D15" s="64">
        <v>22124094</v>
      </c>
      <c r="E15" s="65">
        <v>22124094</v>
      </c>
      <c r="F15" s="65">
        <v>6511065</v>
      </c>
      <c r="G15" s="65">
        <v>6511065</v>
      </c>
      <c r="H15" s="65">
        <v>8090485</v>
      </c>
      <c r="I15" s="65">
        <v>21112615</v>
      </c>
      <c r="J15" s="65">
        <v>0</v>
      </c>
      <c r="K15" s="65">
        <v>1833206</v>
      </c>
      <c r="L15" s="65">
        <v>1033230</v>
      </c>
      <c r="M15" s="65">
        <v>2866436</v>
      </c>
      <c r="N15" s="65">
        <v>1408522</v>
      </c>
      <c r="O15" s="65">
        <v>360786</v>
      </c>
      <c r="P15" s="65">
        <v>0</v>
      </c>
      <c r="Q15" s="65">
        <v>1769308</v>
      </c>
      <c r="R15" s="65">
        <v>0</v>
      </c>
      <c r="S15" s="65">
        <v>0</v>
      </c>
      <c r="T15" s="65">
        <v>0</v>
      </c>
      <c r="U15" s="65">
        <v>0</v>
      </c>
      <c r="V15" s="65">
        <v>25748359</v>
      </c>
      <c r="W15" s="65">
        <v>22124094</v>
      </c>
      <c r="X15" s="65">
        <v>3624265</v>
      </c>
      <c r="Y15" s="66">
        <v>16.38</v>
      </c>
      <c r="Z15" s="67">
        <v>22124094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1001992</v>
      </c>
      <c r="G16" s="65">
        <v>9048</v>
      </c>
      <c r="H16" s="65">
        <v>0</v>
      </c>
      <c r="I16" s="65">
        <v>1011040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1011040</v>
      </c>
      <c r="W16" s="65">
        <v>0</v>
      </c>
      <c r="X16" s="65">
        <v>1011040</v>
      </c>
      <c r="Y16" s="66">
        <v>0</v>
      </c>
      <c r="Z16" s="67">
        <v>0</v>
      </c>
    </row>
    <row r="17" spans="1:26" ht="13.5">
      <c r="A17" s="63" t="s">
        <v>43</v>
      </c>
      <c r="B17" s="19">
        <v>78717494</v>
      </c>
      <c r="C17" s="19"/>
      <c r="D17" s="64">
        <v>45347538</v>
      </c>
      <c r="E17" s="65">
        <v>45347538</v>
      </c>
      <c r="F17" s="65">
        <v>6300817</v>
      </c>
      <c r="G17" s="65">
        <v>6894688</v>
      </c>
      <c r="H17" s="65">
        <v>12316071</v>
      </c>
      <c r="I17" s="65">
        <v>25511576</v>
      </c>
      <c r="J17" s="65">
        <v>0</v>
      </c>
      <c r="K17" s="65">
        <v>6579772</v>
      </c>
      <c r="L17" s="65">
        <v>4449056</v>
      </c>
      <c r="M17" s="65">
        <v>11028828</v>
      </c>
      <c r="N17" s="65">
        <v>14654325</v>
      </c>
      <c r="O17" s="65">
        <v>30580049</v>
      </c>
      <c r="P17" s="65">
        <v>0</v>
      </c>
      <c r="Q17" s="65">
        <v>45234374</v>
      </c>
      <c r="R17" s="65">
        <v>51375553</v>
      </c>
      <c r="S17" s="65">
        <v>0</v>
      </c>
      <c r="T17" s="65">
        <v>0</v>
      </c>
      <c r="U17" s="65">
        <v>51375553</v>
      </c>
      <c r="V17" s="65">
        <v>133150331</v>
      </c>
      <c r="W17" s="65">
        <v>45347538</v>
      </c>
      <c r="X17" s="65">
        <v>87802793</v>
      </c>
      <c r="Y17" s="66">
        <v>193.62</v>
      </c>
      <c r="Z17" s="67">
        <v>45347538</v>
      </c>
    </row>
    <row r="18" spans="1:26" ht="13.5">
      <c r="A18" s="75" t="s">
        <v>44</v>
      </c>
      <c r="B18" s="76">
        <f>SUM(B11:B17)</f>
        <v>219686761</v>
      </c>
      <c r="C18" s="76">
        <f>SUM(C11:C17)</f>
        <v>0</v>
      </c>
      <c r="D18" s="77">
        <f aca="true" t="shared" si="1" ref="D18:Z18">SUM(D11:D17)</f>
        <v>120336000</v>
      </c>
      <c r="E18" s="78">
        <f t="shared" si="1"/>
        <v>120336000</v>
      </c>
      <c r="F18" s="78">
        <f t="shared" si="1"/>
        <v>17886749</v>
      </c>
      <c r="G18" s="78">
        <f t="shared" si="1"/>
        <v>19252847</v>
      </c>
      <c r="H18" s="78">
        <f t="shared" si="1"/>
        <v>29261036</v>
      </c>
      <c r="I18" s="78">
        <f t="shared" si="1"/>
        <v>66400632</v>
      </c>
      <c r="J18" s="78">
        <f t="shared" si="1"/>
        <v>0</v>
      </c>
      <c r="K18" s="78">
        <f t="shared" si="1"/>
        <v>13064569</v>
      </c>
      <c r="L18" s="78">
        <f t="shared" si="1"/>
        <v>9619892</v>
      </c>
      <c r="M18" s="78">
        <f t="shared" si="1"/>
        <v>22684461</v>
      </c>
      <c r="N18" s="78">
        <f t="shared" si="1"/>
        <v>23265735</v>
      </c>
      <c r="O18" s="78">
        <f t="shared" si="1"/>
        <v>34755904</v>
      </c>
      <c r="P18" s="78">
        <f t="shared" si="1"/>
        <v>0</v>
      </c>
      <c r="Q18" s="78">
        <f t="shared" si="1"/>
        <v>58021639</v>
      </c>
      <c r="R18" s="78">
        <f t="shared" si="1"/>
        <v>55067244</v>
      </c>
      <c r="S18" s="78">
        <f t="shared" si="1"/>
        <v>0</v>
      </c>
      <c r="T18" s="78">
        <f t="shared" si="1"/>
        <v>0</v>
      </c>
      <c r="U18" s="78">
        <f t="shared" si="1"/>
        <v>55067244</v>
      </c>
      <c r="V18" s="78">
        <f t="shared" si="1"/>
        <v>202173976</v>
      </c>
      <c r="W18" s="78">
        <f t="shared" si="1"/>
        <v>120336000</v>
      </c>
      <c r="X18" s="78">
        <f t="shared" si="1"/>
        <v>81837976</v>
      </c>
      <c r="Y18" s="72">
        <f>+IF(W18&lt;&gt;0,(X18/W18)*100,0)</f>
        <v>68.0078912378673</v>
      </c>
      <c r="Z18" s="79">
        <f t="shared" si="1"/>
        <v>120336000</v>
      </c>
    </row>
    <row r="19" spans="1:26" ht="13.5">
      <c r="A19" s="75" t="s">
        <v>45</v>
      </c>
      <c r="B19" s="80">
        <f>+B10-B18</f>
        <v>-74326836</v>
      </c>
      <c r="C19" s="80">
        <f>+C10-C18</f>
        <v>0</v>
      </c>
      <c r="D19" s="81">
        <f aca="true" t="shared" si="2" ref="D19:Z19">+D10-D18</f>
        <v>27132000</v>
      </c>
      <c r="E19" s="82">
        <f t="shared" si="2"/>
        <v>27132000</v>
      </c>
      <c r="F19" s="82">
        <f t="shared" si="2"/>
        <v>42357466</v>
      </c>
      <c r="G19" s="82">
        <f t="shared" si="2"/>
        <v>-2172517</v>
      </c>
      <c r="H19" s="82">
        <f t="shared" si="2"/>
        <v>-6911554</v>
      </c>
      <c r="I19" s="82">
        <f t="shared" si="2"/>
        <v>33273395</v>
      </c>
      <c r="J19" s="82">
        <f t="shared" si="2"/>
        <v>0</v>
      </c>
      <c r="K19" s="82">
        <f t="shared" si="2"/>
        <v>-7969907</v>
      </c>
      <c r="L19" s="82">
        <f t="shared" si="2"/>
        <v>-5769752</v>
      </c>
      <c r="M19" s="82">
        <f t="shared" si="2"/>
        <v>-13739659</v>
      </c>
      <c r="N19" s="82">
        <f t="shared" si="2"/>
        <v>-13167455</v>
      </c>
      <c r="O19" s="82">
        <f t="shared" si="2"/>
        <v>-25568127</v>
      </c>
      <c r="P19" s="82">
        <f t="shared" si="2"/>
        <v>0</v>
      </c>
      <c r="Q19" s="82">
        <f t="shared" si="2"/>
        <v>-38735582</v>
      </c>
      <c r="R19" s="82">
        <f t="shared" si="2"/>
        <v>-21733628</v>
      </c>
      <c r="S19" s="82">
        <f t="shared" si="2"/>
        <v>0</v>
      </c>
      <c r="T19" s="82">
        <f t="shared" si="2"/>
        <v>0</v>
      </c>
      <c r="U19" s="82">
        <f t="shared" si="2"/>
        <v>-21733628</v>
      </c>
      <c r="V19" s="82">
        <f t="shared" si="2"/>
        <v>-40935474</v>
      </c>
      <c r="W19" s="82">
        <f>IF(E10=E18,0,W10-W18)</f>
        <v>27132000</v>
      </c>
      <c r="X19" s="82">
        <f t="shared" si="2"/>
        <v>-68067474</v>
      </c>
      <c r="Y19" s="83">
        <f>+IF(W19&lt;&gt;0,(X19/W19)*100,0)</f>
        <v>-250.87525431225123</v>
      </c>
      <c r="Z19" s="84">
        <f t="shared" si="2"/>
        <v>27132000</v>
      </c>
    </row>
    <row r="20" spans="1:26" ht="13.5">
      <c r="A20" s="63" t="s">
        <v>46</v>
      </c>
      <c r="B20" s="19">
        <v>20559465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6810000</v>
      </c>
      <c r="O20" s="65">
        <v>0</v>
      </c>
      <c r="P20" s="65">
        <v>0</v>
      </c>
      <c r="Q20" s="65">
        <v>6810000</v>
      </c>
      <c r="R20" s="65">
        <v>0</v>
      </c>
      <c r="S20" s="65">
        <v>0</v>
      </c>
      <c r="T20" s="65">
        <v>0</v>
      </c>
      <c r="U20" s="65">
        <v>0</v>
      </c>
      <c r="V20" s="65">
        <v>6810000</v>
      </c>
      <c r="W20" s="65">
        <v>0</v>
      </c>
      <c r="X20" s="65">
        <v>6810000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-53767371</v>
      </c>
      <c r="C22" s="91">
        <f>SUM(C19:C21)</f>
        <v>0</v>
      </c>
      <c r="D22" s="92">
        <f aca="true" t="shared" si="3" ref="D22:Z22">SUM(D19:D21)</f>
        <v>27132000</v>
      </c>
      <c r="E22" s="93">
        <f t="shared" si="3"/>
        <v>27132000</v>
      </c>
      <c r="F22" s="93">
        <f t="shared" si="3"/>
        <v>42357466</v>
      </c>
      <c r="G22" s="93">
        <f t="shared" si="3"/>
        <v>-2172517</v>
      </c>
      <c r="H22" s="93">
        <f t="shared" si="3"/>
        <v>-6911554</v>
      </c>
      <c r="I22" s="93">
        <f t="shared" si="3"/>
        <v>33273395</v>
      </c>
      <c r="J22" s="93">
        <f t="shared" si="3"/>
        <v>0</v>
      </c>
      <c r="K22" s="93">
        <f t="shared" si="3"/>
        <v>-7969907</v>
      </c>
      <c r="L22" s="93">
        <f t="shared" si="3"/>
        <v>-5769752</v>
      </c>
      <c r="M22" s="93">
        <f t="shared" si="3"/>
        <v>-13739659</v>
      </c>
      <c r="N22" s="93">
        <f t="shared" si="3"/>
        <v>-6357455</v>
      </c>
      <c r="O22" s="93">
        <f t="shared" si="3"/>
        <v>-25568127</v>
      </c>
      <c r="P22" s="93">
        <f t="shared" si="3"/>
        <v>0</v>
      </c>
      <c r="Q22" s="93">
        <f t="shared" si="3"/>
        <v>-31925582</v>
      </c>
      <c r="R22" s="93">
        <f t="shared" si="3"/>
        <v>-21733628</v>
      </c>
      <c r="S22" s="93">
        <f t="shared" si="3"/>
        <v>0</v>
      </c>
      <c r="T22" s="93">
        <f t="shared" si="3"/>
        <v>0</v>
      </c>
      <c r="U22" s="93">
        <f t="shared" si="3"/>
        <v>-21733628</v>
      </c>
      <c r="V22" s="93">
        <f t="shared" si="3"/>
        <v>-34125474</v>
      </c>
      <c r="W22" s="93">
        <f t="shared" si="3"/>
        <v>27132000</v>
      </c>
      <c r="X22" s="93">
        <f t="shared" si="3"/>
        <v>-61257474</v>
      </c>
      <c r="Y22" s="94">
        <f>+IF(W22&lt;&gt;0,(X22/W22)*100,0)</f>
        <v>-225.77574082264485</v>
      </c>
      <c r="Z22" s="95">
        <f t="shared" si="3"/>
        <v>27132000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-53767371</v>
      </c>
      <c r="C24" s="80">
        <f>SUM(C22:C23)</f>
        <v>0</v>
      </c>
      <c r="D24" s="81">
        <f aca="true" t="shared" si="4" ref="D24:Z24">SUM(D22:D23)</f>
        <v>27132000</v>
      </c>
      <c r="E24" s="82">
        <f t="shared" si="4"/>
        <v>27132000</v>
      </c>
      <c r="F24" s="82">
        <f t="shared" si="4"/>
        <v>42357466</v>
      </c>
      <c r="G24" s="82">
        <f t="shared" si="4"/>
        <v>-2172517</v>
      </c>
      <c r="H24" s="82">
        <f t="shared" si="4"/>
        <v>-6911554</v>
      </c>
      <c r="I24" s="82">
        <f t="shared" si="4"/>
        <v>33273395</v>
      </c>
      <c r="J24" s="82">
        <f t="shared" si="4"/>
        <v>0</v>
      </c>
      <c r="K24" s="82">
        <f t="shared" si="4"/>
        <v>-7969907</v>
      </c>
      <c r="L24" s="82">
        <f t="shared" si="4"/>
        <v>-5769752</v>
      </c>
      <c r="M24" s="82">
        <f t="shared" si="4"/>
        <v>-13739659</v>
      </c>
      <c r="N24" s="82">
        <f t="shared" si="4"/>
        <v>-6357455</v>
      </c>
      <c r="O24" s="82">
        <f t="shared" si="4"/>
        <v>-25568127</v>
      </c>
      <c r="P24" s="82">
        <f t="shared" si="4"/>
        <v>0</v>
      </c>
      <c r="Q24" s="82">
        <f t="shared" si="4"/>
        <v>-31925582</v>
      </c>
      <c r="R24" s="82">
        <f t="shared" si="4"/>
        <v>-21733628</v>
      </c>
      <c r="S24" s="82">
        <f t="shared" si="4"/>
        <v>0</v>
      </c>
      <c r="T24" s="82">
        <f t="shared" si="4"/>
        <v>0</v>
      </c>
      <c r="U24" s="82">
        <f t="shared" si="4"/>
        <v>-21733628</v>
      </c>
      <c r="V24" s="82">
        <f t="shared" si="4"/>
        <v>-34125474</v>
      </c>
      <c r="W24" s="82">
        <f t="shared" si="4"/>
        <v>27132000</v>
      </c>
      <c r="X24" s="82">
        <f t="shared" si="4"/>
        <v>-61257474</v>
      </c>
      <c r="Y24" s="83">
        <f>+IF(W24&lt;&gt;0,(X24/W24)*100,0)</f>
        <v>-225.77574082264485</v>
      </c>
      <c r="Z24" s="84">
        <f t="shared" si="4"/>
        <v>27132000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758262438</v>
      </c>
      <c r="C27" s="22"/>
      <c r="D27" s="104">
        <v>38194830</v>
      </c>
      <c r="E27" s="105">
        <v>46625685</v>
      </c>
      <c r="F27" s="105">
        <v>5552968</v>
      </c>
      <c r="G27" s="105">
        <v>397208</v>
      </c>
      <c r="H27" s="105">
        <v>1388233</v>
      </c>
      <c r="I27" s="105">
        <v>7338409</v>
      </c>
      <c r="J27" s="105">
        <v>2378802</v>
      </c>
      <c r="K27" s="105">
        <v>579668</v>
      </c>
      <c r="L27" s="105">
        <v>785322</v>
      </c>
      <c r="M27" s="105">
        <v>3743792</v>
      </c>
      <c r="N27" s="105">
        <v>2873475</v>
      </c>
      <c r="O27" s="105">
        <v>1127984</v>
      </c>
      <c r="P27" s="105">
        <v>1744177</v>
      </c>
      <c r="Q27" s="105">
        <v>5745636</v>
      </c>
      <c r="R27" s="105">
        <v>2667390</v>
      </c>
      <c r="S27" s="105">
        <v>4830137</v>
      </c>
      <c r="T27" s="105">
        <v>6895047</v>
      </c>
      <c r="U27" s="105">
        <v>14392574</v>
      </c>
      <c r="V27" s="105">
        <v>31220411</v>
      </c>
      <c r="W27" s="105">
        <v>46625685</v>
      </c>
      <c r="X27" s="105">
        <v>-15405274</v>
      </c>
      <c r="Y27" s="106">
        <v>-33.04</v>
      </c>
      <c r="Z27" s="107">
        <v>46625685</v>
      </c>
    </row>
    <row r="28" spans="1:26" ht="13.5">
      <c r="A28" s="108" t="s">
        <v>46</v>
      </c>
      <c r="B28" s="19">
        <v>746787834</v>
      </c>
      <c r="C28" s="19"/>
      <c r="D28" s="64">
        <v>27744830</v>
      </c>
      <c r="E28" s="65">
        <v>0</v>
      </c>
      <c r="F28" s="65">
        <v>4151524</v>
      </c>
      <c r="G28" s="65">
        <v>397208</v>
      </c>
      <c r="H28" s="65">
        <v>1388233</v>
      </c>
      <c r="I28" s="65">
        <v>5936965</v>
      </c>
      <c r="J28" s="65">
        <v>2086780</v>
      </c>
      <c r="K28" s="65">
        <v>412040</v>
      </c>
      <c r="L28" s="65">
        <v>532245</v>
      </c>
      <c r="M28" s="65">
        <v>3031065</v>
      </c>
      <c r="N28" s="65">
        <v>2861475</v>
      </c>
      <c r="O28" s="65">
        <v>1341089</v>
      </c>
      <c r="P28" s="65">
        <v>433767</v>
      </c>
      <c r="Q28" s="65">
        <v>4636331</v>
      </c>
      <c r="R28" s="65">
        <v>2074604</v>
      </c>
      <c r="S28" s="65">
        <v>4408123</v>
      </c>
      <c r="T28" s="65">
        <v>3458275</v>
      </c>
      <c r="U28" s="65">
        <v>9941002</v>
      </c>
      <c r="V28" s="65">
        <v>23545363</v>
      </c>
      <c r="W28" s="65">
        <v>0</v>
      </c>
      <c r="X28" s="65">
        <v>23545363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253077</v>
      </c>
      <c r="M29" s="65">
        <v>253077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253077</v>
      </c>
      <c r="W29" s="65">
        <v>0</v>
      </c>
      <c r="X29" s="65">
        <v>253077</v>
      </c>
      <c r="Y29" s="66">
        <v>0</v>
      </c>
      <c r="Z29" s="67">
        <v>0</v>
      </c>
    </row>
    <row r="30" spans="1:26" ht="13.5">
      <c r="A30" s="63" t="s">
        <v>52</v>
      </c>
      <c r="B30" s="19">
        <v>9600000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1873894</v>
      </c>
      <c r="C31" s="19"/>
      <c r="D31" s="64">
        <v>10450000</v>
      </c>
      <c r="E31" s="65">
        <v>46625685</v>
      </c>
      <c r="F31" s="65">
        <v>1066967</v>
      </c>
      <c r="G31" s="65">
        <v>0</v>
      </c>
      <c r="H31" s="65">
        <v>0</v>
      </c>
      <c r="I31" s="65">
        <v>1066967</v>
      </c>
      <c r="J31" s="65">
        <v>292022</v>
      </c>
      <c r="K31" s="65">
        <v>167628</v>
      </c>
      <c r="L31" s="65">
        <v>0</v>
      </c>
      <c r="M31" s="65">
        <v>459650</v>
      </c>
      <c r="N31" s="65">
        <v>12000</v>
      </c>
      <c r="O31" s="65">
        <v>113980</v>
      </c>
      <c r="P31" s="65">
        <v>1310410</v>
      </c>
      <c r="Q31" s="65">
        <v>1436390</v>
      </c>
      <c r="R31" s="65">
        <v>592786</v>
      </c>
      <c r="S31" s="65">
        <v>422014</v>
      </c>
      <c r="T31" s="65">
        <v>3436772</v>
      </c>
      <c r="U31" s="65">
        <v>4451572</v>
      </c>
      <c r="V31" s="65">
        <v>7414579</v>
      </c>
      <c r="W31" s="65">
        <v>46625685</v>
      </c>
      <c r="X31" s="65">
        <v>-39211106</v>
      </c>
      <c r="Y31" s="66">
        <v>-84.1</v>
      </c>
      <c r="Z31" s="67">
        <v>46625685</v>
      </c>
    </row>
    <row r="32" spans="1:26" ht="13.5">
      <c r="A32" s="75" t="s">
        <v>54</v>
      </c>
      <c r="B32" s="22">
        <f>SUM(B28:B31)</f>
        <v>758261728</v>
      </c>
      <c r="C32" s="22">
        <f>SUM(C28:C31)</f>
        <v>0</v>
      </c>
      <c r="D32" s="104">
        <f aca="true" t="shared" si="5" ref="D32:Z32">SUM(D28:D31)</f>
        <v>38194830</v>
      </c>
      <c r="E32" s="105">
        <f t="shared" si="5"/>
        <v>46625685</v>
      </c>
      <c r="F32" s="105">
        <f t="shared" si="5"/>
        <v>5218491</v>
      </c>
      <c r="G32" s="105">
        <f t="shared" si="5"/>
        <v>397208</v>
      </c>
      <c r="H32" s="105">
        <f t="shared" si="5"/>
        <v>1388233</v>
      </c>
      <c r="I32" s="105">
        <f t="shared" si="5"/>
        <v>7003932</v>
      </c>
      <c r="J32" s="105">
        <f t="shared" si="5"/>
        <v>2378802</v>
      </c>
      <c r="K32" s="105">
        <f t="shared" si="5"/>
        <v>579668</v>
      </c>
      <c r="L32" s="105">
        <f t="shared" si="5"/>
        <v>785322</v>
      </c>
      <c r="M32" s="105">
        <f t="shared" si="5"/>
        <v>3743792</v>
      </c>
      <c r="N32" s="105">
        <f t="shared" si="5"/>
        <v>2873475</v>
      </c>
      <c r="O32" s="105">
        <f t="shared" si="5"/>
        <v>1455069</v>
      </c>
      <c r="P32" s="105">
        <f t="shared" si="5"/>
        <v>1744177</v>
      </c>
      <c r="Q32" s="105">
        <f t="shared" si="5"/>
        <v>6072721</v>
      </c>
      <c r="R32" s="105">
        <f t="shared" si="5"/>
        <v>2667390</v>
      </c>
      <c r="S32" s="105">
        <f t="shared" si="5"/>
        <v>4830137</v>
      </c>
      <c r="T32" s="105">
        <f t="shared" si="5"/>
        <v>6895047</v>
      </c>
      <c r="U32" s="105">
        <f t="shared" si="5"/>
        <v>14392574</v>
      </c>
      <c r="V32" s="105">
        <f t="shared" si="5"/>
        <v>31213019</v>
      </c>
      <c r="W32" s="105">
        <f t="shared" si="5"/>
        <v>46625685</v>
      </c>
      <c r="X32" s="105">
        <f t="shared" si="5"/>
        <v>-15412666</v>
      </c>
      <c r="Y32" s="106">
        <f>+IF(W32&lt;&gt;0,(X32/W32)*100,0)</f>
        <v>-33.056170649289115</v>
      </c>
      <c r="Z32" s="107">
        <f t="shared" si="5"/>
        <v>46625685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56583994</v>
      </c>
      <c r="C35" s="19"/>
      <c r="D35" s="64">
        <v>52651</v>
      </c>
      <c r="E35" s="65">
        <v>52651</v>
      </c>
      <c r="F35" s="65">
        <v>91209709</v>
      </c>
      <c r="G35" s="65">
        <v>258193668</v>
      </c>
      <c r="H35" s="65">
        <v>241797964</v>
      </c>
      <c r="I35" s="65">
        <v>591201341</v>
      </c>
      <c r="J35" s="65">
        <v>242168466</v>
      </c>
      <c r="K35" s="65">
        <v>241165660</v>
      </c>
      <c r="L35" s="65">
        <v>241481268</v>
      </c>
      <c r="M35" s="65">
        <v>724815394</v>
      </c>
      <c r="N35" s="65">
        <v>244393088</v>
      </c>
      <c r="O35" s="65">
        <v>269417067</v>
      </c>
      <c r="P35" s="65">
        <v>260474872</v>
      </c>
      <c r="Q35" s="65">
        <v>774285027</v>
      </c>
      <c r="R35" s="65">
        <v>236487885</v>
      </c>
      <c r="S35" s="65">
        <v>234868467</v>
      </c>
      <c r="T35" s="65">
        <v>0</v>
      </c>
      <c r="U35" s="65">
        <v>471356352</v>
      </c>
      <c r="V35" s="65">
        <v>2561658114</v>
      </c>
      <c r="W35" s="65">
        <v>52651</v>
      </c>
      <c r="X35" s="65">
        <v>2561605463</v>
      </c>
      <c r="Y35" s="66">
        <v>4865255.1</v>
      </c>
      <c r="Z35" s="67">
        <v>52651</v>
      </c>
    </row>
    <row r="36" spans="1:26" ht="13.5">
      <c r="A36" s="63" t="s">
        <v>57</v>
      </c>
      <c r="B36" s="19">
        <v>700508882</v>
      </c>
      <c r="C36" s="19"/>
      <c r="D36" s="64">
        <v>1147736</v>
      </c>
      <c r="E36" s="65">
        <v>1147736</v>
      </c>
      <c r="F36" s="65">
        <v>1105671540</v>
      </c>
      <c r="G36" s="65">
        <v>696857586</v>
      </c>
      <c r="H36" s="65">
        <v>696857586</v>
      </c>
      <c r="I36" s="65">
        <v>2499386712</v>
      </c>
      <c r="J36" s="65">
        <v>696857586</v>
      </c>
      <c r="K36" s="65">
        <v>696857586</v>
      </c>
      <c r="L36" s="65">
        <v>696857586</v>
      </c>
      <c r="M36" s="65">
        <v>2090572758</v>
      </c>
      <c r="N36" s="65">
        <v>696857586</v>
      </c>
      <c r="O36" s="65">
        <v>696857586</v>
      </c>
      <c r="P36" s="65">
        <v>696857586</v>
      </c>
      <c r="Q36" s="65">
        <v>2090572758</v>
      </c>
      <c r="R36" s="65">
        <v>696857586</v>
      </c>
      <c r="S36" s="65">
        <v>696857586</v>
      </c>
      <c r="T36" s="65">
        <v>0</v>
      </c>
      <c r="U36" s="65">
        <v>1393715172</v>
      </c>
      <c r="V36" s="65">
        <v>8074247400</v>
      </c>
      <c r="W36" s="65">
        <v>1147736</v>
      </c>
      <c r="X36" s="65">
        <v>8073099664</v>
      </c>
      <c r="Y36" s="66">
        <v>703393.43</v>
      </c>
      <c r="Z36" s="67">
        <v>1147736</v>
      </c>
    </row>
    <row r="37" spans="1:26" ht="13.5">
      <c r="A37" s="63" t="s">
        <v>58</v>
      </c>
      <c r="B37" s="19">
        <v>44925622</v>
      </c>
      <c r="C37" s="19"/>
      <c r="D37" s="64">
        <v>17731</v>
      </c>
      <c r="E37" s="65">
        <v>17731</v>
      </c>
      <c r="F37" s="65">
        <v>35639792</v>
      </c>
      <c r="G37" s="65">
        <v>204809587</v>
      </c>
      <c r="H37" s="65">
        <v>196043929</v>
      </c>
      <c r="I37" s="65">
        <v>436493308</v>
      </c>
      <c r="J37" s="65">
        <v>191694696</v>
      </c>
      <c r="K37" s="65">
        <v>193799376</v>
      </c>
      <c r="L37" s="65">
        <v>189946648</v>
      </c>
      <c r="M37" s="65">
        <v>575440720</v>
      </c>
      <c r="N37" s="65">
        <v>195580453</v>
      </c>
      <c r="O37" s="65">
        <v>193495737</v>
      </c>
      <c r="P37" s="65">
        <v>186786349</v>
      </c>
      <c r="Q37" s="65">
        <v>575862539</v>
      </c>
      <c r="R37" s="65">
        <v>182503522</v>
      </c>
      <c r="S37" s="65">
        <v>177552370</v>
      </c>
      <c r="T37" s="65">
        <v>0</v>
      </c>
      <c r="U37" s="65">
        <v>360055892</v>
      </c>
      <c r="V37" s="65">
        <v>1947852459</v>
      </c>
      <c r="W37" s="65">
        <v>17731</v>
      </c>
      <c r="X37" s="65">
        <v>1947834728</v>
      </c>
      <c r="Y37" s="66">
        <v>10985475.88</v>
      </c>
      <c r="Z37" s="67">
        <v>17731</v>
      </c>
    </row>
    <row r="38" spans="1:26" ht="13.5">
      <c r="A38" s="63" t="s">
        <v>59</v>
      </c>
      <c r="B38" s="19">
        <v>356332</v>
      </c>
      <c r="C38" s="19"/>
      <c r="D38" s="64">
        <v>13166</v>
      </c>
      <c r="E38" s="65">
        <v>13166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13166</v>
      </c>
      <c r="X38" s="65">
        <v>-13166</v>
      </c>
      <c r="Y38" s="66">
        <v>-100</v>
      </c>
      <c r="Z38" s="67">
        <v>13166</v>
      </c>
    </row>
    <row r="39" spans="1:26" ht="13.5">
      <c r="A39" s="63" t="s">
        <v>60</v>
      </c>
      <c r="B39" s="19">
        <v>711810922</v>
      </c>
      <c r="C39" s="19"/>
      <c r="D39" s="64">
        <v>0</v>
      </c>
      <c r="E39" s="65">
        <v>0</v>
      </c>
      <c r="F39" s="65">
        <v>1161241457</v>
      </c>
      <c r="G39" s="65">
        <v>750241667</v>
      </c>
      <c r="H39" s="65">
        <v>742611621</v>
      </c>
      <c r="I39" s="65">
        <v>2654094745</v>
      </c>
      <c r="J39" s="65">
        <v>747331356</v>
      </c>
      <c r="K39" s="65">
        <v>744223870</v>
      </c>
      <c r="L39" s="65">
        <v>748392206</v>
      </c>
      <c r="M39" s="65">
        <v>2239947432</v>
      </c>
      <c r="N39" s="65">
        <v>745670221</v>
      </c>
      <c r="O39" s="65">
        <v>772778916</v>
      </c>
      <c r="P39" s="65">
        <v>770546109</v>
      </c>
      <c r="Q39" s="65">
        <v>2288995246</v>
      </c>
      <c r="R39" s="65">
        <v>750841949</v>
      </c>
      <c r="S39" s="65">
        <v>754173683</v>
      </c>
      <c r="T39" s="65">
        <v>0</v>
      </c>
      <c r="U39" s="65">
        <v>1505015632</v>
      </c>
      <c r="V39" s="65">
        <v>8688053055</v>
      </c>
      <c r="W39" s="65">
        <v>0</v>
      </c>
      <c r="X39" s="65">
        <v>8688053055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20681834</v>
      </c>
      <c r="C42" s="19">
        <v>-30240836</v>
      </c>
      <c r="D42" s="64">
        <v>80444</v>
      </c>
      <c r="E42" s="65">
        <v>8513979</v>
      </c>
      <c r="F42" s="65">
        <v>1558643</v>
      </c>
      <c r="G42" s="65">
        <v>-4352629</v>
      </c>
      <c r="H42" s="65">
        <v>-7229516</v>
      </c>
      <c r="I42" s="65">
        <v>-10023502</v>
      </c>
      <c r="J42" s="65">
        <v>-6039541</v>
      </c>
      <c r="K42" s="65">
        <v>13551904</v>
      </c>
      <c r="L42" s="65">
        <v>-7711274</v>
      </c>
      <c r="M42" s="65">
        <v>-198911</v>
      </c>
      <c r="N42" s="65">
        <v>-2041826</v>
      </c>
      <c r="O42" s="65">
        <v>-14811366</v>
      </c>
      <c r="P42" s="65">
        <v>22696105</v>
      </c>
      <c r="Q42" s="65">
        <v>5842913</v>
      </c>
      <c r="R42" s="65">
        <v>-21936640</v>
      </c>
      <c r="S42" s="65">
        <v>-3924696</v>
      </c>
      <c r="T42" s="65">
        <v>0</v>
      </c>
      <c r="U42" s="65">
        <v>-25861336</v>
      </c>
      <c r="V42" s="65">
        <v>-30240836</v>
      </c>
      <c r="W42" s="65">
        <v>8513979</v>
      </c>
      <c r="X42" s="65">
        <v>-38754815</v>
      </c>
      <c r="Y42" s="66">
        <v>-455.19</v>
      </c>
      <c r="Z42" s="67">
        <v>8513979</v>
      </c>
    </row>
    <row r="43" spans="1:26" ht="13.5">
      <c r="A43" s="63" t="s">
        <v>63</v>
      </c>
      <c r="B43" s="19">
        <v>-25404764</v>
      </c>
      <c r="C43" s="19">
        <v>15403834</v>
      </c>
      <c r="D43" s="64">
        <v>-28044</v>
      </c>
      <c r="E43" s="65">
        <v>-18005705</v>
      </c>
      <c r="F43" s="65">
        <v>3076676</v>
      </c>
      <c r="G43" s="65">
        <v>24602792</v>
      </c>
      <c r="H43" s="65">
        <v>-1388233</v>
      </c>
      <c r="I43" s="65">
        <v>26291235</v>
      </c>
      <c r="J43" s="65">
        <v>-492386</v>
      </c>
      <c r="K43" s="65">
        <v>-412040</v>
      </c>
      <c r="L43" s="65">
        <v>-785321</v>
      </c>
      <c r="M43" s="65">
        <v>-1689747</v>
      </c>
      <c r="N43" s="65">
        <v>-2861475</v>
      </c>
      <c r="O43" s="65">
        <v>-1341089</v>
      </c>
      <c r="P43" s="65">
        <v>1487636</v>
      </c>
      <c r="Q43" s="65">
        <v>-2714928</v>
      </c>
      <c r="R43" s="65">
        <v>-2074603</v>
      </c>
      <c r="S43" s="65">
        <v>-4408123</v>
      </c>
      <c r="T43" s="65">
        <v>0</v>
      </c>
      <c r="U43" s="65">
        <v>-6482726</v>
      </c>
      <c r="V43" s="65">
        <v>15403834</v>
      </c>
      <c r="W43" s="65">
        <v>-18005705</v>
      </c>
      <c r="X43" s="65">
        <v>33409539</v>
      </c>
      <c r="Y43" s="66">
        <v>-185.55</v>
      </c>
      <c r="Z43" s="67">
        <v>-18005705</v>
      </c>
    </row>
    <row r="44" spans="1:26" ht="13.5">
      <c r="A44" s="63" t="s">
        <v>64</v>
      </c>
      <c r="B44" s="19">
        <v>0</v>
      </c>
      <c r="C44" s="19">
        <v>-2456680</v>
      </c>
      <c r="D44" s="64">
        <v>0</v>
      </c>
      <c r="E44" s="65">
        <v>-2233659</v>
      </c>
      <c r="F44" s="65">
        <v>-1283994</v>
      </c>
      <c r="G44" s="65">
        <v>-122680</v>
      </c>
      <c r="H44" s="65">
        <v>-117805</v>
      </c>
      <c r="I44" s="65">
        <v>-1524479</v>
      </c>
      <c r="J44" s="65">
        <v>-9659</v>
      </c>
      <c r="K44" s="65">
        <v>-232581</v>
      </c>
      <c r="L44" s="65">
        <v>-126250</v>
      </c>
      <c r="M44" s="65">
        <v>-368490</v>
      </c>
      <c r="N44" s="65">
        <v>-118285</v>
      </c>
      <c r="O44" s="65">
        <v>-124440</v>
      </c>
      <c r="P44" s="65">
        <v>-97701</v>
      </c>
      <c r="Q44" s="65">
        <v>-340426</v>
      </c>
      <c r="R44" s="65">
        <v>-120167</v>
      </c>
      <c r="S44" s="65">
        <v>-103118</v>
      </c>
      <c r="T44" s="65">
        <v>0</v>
      </c>
      <c r="U44" s="65">
        <v>-223285</v>
      </c>
      <c r="V44" s="65">
        <v>-2456680</v>
      </c>
      <c r="W44" s="65">
        <v>-2233659</v>
      </c>
      <c r="X44" s="65">
        <v>-223021</v>
      </c>
      <c r="Y44" s="66">
        <v>9.98</v>
      </c>
      <c r="Z44" s="67">
        <v>-2233659</v>
      </c>
    </row>
    <row r="45" spans="1:26" ht="13.5">
      <c r="A45" s="75" t="s">
        <v>65</v>
      </c>
      <c r="B45" s="22">
        <v>-19603460</v>
      </c>
      <c r="C45" s="22">
        <v>-7138725</v>
      </c>
      <c r="D45" s="104">
        <v>52400</v>
      </c>
      <c r="E45" s="105">
        <v>-11725385</v>
      </c>
      <c r="F45" s="105">
        <v>13506282</v>
      </c>
      <c r="G45" s="105">
        <v>33633765</v>
      </c>
      <c r="H45" s="105">
        <v>24898211</v>
      </c>
      <c r="I45" s="105">
        <v>24898211</v>
      </c>
      <c r="J45" s="105">
        <v>18356625</v>
      </c>
      <c r="K45" s="105">
        <v>31263908</v>
      </c>
      <c r="L45" s="105">
        <v>22641063</v>
      </c>
      <c r="M45" s="105">
        <v>22641063</v>
      </c>
      <c r="N45" s="105">
        <v>17619477</v>
      </c>
      <c r="O45" s="105">
        <v>1342582</v>
      </c>
      <c r="P45" s="105">
        <v>25428622</v>
      </c>
      <c r="Q45" s="105">
        <v>25428622</v>
      </c>
      <c r="R45" s="105">
        <v>1297212</v>
      </c>
      <c r="S45" s="105">
        <v>-7138725</v>
      </c>
      <c r="T45" s="105">
        <v>-7138725</v>
      </c>
      <c r="U45" s="105">
        <v>-7138725</v>
      </c>
      <c r="V45" s="105">
        <v>-7138725</v>
      </c>
      <c r="W45" s="105">
        <v>-11725385</v>
      </c>
      <c r="X45" s="105">
        <v>4586660</v>
      </c>
      <c r="Y45" s="106">
        <v>-39.12</v>
      </c>
      <c r="Z45" s="107">
        <v>-11725385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7621175</v>
      </c>
      <c r="C49" s="57"/>
      <c r="D49" s="134">
        <v>6714098</v>
      </c>
      <c r="E49" s="59">
        <v>5083655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203357400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1800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11349629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41.51175621916971</v>
      </c>
      <c r="C58" s="5">
        <f>IF(C67=0,0,+(C76/C67)*100)</f>
        <v>0</v>
      </c>
      <c r="D58" s="6">
        <f aca="true" t="shared" si="6" ref="D58:Z58">IF(D67=0,0,+(D76/D67)*100)</f>
        <v>0.09999197227759864</v>
      </c>
      <c r="E58" s="7">
        <f t="shared" si="6"/>
        <v>38.02701997564924</v>
      </c>
      <c r="F58" s="7">
        <f t="shared" si="6"/>
        <v>12.416242611887892</v>
      </c>
      <c r="G58" s="7">
        <f t="shared" si="6"/>
        <v>18.287218528311094</v>
      </c>
      <c r="H58" s="7">
        <f t="shared" si="6"/>
        <v>29.91038412040693</v>
      </c>
      <c r="I58" s="7">
        <f t="shared" si="6"/>
        <v>20.182359712639638</v>
      </c>
      <c r="J58" s="7">
        <f t="shared" si="6"/>
        <v>0</v>
      </c>
      <c r="K58" s="7">
        <f t="shared" si="6"/>
        <v>100</v>
      </c>
      <c r="L58" s="7">
        <f t="shared" si="6"/>
        <v>100</v>
      </c>
      <c r="M58" s="7">
        <f t="shared" si="6"/>
        <v>172.30896593486432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138.7154156670406</v>
      </c>
      <c r="R58" s="7">
        <f t="shared" si="6"/>
        <v>100.0129471150929</v>
      </c>
      <c r="S58" s="7">
        <f t="shared" si="6"/>
        <v>0</v>
      </c>
      <c r="T58" s="7">
        <f t="shared" si="6"/>
        <v>0</v>
      </c>
      <c r="U58" s="7">
        <f t="shared" si="6"/>
        <v>214.40001329494805</v>
      </c>
      <c r="V58" s="7">
        <f t="shared" si="6"/>
        <v>48.25027265473111</v>
      </c>
      <c r="W58" s="7">
        <f t="shared" si="6"/>
        <v>38.02701997564924</v>
      </c>
      <c r="X58" s="7">
        <f t="shared" si="6"/>
        <v>0</v>
      </c>
      <c r="Y58" s="7">
        <f t="shared" si="6"/>
        <v>0</v>
      </c>
      <c r="Z58" s="8">
        <f t="shared" si="6"/>
        <v>38.02701997564924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0.09993894248381976</v>
      </c>
      <c r="E59" s="10">
        <f t="shared" si="7"/>
        <v>66.26763951642447</v>
      </c>
      <c r="F59" s="10">
        <f t="shared" si="7"/>
        <v>8.507927327163854</v>
      </c>
      <c r="G59" s="10">
        <f t="shared" si="7"/>
        <v>46.60771320553151</v>
      </c>
      <c r="H59" s="10">
        <f t="shared" si="7"/>
        <v>291.30319635194286</v>
      </c>
      <c r="I59" s="10">
        <f t="shared" si="7"/>
        <v>50.98033203229891</v>
      </c>
      <c r="J59" s="10">
        <f t="shared" si="7"/>
        <v>0</v>
      </c>
      <c r="K59" s="10">
        <f t="shared" si="7"/>
        <v>100</v>
      </c>
      <c r="L59" s="10">
        <f t="shared" si="7"/>
        <v>100</v>
      </c>
      <c r="M59" s="10">
        <f t="shared" si="7"/>
        <v>176.22816482172473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151.40459046582322</v>
      </c>
      <c r="R59" s="10">
        <f t="shared" si="7"/>
        <v>100</v>
      </c>
      <c r="S59" s="10">
        <f t="shared" si="7"/>
        <v>0</v>
      </c>
      <c r="T59" s="10">
        <f t="shared" si="7"/>
        <v>0</v>
      </c>
      <c r="U59" s="10">
        <f t="shared" si="7"/>
        <v>204.30632073716316</v>
      </c>
      <c r="V59" s="10">
        <f t="shared" si="7"/>
        <v>80.48683480330554</v>
      </c>
      <c r="W59" s="10">
        <f t="shared" si="7"/>
        <v>66.26763951642447</v>
      </c>
      <c r="X59" s="10">
        <f t="shared" si="7"/>
        <v>0</v>
      </c>
      <c r="Y59" s="10">
        <f t="shared" si="7"/>
        <v>0</v>
      </c>
      <c r="Z59" s="11">
        <f t="shared" si="7"/>
        <v>66.26763951642447</v>
      </c>
    </row>
    <row r="60" spans="1:26" ht="13.5">
      <c r="A60" s="38" t="s">
        <v>32</v>
      </c>
      <c r="B60" s="12">
        <f t="shared" si="7"/>
        <v>55.5805152520286</v>
      </c>
      <c r="C60" s="12">
        <f t="shared" si="7"/>
        <v>0</v>
      </c>
      <c r="D60" s="3">
        <f t="shared" si="7"/>
        <v>0.10000627087024003</v>
      </c>
      <c r="E60" s="13">
        <f t="shared" si="7"/>
        <v>36.04985028297302</v>
      </c>
      <c r="F60" s="13">
        <f t="shared" si="7"/>
        <v>13.417959518854436</v>
      </c>
      <c r="G60" s="13">
        <f t="shared" si="7"/>
        <v>16.67269142652648</v>
      </c>
      <c r="H60" s="13">
        <f t="shared" si="7"/>
        <v>19.489280687131963</v>
      </c>
      <c r="I60" s="13">
        <f t="shared" si="7"/>
        <v>16.67856697573965</v>
      </c>
      <c r="J60" s="13">
        <f t="shared" si="7"/>
        <v>0</v>
      </c>
      <c r="K60" s="13">
        <f t="shared" si="7"/>
        <v>100</v>
      </c>
      <c r="L60" s="13">
        <f t="shared" si="7"/>
        <v>100</v>
      </c>
      <c r="M60" s="13">
        <f t="shared" si="7"/>
        <v>171.59776692336945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136.8716273053422</v>
      </c>
      <c r="R60" s="13">
        <f t="shared" si="7"/>
        <v>100.01511308648927</v>
      </c>
      <c r="S60" s="13">
        <f t="shared" si="7"/>
        <v>0</v>
      </c>
      <c r="T60" s="13">
        <f t="shared" si="7"/>
        <v>0</v>
      </c>
      <c r="U60" s="13">
        <f t="shared" si="7"/>
        <v>216.08862494372065</v>
      </c>
      <c r="V60" s="13">
        <f t="shared" si="7"/>
        <v>44.30100630061554</v>
      </c>
      <c r="W60" s="13">
        <f t="shared" si="7"/>
        <v>36.04985028297302</v>
      </c>
      <c r="X60" s="13">
        <f t="shared" si="7"/>
        <v>0</v>
      </c>
      <c r="Y60" s="13">
        <f t="shared" si="7"/>
        <v>0</v>
      </c>
      <c r="Z60" s="14">
        <f t="shared" si="7"/>
        <v>36.04985028297302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0.1</v>
      </c>
      <c r="E61" s="13">
        <f t="shared" si="7"/>
        <v>53.13110717100079</v>
      </c>
      <c r="F61" s="13">
        <f t="shared" si="7"/>
        <v>21.913605378396067</v>
      </c>
      <c r="G61" s="13">
        <f t="shared" si="7"/>
        <v>26.142488385228628</v>
      </c>
      <c r="H61" s="13">
        <f t="shared" si="7"/>
        <v>32.62076561577998</v>
      </c>
      <c r="I61" s="13">
        <f t="shared" si="7"/>
        <v>27.02634131913635</v>
      </c>
      <c r="J61" s="13">
        <f t="shared" si="7"/>
        <v>0</v>
      </c>
      <c r="K61" s="13">
        <f t="shared" si="7"/>
        <v>100</v>
      </c>
      <c r="L61" s="13">
        <f t="shared" si="7"/>
        <v>100</v>
      </c>
      <c r="M61" s="13">
        <f t="shared" si="7"/>
        <v>172.184813426333</v>
      </c>
      <c r="N61" s="13">
        <f t="shared" si="7"/>
        <v>100</v>
      </c>
      <c r="O61" s="13">
        <f t="shared" si="7"/>
        <v>100</v>
      </c>
      <c r="P61" s="13">
        <f t="shared" si="7"/>
        <v>0</v>
      </c>
      <c r="Q61" s="13">
        <f t="shared" si="7"/>
        <v>150.46963406896586</v>
      </c>
      <c r="R61" s="13">
        <f t="shared" si="7"/>
        <v>100</v>
      </c>
      <c r="S61" s="13">
        <f t="shared" si="7"/>
        <v>0</v>
      </c>
      <c r="T61" s="13">
        <f t="shared" si="7"/>
        <v>0</v>
      </c>
      <c r="U61" s="13">
        <f t="shared" si="7"/>
        <v>218.32553369444003</v>
      </c>
      <c r="V61" s="13">
        <f t="shared" si="7"/>
        <v>59.580253935724656</v>
      </c>
      <c r="W61" s="13">
        <f t="shared" si="7"/>
        <v>53.13110717100079</v>
      </c>
      <c r="X61" s="13">
        <f t="shared" si="7"/>
        <v>0</v>
      </c>
      <c r="Y61" s="13">
        <f t="shared" si="7"/>
        <v>0</v>
      </c>
      <c r="Z61" s="14">
        <f t="shared" si="7"/>
        <v>53.13110717100079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0.10001404691670178</v>
      </c>
      <c r="E62" s="13">
        <f t="shared" si="7"/>
        <v>14.047319380062742</v>
      </c>
      <c r="F62" s="13">
        <f t="shared" si="7"/>
        <v>5.097736215435676</v>
      </c>
      <c r="G62" s="13">
        <f t="shared" si="7"/>
        <v>6.821187511292118</v>
      </c>
      <c r="H62" s="13">
        <f t="shared" si="7"/>
        <v>5.202553334437778</v>
      </c>
      <c r="I62" s="13">
        <f t="shared" si="7"/>
        <v>5.633220104719384</v>
      </c>
      <c r="J62" s="13">
        <f t="shared" si="7"/>
        <v>0</v>
      </c>
      <c r="K62" s="13">
        <f t="shared" si="7"/>
        <v>100</v>
      </c>
      <c r="L62" s="13">
        <f t="shared" si="7"/>
        <v>100</v>
      </c>
      <c r="M62" s="13">
        <f t="shared" si="7"/>
        <v>166.80397387951092</v>
      </c>
      <c r="N62" s="13">
        <f t="shared" si="7"/>
        <v>100</v>
      </c>
      <c r="O62" s="13">
        <f t="shared" si="7"/>
        <v>100</v>
      </c>
      <c r="P62" s="13">
        <f t="shared" si="7"/>
        <v>0</v>
      </c>
      <c r="Q62" s="13">
        <f t="shared" si="7"/>
        <v>151.58841423092184</v>
      </c>
      <c r="R62" s="13">
        <f t="shared" si="7"/>
        <v>100</v>
      </c>
      <c r="S62" s="13">
        <f t="shared" si="7"/>
        <v>0</v>
      </c>
      <c r="T62" s="13">
        <f t="shared" si="7"/>
        <v>0</v>
      </c>
      <c r="U62" s="13">
        <f t="shared" si="7"/>
        <v>206.706196502863</v>
      </c>
      <c r="V62" s="13">
        <f t="shared" si="7"/>
        <v>17.774124302142212</v>
      </c>
      <c r="W62" s="13">
        <f t="shared" si="7"/>
        <v>14.047319380062742</v>
      </c>
      <c r="X62" s="13">
        <f t="shared" si="7"/>
        <v>0</v>
      </c>
      <c r="Y62" s="13">
        <f t="shared" si="7"/>
        <v>0</v>
      </c>
      <c r="Z62" s="14">
        <f t="shared" si="7"/>
        <v>14.047319380062742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0.10001000500250125</v>
      </c>
      <c r="E63" s="13">
        <f t="shared" si="7"/>
        <v>44.35862931465733</v>
      </c>
      <c r="F63" s="13">
        <f t="shared" si="7"/>
        <v>7.192540335603938</v>
      </c>
      <c r="G63" s="13">
        <f t="shared" si="7"/>
        <v>11.759358189742972</v>
      </c>
      <c r="H63" s="13">
        <f t="shared" si="7"/>
        <v>34.82806448236156</v>
      </c>
      <c r="I63" s="13">
        <f t="shared" si="7"/>
        <v>14.494887281176135</v>
      </c>
      <c r="J63" s="13">
        <f t="shared" si="7"/>
        <v>0</v>
      </c>
      <c r="K63" s="13">
        <f t="shared" si="7"/>
        <v>100</v>
      </c>
      <c r="L63" s="13">
        <f t="shared" si="7"/>
        <v>100</v>
      </c>
      <c r="M63" s="13">
        <f t="shared" si="7"/>
        <v>169.74942948685117</v>
      </c>
      <c r="N63" s="13">
        <f t="shared" si="7"/>
        <v>100</v>
      </c>
      <c r="O63" s="13">
        <f t="shared" si="7"/>
        <v>100</v>
      </c>
      <c r="P63" s="13">
        <f t="shared" si="7"/>
        <v>0</v>
      </c>
      <c r="Q63" s="13">
        <f t="shared" si="7"/>
        <v>113.198782273638</v>
      </c>
      <c r="R63" s="13">
        <f t="shared" si="7"/>
        <v>100</v>
      </c>
      <c r="S63" s="13">
        <f t="shared" si="7"/>
        <v>0</v>
      </c>
      <c r="T63" s="13">
        <f t="shared" si="7"/>
        <v>0</v>
      </c>
      <c r="U63" s="13">
        <f t="shared" si="7"/>
        <v>215.27478303335306</v>
      </c>
      <c r="V63" s="13">
        <f t="shared" si="7"/>
        <v>54.84827119352672</v>
      </c>
      <c r="W63" s="13">
        <f t="shared" si="7"/>
        <v>44.35862931465733</v>
      </c>
      <c r="X63" s="13">
        <f t="shared" si="7"/>
        <v>0</v>
      </c>
      <c r="Y63" s="13">
        <f t="shared" si="7"/>
        <v>0</v>
      </c>
      <c r="Z63" s="14">
        <f t="shared" si="7"/>
        <v>44.35862931465733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0.0999912103366441</v>
      </c>
      <c r="E64" s="13">
        <f t="shared" si="7"/>
        <v>13.249969236178256</v>
      </c>
      <c r="F64" s="13">
        <f t="shared" si="7"/>
        <v>5.771043294550527</v>
      </c>
      <c r="G64" s="13">
        <f t="shared" si="7"/>
        <v>6.679539145839852</v>
      </c>
      <c r="H64" s="13">
        <f t="shared" si="7"/>
        <v>8.827541662530743</v>
      </c>
      <c r="I64" s="13">
        <f t="shared" si="7"/>
        <v>7.187353029283479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166.54800116720162</v>
      </c>
      <c r="N64" s="13">
        <f t="shared" si="7"/>
        <v>100</v>
      </c>
      <c r="O64" s="13">
        <f t="shared" si="7"/>
        <v>100</v>
      </c>
      <c r="P64" s="13">
        <f t="shared" si="7"/>
        <v>0</v>
      </c>
      <c r="Q64" s="13">
        <f t="shared" si="7"/>
        <v>185.37264466555868</v>
      </c>
      <c r="R64" s="13">
        <f t="shared" si="7"/>
        <v>100</v>
      </c>
      <c r="S64" s="13">
        <f t="shared" si="7"/>
        <v>0</v>
      </c>
      <c r="T64" s="13">
        <f t="shared" si="7"/>
        <v>0</v>
      </c>
      <c r="U64" s="13">
        <f t="shared" si="7"/>
        <v>217.9469044574455</v>
      </c>
      <c r="V64" s="13">
        <f t="shared" si="7"/>
        <v>22.11077655083176</v>
      </c>
      <c r="W64" s="13">
        <f t="shared" si="7"/>
        <v>13.249969236178256</v>
      </c>
      <c r="X64" s="13">
        <f t="shared" si="7"/>
        <v>0</v>
      </c>
      <c r="Y64" s="13">
        <f t="shared" si="7"/>
        <v>0</v>
      </c>
      <c r="Z64" s="14">
        <f t="shared" si="7"/>
        <v>13.249969236178256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0.10013262599469497</v>
      </c>
      <c r="E65" s="13">
        <f t="shared" si="7"/>
        <v>433.1827586206897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100</v>
      </c>
      <c r="L65" s="13">
        <f t="shared" si="7"/>
        <v>100</v>
      </c>
      <c r="M65" s="13">
        <f t="shared" si="7"/>
        <v>178.3756539413402</v>
      </c>
      <c r="N65" s="13">
        <f t="shared" si="7"/>
        <v>100</v>
      </c>
      <c r="O65" s="13">
        <f t="shared" si="7"/>
        <v>100</v>
      </c>
      <c r="P65" s="13">
        <f t="shared" si="7"/>
        <v>0</v>
      </c>
      <c r="Q65" s="13">
        <f t="shared" si="7"/>
        <v>152.26837228047765</v>
      </c>
      <c r="R65" s="13">
        <f t="shared" si="7"/>
        <v>100.09026389390354</v>
      </c>
      <c r="S65" s="13">
        <f t="shared" si="7"/>
        <v>0</v>
      </c>
      <c r="T65" s="13">
        <f t="shared" si="7"/>
        <v>0</v>
      </c>
      <c r="U65" s="13">
        <f t="shared" si="7"/>
        <v>220.36892335382908</v>
      </c>
      <c r="V65" s="13">
        <f t="shared" si="7"/>
        <v>264.42204847577636</v>
      </c>
      <c r="W65" s="13">
        <f t="shared" si="7"/>
        <v>433.1827586206897</v>
      </c>
      <c r="X65" s="13">
        <f t="shared" si="7"/>
        <v>0</v>
      </c>
      <c r="Y65" s="13">
        <f t="shared" si="7"/>
        <v>0</v>
      </c>
      <c r="Z65" s="14">
        <f t="shared" si="7"/>
        <v>433.1827586206897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0.09981916817359857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74840175</v>
      </c>
      <c r="C67" s="24"/>
      <c r="D67" s="25">
        <v>74741000</v>
      </c>
      <c r="E67" s="26">
        <v>74741000</v>
      </c>
      <c r="F67" s="26">
        <v>20169564</v>
      </c>
      <c r="G67" s="26">
        <v>16939137</v>
      </c>
      <c r="H67" s="26">
        <v>19401807</v>
      </c>
      <c r="I67" s="26">
        <v>56510508</v>
      </c>
      <c r="J67" s="26"/>
      <c r="K67" s="26">
        <v>2166244</v>
      </c>
      <c r="L67" s="26">
        <v>1810285</v>
      </c>
      <c r="M67" s="26">
        <v>3976529</v>
      </c>
      <c r="N67" s="26">
        <v>1659600</v>
      </c>
      <c r="O67" s="26">
        <v>5668140</v>
      </c>
      <c r="P67" s="26"/>
      <c r="Q67" s="26">
        <v>7327740</v>
      </c>
      <c r="R67" s="26">
        <v>2587449</v>
      </c>
      <c r="S67" s="26"/>
      <c r="T67" s="26"/>
      <c r="U67" s="26">
        <v>2587449</v>
      </c>
      <c r="V67" s="26">
        <v>70402226</v>
      </c>
      <c r="W67" s="26">
        <v>74741000</v>
      </c>
      <c r="X67" s="26"/>
      <c r="Y67" s="25"/>
      <c r="Z67" s="27">
        <v>74741000</v>
      </c>
    </row>
    <row r="68" spans="1:26" ht="13.5" hidden="1">
      <c r="A68" s="37" t="s">
        <v>31</v>
      </c>
      <c r="B68" s="19">
        <v>10681610</v>
      </c>
      <c r="C68" s="19"/>
      <c r="D68" s="20">
        <v>8189000</v>
      </c>
      <c r="E68" s="21">
        <v>8189000</v>
      </c>
      <c r="F68" s="21">
        <v>4114880</v>
      </c>
      <c r="G68" s="21">
        <v>913602</v>
      </c>
      <c r="H68" s="21">
        <v>743848</v>
      </c>
      <c r="I68" s="21">
        <v>5772330</v>
      </c>
      <c r="J68" s="21"/>
      <c r="K68" s="21">
        <v>327450</v>
      </c>
      <c r="L68" s="21">
        <v>283319</v>
      </c>
      <c r="M68" s="21">
        <v>610769</v>
      </c>
      <c r="N68" s="21">
        <v>257772</v>
      </c>
      <c r="O68" s="21">
        <v>671894</v>
      </c>
      <c r="P68" s="21"/>
      <c r="Q68" s="21">
        <v>929666</v>
      </c>
      <c r="R68" s="21">
        <v>370827</v>
      </c>
      <c r="S68" s="21"/>
      <c r="T68" s="21"/>
      <c r="U68" s="21">
        <v>370827</v>
      </c>
      <c r="V68" s="21">
        <v>7683592</v>
      </c>
      <c r="W68" s="21">
        <v>8189000</v>
      </c>
      <c r="X68" s="21"/>
      <c r="Y68" s="20"/>
      <c r="Z68" s="23">
        <v>8189000</v>
      </c>
    </row>
    <row r="69" spans="1:26" ht="13.5" hidden="1">
      <c r="A69" s="38" t="s">
        <v>32</v>
      </c>
      <c r="B69" s="19">
        <v>55896335</v>
      </c>
      <c r="C69" s="19"/>
      <c r="D69" s="20">
        <v>63787000</v>
      </c>
      <c r="E69" s="21">
        <v>63787000</v>
      </c>
      <c r="F69" s="21">
        <v>16054684</v>
      </c>
      <c r="G69" s="21">
        <v>16025535</v>
      </c>
      <c r="H69" s="21">
        <v>18657959</v>
      </c>
      <c r="I69" s="21">
        <v>50738178</v>
      </c>
      <c r="J69" s="21"/>
      <c r="K69" s="21">
        <v>1838794</v>
      </c>
      <c r="L69" s="21">
        <v>1526966</v>
      </c>
      <c r="M69" s="21">
        <v>3365760</v>
      </c>
      <c r="N69" s="21">
        <v>1401828</v>
      </c>
      <c r="O69" s="21">
        <v>4996246</v>
      </c>
      <c r="P69" s="21"/>
      <c r="Q69" s="21">
        <v>6398074</v>
      </c>
      <c r="R69" s="21">
        <v>2216622</v>
      </c>
      <c r="S69" s="21"/>
      <c r="T69" s="21"/>
      <c r="U69" s="21">
        <v>2216622</v>
      </c>
      <c r="V69" s="21">
        <v>62718634</v>
      </c>
      <c r="W69" s="21">
        <v>63787000</v>
      </c>
      <c r="X69" s="21"/>
      <c r="Y69" s="20"/>
      <c r="Z69" s="23">
        <v>63787000</v>
      </c>
    </row>
    <row r="70" spans="1:26" ht="13.5" hidden="1">
      <c r="A70" s="39" t="s">
        <v>103</v>
      </c>
      <c r="B70" s="19">
        <v>15508508</v>
      </c>
      <c r="C70" s="19"/>
      <c r="D70" s="20">
        <v>20304000</v>
      </c>
      <c r="E70" s="21">
        <v>20304000</v>
      </c>
      <c r="F70" s="21">
        <v>5514209</v>
      </c>
      <c r="G70" s="21">
        <v>5484826</v>
      </c>
      <c r="H70" s="21">
        <v>5905965</v>
      </c>
      <c r="I70" s="21">
        <v>16905000</v>
      </c>
      <c r="J70" s="21"/>
      <c r="K70" s="21">
        <v>991646</v>
      </c>
      <c r="L70" s="21">
        <v>781407</v>
      </c>
      <c r="M70" s="21">
        <v>1773053</v>
      </c>
      <c r="N70" s="21">
        <v>804903</v>
      </c>
      <c r="O70" s="21">
        <v>1299182</v>
      </c>
      <c r="P70" s="21"/>
      <c r="Q70" s="21">
        <v>2104085</v>
      </c>
      <c r="R70" s="21">
        <v>1004320</v>
      </c>
      <c r="S70" s="21"/>
      <c r="T70" s="21"/>
      <c r="U70" s="21">
        <v>1004320</v>
      </c>
      <c r="V70" s="21">
        <v>21786458</v>
      </c>
      <c r="W70" s="21">
        <v>20304000</v>
      </c>
      <c r="X70" s="21"/>
      <c r="Y70" s="20"/>
      <c r="Z70" s="23">
        <v>20304000</v>
      </c>
    </row>
    <row r="71" spans="1:26" ht="13.5" hidden="1">
      <c r="A71" s="39" t="s">
        <v>104</v>
      </c>
      <c r="B71" s="19">
        <v>21716048</v>
      </c>
      <c r="C71" s="19"/>
      <c r="D71" s="20">
        <v>21357000</v>
      </c>
      <c r="E71" s="21">
        <v>21357000</v>
      </c>
      <c r="F71" s="21">
        <v>5745158</v>
      </c>
      <c r="G71" s="21">
        <v>5745158</v>
      </c>
      <c r="H71" s="21">
        <v>8704226</v>
      </c>
      <c r="I71" s="21">
        <v>20194542</v>
      </c>
      <c r="J71" s="21"/>
      <c r="K71" s="21">
        <v>252048</v>
      </c>
      <c r="L71" s="21">
        <v>246105</v>
      </c>
      <c r="M71" s="21">
        <v>498153</v>
      </c>
      <c r="N71" s="21">
        <v>207903</v>
      </c>
      <c r="O71" s="21">
        <v>472587</v>
      </c>
      <c r="P71" s="21"/>
      <c r="Q71" s="21">
        <v>680490</v>
      </c>
      <c r="R71" s="21">
        <v>422803</v>
      </c>
      <c r="S71" s="21"/>
      <c r="T71" s="21"/>
      <c r="U71" s="21">
        <v>422803</v>
      </c>
      <c r="V71" s="21">
        <v>21795988</v>
      </c>
      <c r="W71" s="21">
        <v>21357000</v>
      </c>
      <c r="X71" s="21"/>
      <c r="Y71" s="20"/>
      <c r="Z71" s="23">
        <v>21357000</v>
      </c>
    </row>
    <row r="72" spans="1:26" ht="13.5" hidden="1">
      <c r="A72" s="39" t="s">
        <v>105</v>
      </c>
      <c r="B72" s="19">
        <v>9215378</v>
      </c>
      <c r="C72" s="19"/>
      <c r="D72" s="20">
        <v>9995000</v>
      </c>
      <c r="E72" s="21">
        <v>9995000</v>
      </c>
      <c r="F72" s="21">
        <v>2322142</v>
      </c>
      <c r="G72" s="21">
        <v>2322057</v>
      </c>
      <c r="H72" s="21">
        <v>1146360</v>
      </c>
      <c r="I72" s="21">
        <v>5790559</v>
      </c>
      <c r="J72" s="21"/>
      <c r="K72" s="21">
        <v>190031</v>
      </c>
      <c r="L72" s="21">
        <v>161407</v>
      </c>
      <c r="M72" s="21">
        <v>351438</v>
      </c>
      <c r="N72" s="21">
        <v>104258</v>
      </c>
      <c r="O72" s="21">
        <v>2543956</v>
      </c>
      <c r="P72" s="21"/>
      <c r="Q72" s="21">
        <v>2648214</v>
      </c>
      <c r="R72" s="21">
        <v>241627</v>
      </c>
      <c r="S72" s="21"/>
      <c r="T72" s="21"/>
      <c r="U72" s="21">
        <v>241627</v>
      </c>
      <c r="V72" s="21">
        <v>9031838</v>
      </c>
      <c r="W72" s="21">
        <v>9995000</v>
      </c>
      <c r="X72" s="21"/>
      <c r="Y72" s="20"/>
      <c r="Z72" s="23">
        <v>9995000</v>
      </c>
    </row>
    <row r="73" spans="1:26" ht="13.5" hidden="1">
      <c r="A73" s="39" t="s">
        <v>106</v>
      </c>
      <c r="B73" s="19">
        <v>9456401</v>
      </c>
      <c r="C73" s="19"/>
      <c r="D73" s="20">
        <v>11377000</v>
      </c>
      <c r="E73" s="21">
        <v>11377000</v>
      </c>
      <c r="F73" s="21">
        <v>2473175</v>
      </c>
      <c r="G73" s="21">
        <v>2473494</v>
      </c>
      <c r="H73" s="21">
        <v>2901408</v>
      </c>
      <c r="I73" s="21">
        <v>7848077</v>
      </c>
      <c r="J73" s="21"/>
      <c r="K73" s="21">
        <v>126090</v>
      </c>
      <c r="L73" s="21">
        <v>130935</v>
      </c>
      <c r="M73" s="21">
        <v>257025</v>
      </c>
      <c r="N73" s="21">
        <v>89224</v>
      </c>
      <c r="O73" s="21">
        <v>188762</v>
      </c>
      <c r="P73" s="21"/>
      <c r="Q73" s="21">
        <v>277986</v>
      </c>
      <c r="R73" s="21">
        <v>176738</v>
      </c>
      <c r="S73" s="21"/>
      <c r="T73" s="21"/>
      <c r="U73" s="21">
        <v>176738</v>
      </c>
      <c r="V73" s="21">
        <v>8559826</v>
      </c>
      <c r="W73" s="21">
        <v>11377000</v>
      </c>
      <c r="X73" s="21"/>
      <c r="Y73" s="20"/>
      <c r="Z73" s="23">
        <v>11377000</v>
      </c>
    </row>
    <row r="74" spans="1:26" ht="13.5" hidden="1">
      <c r="A74" s="39" t="s">
        <v>107</v>
      </c>
      <c r="B74" s="19"/>
      <c r="C74" s="19"/>
      <c r="D74" s="20">
        <v>754000</v>
      </c>
      <c r="E74" s="21">
        <v>754000</v>
      </c>
      <c r="F74" s="21"/>
      <c r="G74" s="21"/>
      <c r="H74" s="21"/>
      <c r="I74" s="21"/>
      <c r="J74" s="21"/>
      <c r="K74" s="21">
        <v>278979</v>
      </c>
      <c r="L74" s="21">
        <v>207112</v>
      </c>
      <c r="M74" s="21">
        <v>486091</v>
      </c>
      <c r="N74" s="21">
        <v>195540</v>
      </c>
      <c r="O74" s="21">
        <v>491759</v>
      </c>
      <c r="P74" s="21"/>
      <c r="Q74" s="21">
        <v>687299</v>
      </c>
      <c r="R74" s="21">
        <v>371134</v>
      </c>
      <c r="S74" s="21"/>
      <c r="T74" s="21"/>
      <c r="U74" s="21">
        <v>371134</v>
      </c>
      <c r="V74" s="21">
        <v>1544524</v>
      </c>
      <c r="W74" s="21">
        <v>754000</v>
      </c>
      <c r="X74" s="21"/>
      <c r="Y74" s="20"/>
      <c r="Z74" s="23">
        <v>754000</v>
      </c>
    </row>
    <row r="75" spans="1:26" ht="13.5" hidden="1">
      <c r="A75" s="40" t="s">
        <v>110</v>
      </c>
      <c r="B75" s="28">
        <v>8262230</v>
      </c>
      <c r="C75" s="28"/>
      <c r="D75" s="29">
        <v>2765000</v>
      </c>
      <c r="E75" s="30">
        <v>2765000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2765000</v>
      </c>
      <c r="X75" s="30"/>
      <c r="Y75" s="29"/>
      <c r="Z75" s="31">
        <v>2765000</v>
      </c>
    </row>
    <row r="76" spans="1:26" ht="13.5" hidden="1">
      <c r="A76" s="42" t="s">
        <v>222</v>
      </c>
      <c r="B76" s="32">
        <v>31067471</v>
      </c>
      <c r="C76" s="32">
        <v>33969266</v>
      </c>
      <c r="D76" s="33">
        <v>74735</v>
      </c>
      <c r="E76" s="34">
        <v>28421775</v>
      </c>
      <c r="F76" s="34">
        <v>2504302</v>
      </c>
      <c r="G76" s="34">
        <v>3097697</v>
      </c>
      <c r="H76" s="34">
        <v>5803155</v>
      </c>
      <c r="I76" s="34">
        <v>11405154</v>
      </c>
      <c r="J76" s="34">
        <v>2875387</v>
      </c>
      <c r="K76" s="34">
        <v>2166244</v>
      </c>
      <c r="L76" s="34">
        <v>1810285</v>
      </c>
      <c r="M76" s="34">
        <v>6851916</v>
      </c>
      <c r="N76" s="34">
        <v>1659600</v>
      </c>
      <c r="O76" s="34">
        <v>5668140</v>
      </c>
      <c r="P76" s="34">
        <v>2836965</v>
      </c>
      <c r="Q76" s="34">
        <v>10164705</v>
      </c>
      <c r="R76" s="34">
        <v>2587784</v>
      </c>
      <c r="S76" s="34">
        <v>2959707</v>
      </c>
      <c r="T76" s="34"/>
      <c r="U76" s="34">
        <v>5547491</v>
      </c>
      <c r="V76" s="34">
        <v>33969266</v>
      </c>
      <c r="W76" s="34">
        <v>28421775</v>
      </c>
      <c r="X76" s="34"/>
      <c r="Y76" s="33"/>
      <c r="Z76" s="35">
        <v>28421775</v>
      </c>
    </row>
    <row r="77" spans="1:26" ht="13.5" hidden="1">
      <c r="A77" s="37" t="s">
        <v>31</v>
      </c>
      <c r="B77" s="19"/>
      <c r="C77" s="19">
        <v>6184280</v>
      </c>
      <c r="D77" s="20">
        <v>8184</v>
      </c>
      <c r="E77" s="21">
        <v>5426657</v>
      </c>
      <c r="F77" s="21">
        <v>350091</v>
      </c>
      <c r="G77" s="21">
        <v>425809</v>
      </c>
      <c r="H77" s="21">
        <v>2166853</v>
      </c>
      <c r="I77" s="21">
        <v>2942753</v>
      </c>
      <c r="J77" s="21">
        <v>465578</v>
      </c>
      <c r="K77" s="21">
        <v>327450</v>
      </c>
      <c r="L77" s="21">
        <v>283319</v>
      </c>
      <c r="M77" s="21">
        <v>1076347</v>
      </c>
      <c r="N77" s="21">
        <v>257772</v>
      </c>
      <c r="O77" s="21">
        <v>671894</v>
      </c>
      <c r="P77" s="21">
        <v>477891</v>
      </c>
      <c r="Q77" s="21">
        <v>1407557</v>
      </c>
      <c r="R77" s="21">
        <v>370827</v>
      </c>
      <c r="S77" s="21">
        <v>386796</v>
      </c>
      <c r="T77" s="21"/>
      <c r="U77" s="21">
        <v>757623</v>
      </c>
      <c r="V77" s="21">
        <v>6184280</v>
      </c>
      <c r="W77" s="21">
        <v>5426657</v>
      </c>
      <c r="X77" s="21"/>
      <c r="Y77" s="20"/>
      <c r="Z77" s="23">
        <v>5426657</v>
      </c>
    </row>
    <row r="78" spans="1:26" ht="13.5" hidden="1">
      <c r="A78" s="38" t="s">
        <v>32</v>
      </c>
      <c r="B78" s="19">
        <v>31067471</v>
      </c>
      <c r="C78" s="19">
        <v>27784986</v>
      </c>
      <c r="D78" s="20">
        <v>63791</v>
      </c>
      <c r="E78" s="21">
        <v>22995118</v>
      </c>
      <c r="F78" s="21">
        <v>2154211</v>
      </c>
      <c r="G78" s="21">
        <v>2671888</v>
      </c>
      <c r="H78" s="21">
        <v>3636302</v>
      </c>
      <c r="I78" s="21">
        <v>8462401</v>
      </c>
      <c r="J78" s="21">
        <v>2409809</v>
      </c>
      <c r="K78" s="21">
        <v>1838794</v>
      </c>
      <c r="L78" s="21">
        <v>1526966</v>
      </c>
      <c r="M78" s="21">
        <v>5775569</v>
      </c>
      <c r="N78" s="21">
        <v>1401828</v>
      </c>
      <c r="O78" s="21">
        <v>4996246</v>
      </c>
      <c r="P78" s="21">
        <v>2359074</v>
      </c>
      <c r="Q78" s="21">
        <v>8757148</v>
      </c>
      <c r="R78" s="21">
        <v>2216957</v>
      </c>
      <c r="S78" s="21">
        <v>2572911</v>
      </c>
      <c r="T78" s="21"/>
      <c r="U78" s="21">
        <v>4789868</v>
      </c>
      <c r="V78" s="21">
        <v>27784986</v>
      </c>
      <c r="W78" s="21">
        <v>22995118</v>
      </c>
      <c r="X78" s="21"/>
      <c r="Y78" s="20"/>
      <c r="Z78" s="23">
        <v>22995118</v>
      </c>
    </row>
    <row r="79" spans="1:26" ht="13.5" hidden="1">
      <c r="A79" s="39" t="s">
        <v>103</v>
      </c>
      <c r="B79" s="19"/>
      <c r="C79" s="19">
        <v>12980427</v>
      </c>
      <c r="D79" s="20">
        <v>20304</v>
      </c>
      <c r="E79" s="21">
        <v>10787740</v>
      </c>
      <c r="F79" s="21">
        <v>1208362</v>
      </c>
      <c r="G79" s="21">
        <v>1433870</v>
      </c>
      <c r="H79" s="21">
        <v>1926571</v>
      </c>
      <c r="I79" s="21">
        <v>4568803</v>
      </c>
      <c r="J79" s="21">
        <v>1279875</v>
      </c>
      <c r="K79" s="21">
        <v>991646</v>
      </c>
      <c r="L79" s="21">
        <v>781407</v>
      </c>
      <c r="M79" s="21">
        <v>3052928</v>
      </c>
      <c r="N79" s="21">
        <v>804903</v>
      </c>
      <c r="O79" s="21">
        <v>1299182</v>
      </c>
      <c r="P79" s="21">
        <v>1061924</v>
      </c>
      <c r="Q79" s="21">
        <v>3166009</v>
      </c>
      <c r="R79" s="21">
        <v>1004320</v>
      </c>
      <c r="S79" s="21">
        <v>1188367</v>
      </c>
      <c r="T79" s="21"/>
      <c r="U79" s="21">
        <v>2192687</v>
      </c>
      <c r="V79" s="21">
        <v>12980427</v>
      </c>
      <c r="W79" s="21">
        <v>10787740</v>
      </c>
      <c r="X79" s="21"/>
      <c r="Y79" s="20"/>
      <c r="Z79" s="23">
        <v>10787740</v>
      </c>
    </row>
    <row r="80" spans="1:26" ht="13.5" hidden="1">
      <c r="A80" s="39" t="s">
        <v>104</v>
      </c>
      <c r="B80" s="19"/>
      <c r="C80" s="19">
        <v>3874046</v>
      </c>
      <c r="D80" s="20">
        <v>21360</v>
      </c>
      <c r="E80" s="21">
        <v>3000086</v>
      </c>
      <c r="F80" s="21">
        <v>292873</v>
      </c>
      <c r="G80" s="21">
        <v>391888</v>
      </c>
      <c r="H80" s="21">
        <v>452842</v>
      </c>
      <c r="I80" s="21">
        <v>1137603</v>
      </c>
      <c r="J80" s="21">
        <v>332786</v>
      </c>
      <c r="K80" s="21">
        <v>252048</v>
      </c>
      <c r="L80" s="21">
        <v>246105</v>
      </c>
      <c r="M80" s="21">
        <v>830939</v>
      </c>
      <c r="N80" s="21">
        <v>207903</v>
      </c>
      <c r="O80" s="21">
        <v>472587</v>
      </c>
      <c r="P80" s="21">
        <v>351054</v>
      </c>
      <c r="Q80" s="21">
        <v>1031544</v>
      </c>
      <c r="R80" s="21">
        <v>422803</v>
      </c>
      <c r="S80" s="21">
        <v>451157</v>
      </c>
      <c r="T80" s="21"/>
      <c r="U80" s="21">
        <v>873960</v>
      </c>
      <c r="V80" s="21">
        <v>3874046</v>
      </c>
      <c r="W80" s="21">
        <v>3000086</v>
      </c>
      <c r="X80" s="21"/>
      <c r="Y80" s="20"/>
      <c r="Z80" s="23">
        <v>3000086</v>
      </c>
    </row>
    <row r="81" spans="1:26" ht="13.5" hidden="1">
      <c r="A81" s="39" t="s">
        <v>105</v>
      </c>
      <c r="B81" s="19"/>
      <c r="C81" s="19">
        <v>4953807</v>
      </c>
      <c r="D81" s="20">
        <v>9996</v>
      </c>
      <c r="E81" s="21">
        <v>4433645</v>
      </c>
      <c r="F81" s="21">
        <v>167021</v>
      </c>
      <c r="G81" s="21">
        <v>273059</v>
      </c>
      <c r="H81" s="21">
        <v>399255</v>
      </c>
      <c r="I81" s="21">
        <v>839335</v>
      </c>
      <c r="J81" s="21">
        <v>245126</v>
      </c>
      <c r="K81" s="21">
        <v>190031</v>
      </c>
      <c r="L81" s="21">
        <v>161407</v>
      </c>
      <c r="M81" s="21">
        <v>596564</v>
      </c>
      <c r="N81" s="21">
        <v>104258</v>
      </c>
      <c r="O81" s="21">
        <v>2543956</v>
      </c>
      <c r="P81" s="21">
        <v>349532</v>
      </c>
      <c r="Q81" s="21">
        <v>2997746</v>
      </c>
      <c r="R81" s="21">
        <v>241627</v>
      </c>
      <c r="S81" s="21">
        <v>278535</v>
      </c>
      <c r="T81" s="21"/>
      <c r="U81" s="21">
        <v>520162</v>
      </c>
      <c r="V81" s="21">
        <v>4953807</v>
      </c>
      <c r="W81" s="21">
        <v>4433645</v>
      </c>
      <c r="X81" s="21"/>
      <c r="Y81" s="20"/>
      <c r="Z81" s="23">
        <v>4433645</v>
      </c>
    </row>
    <row r="82" spans="1:26" ht="13.5" hidden="1">
      <c r="A82" s="39" t="s">
        <v>106</v>
      </c>
      <c r="B82" s="19"/>
      <c r="C82" s="19">
        <v>1892644</v>
      </c>
      <c r="D82" s="20">
        <v>11376</v>
      </c>
      <c r="E82" s="21">
        <v>1507449</v>
      </c>
      <c r="F82" s="21">
        <v>142728</v>
      </c>
      <c r="G82" s="21">
        <v>165218</v>
      </c>
      <c r="H82" s="21">
        <v>256123</v>
      </c>
      <c r="I82" s="21">
        <v>564069</v>
      </c>
      <c r="J82" s="21">
        <v>171045</v>
      </c>
      <c r="K82" s="21">
        <v>126090</v>
      </c>
      <c r="L82" s="21">
        <v>130935</v>
      </c>
      <c r="M82" s="21">
        <v>428070</v>
      </c>
      <c r="N82" s="21">
        <v>89224</v>
      </c>
      <c r="O82" s="21">
        <v>188762</v>
      </c>
      <c r="P82" s="21">
        <v>237324</v>
      </c>
      <c r="Q82" s="21">
        <v>515310</v>
      </c>
      <c r="R82" s="21">
        <v>176738</v>
      </c>
      <c r="S82" s="21">
        <v>208457</v>
      </c>
      <c r="T82" s="21"/>
      <c r="U82" s="21">
        <v>385195</v>
      </c>
      <c r="V82" s="21">
        <v>1892644</v>
      </c>
      <c r="W82" s="21">
        <v>1507449</v>
      </c>
      <c r="X82" s="21"/>
      <c r="Y82" s="20"/>
      <c r="Z82" s="23">
        <v>1507449</v>
      </c>
    </row>
    <row r="83" spans="1:26" ht="13.5" hidden="1">
      <c r="A83" s="39" t="s">
        <v>107</v>
      </c>
      <c r="B83" s="19">
        <v>31067471</v>
      </c>
      <c r="C83" s="19">
        <v>4084062</v>
      </c>
      <c r="D83" s="20">
        <v>755</v>
      </c>
      <c r="E83" s="21">
        <v>3266198</v>
      </c>
      <c r="F83" s="21">
        <v>343227</v>
      </c>
      <c r="G83" s="21">
        <v>407853</v>
      </c>
      <c r="H83" s="21">
        <v>601511</v>
      </c>
      <c r="I83" s="21">
        <v>1352591</v>
      </c>
      <c r="J83" s="21">
        <v>380977</v>
      </c>
      <c r="K83" s="21">
        <v>278979</v>
      </c>
      <c r="L83" s="21">
        <v>207112</v>
      </c>
      <c r="M83" s="21">
        <v>867068</v>
      </c>
      <c r="N83" s="21">
        <v>195540</v>
      </c>
      <c r="O83" s="21">
        <v>491759</v>
      </c>
      <c r="P83" s="21">
        <v>359240</v>
      </c>
      <c r="Q83" s="21">
        <v>1046539</v>
      </c>
      <c r="R83" s="21">
        <v>371469</v>
      </c>
      <c r="S83" s="21">
        <v>446395</v>
      </c>
      <c r="T83" s="21"/>
      <c r="U83" s="21">
        <v>817864</v>
      </c>
      <c r="V83" s="21">
        <v>4084062</v>
      </c>
      <c r="W83" s="21">
        <v>3266198</v>
      </c>
      <c r="X83" s="21"/>
      <c r="Y83" s="20"/>
      <c r="Z83" s="23">
        <v>3266198</v>
      </c>
    </row>
    <row r="84" spans="1:26" ht="13.5" hidden="1">
      <c r="A84" s="40" t="s">
        <v>110</v>
      </c>
      <c r="B84" s="28"/>
      <c r="C84" s="28"/>
      <c r="D84" s="29">
        <v>2760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109821486</v>
      </c>
      <c r="D5" s="158">
        <f>SUM(D6:D8)</f>
        <v>0</v>
      </c>
      <c r="E5" s="159">
        <f t="shared" si="0"/>
        <v>82828000</v>
      </c>
      <c r="F5" s="105">
        <f t="shared" si="0"/>
        <v>82828000</v>
      </c>
      <c r="G5" s="105">
        <f t="shared" si="0"/>
        <v>44085920</v>
      </c>
      <c r="H5" s="105">
        <f t="shared" si="0"/>
        <v>995344</v>
      </c>
      <c r="I5" s="105">
        <f t="shared" si="0"/>
        <v>2512039</v>
      </c>
      <c r="J5" s="105">
        <f t="shared" si="0"/>
        <v>47593303</v>
      </c>
      <c r="K5" s="105">
        <f t="shared" si="0"/>
        <v>0</v>
      </c>
      <c r="L5" s="105">
        <f t="shared" si="0"/>
        <v>3514858</v>
      </c>
      <c r="M5" s="105">
        <f t="shared" si="0"/>
        <v>2518177</v>
      </c>
      <c r="N5" s="105">
        <f t="shared" si="0"/>
        <v>6033035</v>
      </c>
      <c r="O5" s="105">
        <f t="shared" si="0"/>
        <v>15687808</v>
      </c>
      <c r="P5" s="105">
        <f t="shared" si="0"/>
        <v>4665476</v>
      </c>
      <c r="Q5" s="105">
        <f t="shared" si="0"/>
        <v>0</v>
      </c>
      <c r="R5" s="105">
        <f t="shared" si="0"/>
        <v>20353284</v>
      </c>
      <c r="S5" s="105">
        <f t="shared" si="0"/>
        <v>31476143</v>
      </c>
      <c r="T5" s="105">
        <f t="shared" si="0"/>
        <v>0</v>
      </c>
      <c r="U5" s="105">
        <f t="shared" si="0"/>
        <v>0</v>
      </c>
      <c r="V5" s="105">
        <f t="shared" si="0"/>
        <v>31476143</v>
      </c>
      <c r="W5" s="105">
        <f t="shared" si="0"/>
        <v>105455765</v>
      </c>
      <c r="X5" s="105">
        <f t="shared" si="0"/>
        <v>82828000</v>
      </c>
      <c r="Y5" s="105">
        <f t="shared" si="0"/>
        <v>22627765</v>
      </c>
      <c r="Z5" s="142">
        <f>+IF(X5&lt;&gt;0,+(Y5/X5)*100,0)</f>
        <v>27.318980296518085</v>
      </c>
      <c r="AA5" s="158">
        <f>SUM(AA6:AA8)</f>
        <v>82828000</v>
      </c>
    </row>
    <row r="6" spans="1:27" ht="13.5">
      <c r="A6" s="143" t="s">
        <v>75</v>
      </c>
      <c r="B6" s="141"/>
      <c r="C6" s="160"/>
      <c r="D6" s="160"/>
      <c r="E6" s="161"/>
      <c r="F6" s="65"/>
      <c r="G6" s="65">
        <v>11733</v>
      </c>
      <c r="H6" s="65">
        <v>11733</v>
      </c>
      <c r="I6" s="65">
        <v>11733</v>
      </c>
      <c r="J6" s="65">
        <v>35199</v>
      </c>
      <c r="K6" s="65"/>
      <c r="L6" s="65">
        <v>11733</v>
      </c>
      <c r="M6" s="65">
        <v>11733</v>
      </c>
      <c r="N6" s="65">
        <v>23466</v>
      </c>
      <c r="O6" s="65">
        <v>11733</v>
      </c>
      <c r="P6" s="65">
        <v>11733</v>
      </c>
      <c r="Q6" s="65"/>
      <c r="R6" s="65">
        <v>23466</v>
      </c>
      <c r="S6" s="65">
        <v>11733</v>
      </c>
      <c r="T6" s="65"/>
      <c r="U6" s="65"/>
      <c r="V6" s="65">
        <v>11733</v>
      </c>
      <c r="W6" s="65">
        <v>93864</v>
      </c>
      <c r="X6" s="65"/>
      <c r="Y6" s="65">
        <v>93864</v>
      </c>
      <c r="Z6" s="145">
        <v>0</v>
      </c>
      <c r="AA6" s="160"/>
    </row>
    <row r="7" spans="1:27" ht="13.5">
      <c r="A7" s="143" t="s">
        <v>76</v>
      </c>
      <c r="B7" s="141"/>
      <c r="C7" s="162">
        <v>109821486</v>
      </c>
      <c r="D7" s="162"/>
      <c r="E7" s="163">
        <v>82828000</v>
      </c>
      <c r="F7" s="164">
        <v>82828000</v>
      </c>
      <c r="G7" s="164">
        <v>44055520</v>
      </c>
      <c r="H7" s="164">
        <v>966269</v>
      </c>
      <c r="I7" s="164">
        <v>2463488</v>
      </c>
      <c r="J7" s="164">
        <v>47485277</v>
      </c>
      <c r="K7" s="164"/>
      <c r="L7" s="164">
        <v>3501785</v>
      </c>
      <c r="M7" s="164">
        <v>2480409</v>
      </c>
      <c r="N7" s="164">
        <v>5982194</v>
      </c>
      <c r="O7" s="164">
        <v>15648639</v>
      </c>
      <c r="P7" s="164">
        <v>4623207</v>
      </c>
      <c r="Q7" s="164"/>
      <c r="R7" s="164">
        <v>20271846</v>
      </c>
      <c r="S7" s="164">
        <v>31251040</v>
      </c>
      <c r="T7" s="164"/>
      <c r="U7" s="164"/>
      <c r="V7" s="164">
        <v>31251040</v>
      </c>
      <c r="W7" s="164">
        <v>104990357</v>
      </c>
      <c r="X7" s="164">
        <v>82828000</v>
      </c>
      <c r="Y7" s="164">
        <v>22162357</v>
      </c>
      <c r="Z7" s="146">
        <v>26.76</v>
      </c>
      <c r="AA7" s="162">
        <v>82828000</v>
      </c>
    </row>
    <row r="8" spans="1:27" ht="13.5">
      <c r="A8" s="143" t="s">
        <v>77</v>
      </c>
      <c r="B8" s="141"/>
      <c r="C8" s="160"/>
      <c r="D8" s="160"/>
      <c r="E8" s="161"/>
      <c r="F8" s="65"/>
      <c r="G8" s="65">
        <v>18667</v>
      </c>
      <c r="H8" s="65">
        <v>17342</v>
      </c>
      <c r="I8" s="65">
        <v>36818</v>
      </c>
      <c r="J8" s="65">
        <v>72827</v>
      </c>
      <c r="K8" s="65"/>
      <c r="L8" s="65">
        <v>1340</v>
      </c>
      <c r="M8" s="65">
        <v>26035</v>
      </c>
      <c r="N8" s="65">
        <v>27375</v>
      </c>
      <c r="O8" s="65">
        <v>27436</v>
      </c>
      <c r="P8" s="65">
        <v>30536</v>
      </c>
      <c r="Q8" s="65"/>
      <c r="R8" s="65">
        <v>57972</v>
      </c>
      <c r="S8" s="65">
        <v>213370</v>
      </c>
      <c r="T8" s="65"/>
      <c r="U8" s="65"/>
      <c r="V8" s="65">
        <v>213370</v>
      </c>
      <c r="W8" s="65">
        <v>371544</v>
      </c>
      <c r="X8" s="65"/>
      <c r="Y8" s="65">
        <v>371544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201569</v>
      </c>
      <c r="D9" s="158">
        <f>SUM(D10:D14)</f>
        <v>0</v>
      </c>
      <c r="E9" s="159">
        <f t="shared" si="1"/>
        <v>1604000</v>
      </c>
      <c r="F9" s="105">
        <f t="shared" si="1"/>
        <v>1604000</v>
      </c>
      <c r="G9" s="105">
        <f t="shared" si="1"/>
        <v>94209</v>
      </c>
      <c r="H9" s="105">
        <f t="shared" si="1"/>
        <v>50083</v>
      </c>
      <c r="I9" s="105">
        <f t="shared" si="1"/>
        <v>50508</v>
      </c>
      <c r="J9" s="105">
        <f t="shared" si="1"/>
        <v>194800</v>
      </c>
      <c r="K9" s="105">
        <f t="shared" si="1"/>
        <v>0</v>
      </c>
      <c r="L9" s="105">
        <f t="shared" si="1"/>
        <v>19901</v>
      </c>
      <c r="M9" s="105">
        <f t="shared" si="1"/>
        <v>11846</v>
      </c>
      <c r="N9" s="105">
        <f t="shared" si="1"/>
        <v>31747</v>
      </c>
      <c r="O9" s="105">
        <f t="shared" si="1"/>
        <v>14184</v>
      </c>
      <c r="P9" s="105">
        <f t="shared" si="1"/>
        <v>17814</v>
      </c>
      <c r="Q9" s="105">
        <f t="shared" si="1"/>
        <v>0</v>
      </c>
      <c r="R9" s="105">
        <f t="shared" si="1"/>
        <v>31998</v>
      </c>
      <c r="S9" s="105">
        <f t="shared" si="1"/>
        <v>11985</v>
      </c>
      <c r="T9" s="105">
        <f t="shared" si="1"/>
        <v>0</v>
      </c>
      <c r="U9" s="105">
        <f t="shared" si="1"/>
        <v>0</v>
      </c>
      <c r="V9" s="105">
        <f t="shared" si="1"/>
        <v>11985</v>
      </c>
      <c r="W9" s="105">
        <f t="shared" si="1"/>
        <v>270530</v>
      </c>
      <c r="X9" s="105">
        <f t="shared" si="1"/>
        <v>1604000</v>
      </c>
      <c r="Y9" s="105">
        <f t="shared" si="1"/>
        <v>-1333470</v>
      </c>
      <c r="Z9" s="142">
        <f>+IF(X9&lt;&gt;0,+(Y9/X9)*100,0)</f>
        <v>-83.13403990024938</v>
      </c>
      <c r="AA9" s="158">
        <f>SUM(AA10:AA14)</f>
        <v>1604000</v>
      </c>
    </row>
    <row r="10" spans="1:27" ht="13.5">
      <c r="A10" s="143" t="s">
        <v>79</v>
      </c>
      <c r="B10" s="141"/>
      <c r="C10" s="160"/>
      <c r="D10" s="160"/>
      <c r="E10" s="161">
        <v>638000</v>
      </c>
      <c r="F10" s="65">
        <v>638000</v>
      </c>
      <c r="G10" s="65">
        <v>70055</v>
      </c>
      <c r="H10" s="65">
        <v>38517</v>
      </c>
      <c r="I10" s="65">
        <v>37720</v>
      </c>
      <c r="J10" s="65">
        <v>146292</v>
      </c>
      <c r="K10" s="65"/>
      <c r="L10" s="65">
        <v>5822</v>
      </c>
      <c r="M10" s="65">
        <v>2767</v>
      </c>
      <c r="N10" s="65">
        <v>8589</v>
      </c>
      <c r="O10" s="65">
        <v>3526</v>
      </c>
      <c r="P10" s="65">
        <v>4086</v>
      </c>
      <c r="Q10" s="65"/>
      <c r="R10" s="65">
        <v>7612</v>
      </c>
      <c r="S10" s="65">
        <v>932</v>
      </c>
      <c r="T10" s="65"/>
      <c r="U10" s="65"/>
      <c r="V10" s="65">
        <v>932</v>
      </c>
      <c r="W10" s="65">
        <v>163425</v>
      </c>
      <c r="X10" s="65">
        <v>638000</v>
      </c>
      <c r="Y10" s="65">
        <v>-474575</v>
      </c>
      <c r="Z10" s="145">
        <v>-74.38</v>
      </c>
      <c r="AA10" s="160">
        <v>638000</v>
      </c>
    </row>
    <row r="11" spans="1:27" ht="13.5">
      <c r="A11" s="143" t="s">
        <v>80</v>
      </c>
      <c r="B11" s="141"/>
      <c r="C11" s="160"/>
      <c r="D11" s="160"/>
      <c r="E11" s="161">
        <v>754000</v>
      </c>
      <c r="F11" s="65">
        <v>754000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754000</v>
      </c>
      <c r="Y11" s="65">
        <v>-754000</v>
      </c>
      <c r="Z11" s="145">
        <v>-100</v>
      </c>
      <c r="AA11" s="160">
        <v>754000</v>
      </c>
    </row>
    <row r="12" spans="1:27" ht="13.5">
      <c r="A12" s="143" t="s">
        <v>81</v>
      </c>
      <c r="B12" s="141"/>
      <c r="C12" s="160">
        <v>201569</v>
      </c>
      <c r="D12" s="160"/>
      <c r="E12" s="161">
        <v>212000</v>
      </c>
      <c r="F12" s="65">
        <v>212000</v>
      </c>
      <c r="G12" s="65">
        <v>24154</v>
      </c>
      <c r="H12" s="65">
        <v>11566</v>
      </c>
      <c r="I12" s="65">
        <v>12788</v>
      </c>
      <c r="J12" s="65">
        <v>48508</v>
      </c>
      <c r="K12" s="65"/>
      <c r="L12" s="65">
        <v>14079</v>
      </c>
      <c r="M12" s="65">
        <v>9079</v>
      </c>
      <c r="N12" s="65">
        <v>23158</v>
      </c>
      <c r="O12" s="65">
        <v>10658</v>
      </c>
      <c r="P12" s="65">
        <v>13728</v>
      </c>
      <c r="Q12" s="65"/>
      <c r="R12" s="65">
        <v>24386</v>
      </c>
      <c r="S12" s="65">
        <v>11053</v>
      </c>
      <c r="T12" s="65"/>
      <c r="U12" s="65"/>
      <c r="V12" s="65">
        <v>11053</v>
      </c>
      <c r="W12" s="65">
        <v>107105</v>
      </c>
      <c r="X12" s="65">
        <v>212000</v>
      </c>
      <c r="Y12" s="65">
        <v>-104895</v>
      </c>
      <c r="Z12" s="145">
        <v>-49.48</v>
      </c>
      <c r="AA12" s="160">
        <v>212000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3000</v>
      </c>
      <c r="F15" s="105">
        <f t="shared" si="2"/>
        <v>3000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3000</v>
      </c>
      <c r="Y15" s="105">
        <f t="shared" si="2"/>
        <v>-3000</v>
      </c>
      <c r="Z15" s="142">
        <f>+IF(X15&lt;&gt;0,+(Y15/X15)*100,0)</f>
        <v>-100</v>
      </c>
      <c r="AA15" s="158">
        <f>SUM(AA16:AA18)</f>
        <v>3000</v>
      </c>
    </row>
    <row r="16" spans="1:27" ht="13.5">
      <c r="A16" s="143" t="s">
        <v>85</v>
      </c>
      <c r="B16" s="141"/>
      <c r="C16" s="160"/>
      <c r="D16" s="160"/>
      <c r="E16" s="161">
        <v>3000</v>
      </c>
      <c r="F16" s="65">
        <v>3000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3000</v>
      </c>
      <c r="Y16" s="65">
        <v>-3000</v>
      </c>
      <c r="Z16" s="145">
        <v>-100</v>
      </c>
      <c r="AA16" s="160">
        <v>3000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55896335</v>
      </c>
      <c r="D19" s="158">
        <f>SUM(D20:D23)</f>
        <v>0</v>
      </c>
      <c r="E19" s="159">
        <f t="shared" si="3"/>
        <v>63033000</v>
      </c>
      <c r="F19" s="105">
        <f t="shared" si="3"/>
        <v>63033000</v>
      </c>
      <c r="G19" s="105">
        <f t="shared" si="3"/>
        <v>16064086</v>
      </c>
      <c r="H19" s="105">
        <f t="shared" si="3"/>
        <v>16034903</v>
      </c>
      <c r="I19" s="105">
        <f t="shared" si="3"/>
        <v>19786935</v>
      </c>
      <c r="J19" s="105">
        <f t="shared" si="3"/>
        <v>51885924</v>
      </c>
      <c r="K19" s="105">
        <f t="shared" si="3"/>
        <v>0</v>
      </c>
      <c r="L19" s="105">
        <f t="shared" si="3"/>
        <v>1559903</v>
      </c>
      <c r="M19" s="105">
        <f t="shared" si="3"/>
        <v>1320117</v>
      </c>
      <c r="N19" s="105">
        <f t="shared" si="3"/>
        <v>2880020</v>
      </c>
      <c r="O19" s="105">
        <f t="shared" si="3"/>
        <v>1206288</v>
      </c>
      <c r="P19" s="105">
        <f t="shared" si="3"/>
        <v>4504487</v>
      </c>
      <c r="Q19" s="105">
        <f t="shared" si="3"/>
        <v>0</v>
      </c>
      <c r="R19" s="105">
        <f t="shared" si="3"/>
        <v>5710775</v>
      </c>
      <c r="S19" s="105">
        <f t="shared" si="3"/>
        <v>1845488</v>
      </c>
      <c r="T19" s="105">
        <f t="shared" si="3"/>
        <v>0</v>
      </c>
      <c r="U19" s="105">
        <f t="shared" si="3"/>
        <v>0</v>
      </c>
      <c r="V19" s="105">
        <f t="shared" si="3"/>
        <v>1845488</v>
      </c>
      <c r="W19" s="105">
        <f t="shared" si="3"/>
        <v>62322207</v>
      </c>
      <c r="X19" s="105">
        <f t="shared" si="3"/>
        <v>63033000</v>
      </c>
      <c r="Y19" s="105">
        <f t="shared" si="3"/>
        <v>-710793</v>
      </c>
      <c r="Z19" s="142">
        <f>+IF(X19&lt;&gt;0,+(Y19/X19)*100,0)</f>
        <v>-1.1276521821902812</v>
      </c>
      <c r="AA19" s="158">
        <f>SUM(AA20:AA23)</f>
        <v>63033000</v>
      </c>
    </row>
    <row r="20" spans="1:27" ht="13.5">
      <c r="A20" s="143" t="s">
        <v>89</v>
      </c>
      <c r="B20" s="141"/>
      <c r="C20" s="160">
        <v>15508508</v>
      </c>
      <c r="D20" s="160"/>
      <c r="E20" s="161">
        <v>20304000</v>
      </c>
      <c r="F20" s="65">
        <v>20304000</v>
      </c>
      <c r="G20" s="65">
        <v>5520315</v>
      </c>
      <c r="H20" s="65">
        <v>5490932</v>
      </c>
      <c r="I20" s="65">
        <v>7031197</v>
      </c>
      <c r="J20" s="65">
        <v>18042444</v>
      </c>
      <c r="K20" s="65"/>
      <c r="L20" s="65">
        <v>991734</v>
      </c>
      <c r="M20" s="65">
        <v>781670</v>
      </c>
      <c r="N20" s="65">
        <v>1773404</v>
      </c>
      <c r="O20" s="65">
        <v>804903</v>
      </c>
      <c r="P20" s="65">
        <v>1299182</v>
      </c>
      <c r="Q20" s="65"/>
      <c r="R20" s="65">
        <v>2104085</v>
      </c>
      <c r="S20" s="65">
        <v>1004320</v>
      </c>
      <c r="T20" s="65"/>
      <c r="U20" s="65"/>
      <c r="V20" s="65">
        <v>1004320</v>
      </c>
      <c r="W20" s="65">
        <v>22924253</v>
      </c>
      <c r="X20" s="65">
        <v>20304000</v>
      </c>
      <c r="Y20" s="65">
        <v>2620253</v>
      </c>
      <c r="Z20" s="145">
        <v>12.91</v>
      </c>
      <c r="AA20" s="160">
        <v>20304000</v>
      </c>
    </row>
    <row r="21" spans="1:27" ht="13.5">
      <c r="A21" s="143" t="s">
        <v>90</v>
      </c>
      <c r="B21" s="141"/>
      <c r="C21" s="160">
        <v>21716048</v>
      </c>
      <c r="D21" s="160"/>
      <c r="E21" s="161">
        <v>21357000</v>
      </c>
      <c r="F21" s="65">
        <v>21357000</v>
      </c>
      <c r="G21" s="65">
        <v>5747311</v>
      </c>
      <c r="H21" s="65">
        <v>5747267</v>
      </c>
      <c r="I21" s="65">
        <v>8707657</v>
      </c>
      <c r="J21" s="65">
        <v>20202235</v>
      </c>
      <c r="K21" s="65"/>
      <c r="L21" s="65">
        <v>252048</v>
      </c>
      <c r="M21" s="65">
        <v>246105</v>
      </c>
      <c r="N21" s="65">
        <v>498153</v>
      </c>
      <c r="O21" s="65">
        <v>207903</v>
      </c>
      <c r="P21" s="65">
        <v>472587</v>
      </c>
      <c r="Q21" s="65"/>
      <c r="R21" s="65">
        <v>680490</v>
      </c>
      <c r="S21" s="65">
        <v>422803</v>
      </c>
      <c r="T21" s="65"/>
      <c r="U21" s="65"/>
      <c r="V21" s="65">
        <v>422803</v>
      </c>
      <c r="W21" s="65">
        <v>21803681</v>
      </c>
      <c r="X21" s="65">
        <v>21357000</v>
      </c>
      <c r="Y21" s="65">
        <v>446681</v>
      </c>
      <c r="Z21" s="145">
        <v>2.09</v>
      </c>
      <c r="AA21" s="160">
        <v>21357000</v>
      </c>
    </row>
    <row r="22" spans="1:27" ht="13.5">
      <c r="A22" s="143" t="s">
        <v>91</v>
      </c>
      <c r="B22" s="141"/>
      <c r="C22" s="162">
        <v>9215378</v>
      </c>
      <c r="D22" s="162"/>
      <c r="E22" s="163">
        <v>9995000</v>
      </c>
      <c r="F22" s="164">
        <v>9995000</v>
      </c>
      <c r="G22" s="164">
        <v>2323031</v>
      </c>
      <c r="H22" s="164">
        <v>2322956</v>
      </c>
      <c r="I22" s="164">
        <v>1146673</v>
      </c>
      <c r="J22" s="164">
        <v>5792660</v>
      </c>
      <c r="K22" s="164"/>
      <c r="L22" s="164">
        <v>190031</v>
      </c>
      <c r="M22" s="164">
        <v>161407</v>
      </c>
      <c r="N22" s="164">
        <v>351438</v>
      </c>
      <c r="O22" s="164">
        <v>104258</v>
      </c>
      <c r="P22" s="164">
        <v>2543956</v>
      </c>
      <c r="Q22" s="164"/>
      <c r="R22" s="164">
        <v>2648214</v>
      </c>
      <c r="S22" s="164">
        <v>241627</v>
      </c>
      <c r="T22" s="164"/>
      <c r="U22" s="164"/>
      <c r="V22" s="164">
        <v>241627</v>
      </c>
      <c r="W22" s="164">
        <v>9033939</v>
      </c>
      <c r="X22" s="164">
        <v>9995000</v>
      </c>
      <c r="Y22" s="164">
        <v>-961061</v>
      </c>
      <c r="Z22" s="146">
        <v>-9.62</v>
      </c>
      <c r="AA22" s="162">
        <v>9995000</v>
      </c>
    </row>
    <row r="23" spans="1:27" ht="13.5">
      <c r="A23" s="143" t="s">
        <v>92</v>
      </c>
      <c r="B23" s="141"/>
      <c r="C23" s="160">
        <v>9456401</v>
      </c>
      <c r="D23" s="160"/>
      <c r="E23" s="161">
        <v>11377000</v>
      </c>
      <c r="F23" s="65">
        <v>11377000</v>
      </c>
      <c r="G23" s="65">
        <v>2473429</v>
      </c>
      <c r="H23" s="65">
        <v>2473748</v>
      </c>
      <c r="I23" s="65">
        <v>2901408</v>
      </c>
      <c r="J23" s="65">
        <v>7848585</v>
      </c>
      <c r="K23" s="65"/>
      <c r="L23" s="65">
        <v>126090</v>
      </c>
      <c r="M23" s="65">
        <v>130935</v>
      </c>
      <c r="N23" s="65">
        <v>257025</v>
      </c>
      <c r="O23" s="65">
        <v>89224</v>
      </c>
      <c r="P23" s="65">
        <v>188762</v>
      </c>
      <c r="Q23" s="65"/>
      <c r="R23" s="65">
        <v>277986</v>
      </c>
      <c r="S23" s="65">
        <v>176738</v>
      </c>
      <c r="T23" s="65"/>
      <c r="U23" s="65"/>
      <c r="V23" s="65">
        <v>176738</v>
      </c>
      <c r="W23" s="65">
        <v>8560334</v>
      </c>
      <c r="X23" s="65">
        <v>11377000</v>
      </c>
      <c r="Y23" s="65">
        <v>-2816666</v>
      </c>
      <c r="Z23" s="145">
        <v>-24.76</v>
      </c>
      <c r="AA23" s="160">
        <v>11377000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165919390</v>
      </c>
      <c r="D25" s="177">
        <f>+D5+D9+D15+D19+D24</f>
        <v>0</v>
      </c>
      <c r="E25" s="178">
        <f t="shared" si="4"/>
        <v>147468000</v>
      </c>
      <c r="F25" s="78">
        <f t="shared" si="4"/>
        <v>147468000</v>
      </c>
      <c r="G25" s="78">
        <f t="shared" si="4"/>
        <v>60244215</v>
      </c>
      <c r="H25" s="78">
        <f t="shared" si="4"/>
        <v>17080330</v>
      </c>
      <c r="I25" s="78">
        <f t="shared" si="4"/>
        <v>22349482</v>
      </c>
      <c r="J25" s="78">
        <f t="shared" si="4"/>
        <v>99674027</v>
      </c>
      <c r="K25" s="78">
        <f t="shared" si="4"/>
        <v>0</v>
      </c>
      <c r="L25" s="78">
        <f t="shared" si="4"/>
        <v>5094662</v>
      </c>
      <c r="M25" s="78">
        <f t="shared" si="4"/>
        <v>3850140</v>
      </c>
      <c r="N25" s="78">
        <f t="shared" si="4"/>
        <v>8944802</v>
      </c>
      <c r="O25" s="78">
        <f t="shared" si="4"/>
        <v>16908280</v>
      </c>
      <c r="P25" s="78">
        <f t="shared" si="4"/>
        <v>9187777</v>
      </c>
      <c r="Q25" s="78">
        <f t="shared" si="4"/>
        <v>0</v>
      </c>
      <c r="R25" s="78">
        <f t="shared" si="4"/>
        <v>26096057</v>
      </c>
      <c r="S25" s="78">
        <f t="shared" si="4"/>
        <v>33333616</v>
      </c>
      <c r="T25" s="78">
        <f t="shared" si="4"/>
        <v>0</v>
      </c>
      <c r="U25" s="78">
        <f t="shared" si="4"/>
        <v>0</v>
      </c>
      <c r="V25" s="78">
        <f t="shared" si="4"/>
        <v>33333616</v>
      </c>
      <c r="W25" s="78">
        <f t="shared" si="4"/>
        <v>168048502</v>
      </c>
      <c r="X25" s="78">
        <f t="shared" si="4"/>
        <v>147468000</v>
      </c>
      <c r="Y25" s="78">
        <f t="shared" si="4"/>
        <v>20580502</v>
      </c>
      <c r="Z25" s="179">
        <f>+IF(X25&lt;&gt;0,+(Y25/X25)*100,0)</f>
        <v>13.955910434806196</v>
      </c>
      <c r="AA25" s="177">
        <f>+AA5+AA9+AA15+AA19+AA24</f>
        <v>147468000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175390454</v>
      </c>
      <c r="D28" s="158">
        <f>SUM(D29:D31)</f>
        <v>0</v>
      </c>
      <c r="E28" s="159">
        <f t="shared" si="5"/>
        <v>40758570</v>
      </c>
      <c r="F28" s="105">
        <f t="shared" si="5"/>
        <v>40758570</v>
      </c>
      <c r="G28" s="105">
        <f t="shared" si="5"/>
        <v>4956830</v>
      </c>
      <c r="H28" s="105">
        <f t="shared" si="5"/>
        <v>4692397</v>
      </c>
      <c r="I28" s="105">
        <f t="shared" si="5"/>
        <v>4005373</v>
      </c>
      <c r="J28" s="105">
        <f t="shared" si="5"/>
        <v>13654600</v>
      </c>
      <c r="K28" s="105">
        <f t="shared" si="5"/>
        <v>0</v>
      </c>
      <c r="L28" s="105">
        <f t="shared" si="5"/>
        <v>4094320</v>
      </c>
      <c r="M28" s="105">
        <f t="shared" si="5"/>
        <v>3794911</v>
      </c>
      <c r="N28" s="105">
        <f t="shared" si="5"/>
        <v>7889231</v>
      </c>
      <c r="O28" s="105">
        <f t="shared" si="5"/>
        <v>12894778</v>
      </c>
      <c r="P28" s="105">
        <f t="shared" si="5"/>
        <v>28089667</v>
      </c>
      <c r="Q28" s="105">
        <f t="shared" si="5"/>
        <v>0</v>
      </c>
      <c r="R28" s="105">
        <f t="shared" si="5"/>
        <v>40984445</v>
      </c>
      <c r="S28" s="105">
        <f t="shared" si="5"/>
        <v>23333865</v>
      </c>
      <c r="T28" s="105">
        <f t="shared" si="5"/>
        <v>0</v>
      </c>
      <c r="U28" s="105">
        <f t="shared" si="5"/>
        <v>0</v>
      </c>
      <c r="V28" s="105">
        <f t="shared" si="5"/>
        <v>23333865</v>
      </c>
      <c r="W28" s="105">
        <f t="shared" si="5"/>
        <v>85862141</v>
      </c>
      <c r="X28" s="105">
        <f t="shared" si="5"/>
        <v>40758570</v>
      </c>
      <c r="Y28" s="105">
        <f t="shared" si="5"/>
        <v>45103571</v>
      </c>
      <c r="Z28" s="142">
        <f>+IF(X28&lt;&gt;0,+(Y28/X28)*100,0)</f>
        <v>110.66033720025015</v>
      </c>
      <c r="AA28" s="158">
        <f>SUM(AA29:AA31)</f>
        <v>40758570</v>
      </c>
    </row>
    <row r="29" spans="1:27" ht="13.5">
      <c r="A29" s="143" t="s">
        <v>75</v>
      </c>
      <c r="B29" s="141"/>
      <c r="C29" s="160">
        <v>9421112</v>
      </c>
      <c r="D29" s="160"/>
      <c r="E29" s="161">
        <v>11944833</v>
      </c>
      <c r="F29" s="65">
        <v>11944833</v>
      </c>
      <c r="G29" s="65">
        <v>1453637</v>
      </c>
      <c r="H29" s="65">
        <v>1739621</v>
      </c>
      <c r="I29" s="65">
        <v>1434192</v>
      </c>
      <c r="J29" s="65">
        <v>4627450</v>
      </c>
      <c r="K29" s="65"/>
      <c r="L29" s="65">
        <v>1698632</v>
      </c>
      <c r="M29" s="65">
        <v>838770</v>
      </c>
      <c r="N29" s="65">
        <v>2537402</v>
      </c>
      <c r="O29" s="65">
        <v>2448699</v>
      </c>
      <c r="P29" s="65">
        <v>658591</v>
      </c>
      <c r="Q29" s="65"/>
      <c r="R29" s="65">
        <v>3107290</v>
      </c>
      <c r="S29" s="65">
        <v>891621</v>
      </c>
      <c r="T29" s="65"/>
      <c r="U29" s="65"/>
      <c r="V29" s="65">
        <v>891621</v>
      </c>
      <c r="W29" s="65">
        <v>11163763</v>
      </c>
      <c r="X29" s="65">
        <v>11944833</v>
      </c>
      <c r="Y29" s="65">
        <v>-781070</v>
      </c>
      <c r="Z29" s="145">
        <v>-6.54</v>
      </c>
      <c r="AA29" s="160">
        <v>11944833</v>
      </c>
    </row>
    <row r="30" spans="1:27" ht="13.5">
      <c r="A30" s="143" t="s">
        <v>76</v>
      </c>
      <c r="B30" s="141"/>
      <c r="C30" s="162">
        <v>160548299</v>
      </c>
      <c r="D30" s="162"/>
      <c r="E30" s="163">
        <v>17582784</v>
      </c>
      <c r="F30" s="164">
        <v>17582784</v>
      </c>
      <c r="G30" s="164">
        <v>2764230</v>
      </c>
      <c r="H30" s="164">
        <v>2487052</v>
      </c>
      <c r="I30" s="164">
        <v>1605779</v>
      </c>
      <c r="J30" s="164">
        <v>6857061</v>
      </c>
      <c r="K30" s="164"/>
      <c r="L30" s="164">
        <v>1304021</v>
      </c>
      <c r="M30" s="164">
        <v>2232972</v>
      </c>
      <c r="N30" s="164">
        <v>3536993</v>
      </c>
      <c r="O30" s="164">
        <v>9710173</v>
      </c>
      <c r="P30" s="164">
        <v>26714774</v>
      </c>
      <c r="Q30" s="164"/>
      <c r="R30" s="164">
        <v>36424947</v>
      </c>
      <c r="S30" s="164">
        <v>21174132</v>
      </c>
      <c r="T30" s="164"/>
      <c r="U30" s="164"/>
      <c r="V30" s="164">
        <v>21174132</v>
      </c>
      <c r="W30" s="164">
        <v>67993133</v>
      </c>
      <c r="X30" s="164">
        <v>17582784</v>
      </c>
      <c r="Y30" s="164">
        <v>50410349</v>
      </c>
      <c r="Z30" s="146">
        <v>286.7</v>
      </c>
      <c r="AA30" s="162">
        <v>17582784</v>
      </c>
    </row>
    <row r="31" spans="1:27" ht="13.5">
      <c r="A31" s="143" t="s">
        <v>77</v>
      </c>
      <c r="B31" s="141"/>
      <c r="C31" s="160">
        <v>5421043</v>
      </c>
      <c r="D31" s="160"/>
      <c r="E31" s="161">
        <v>11230953</v>
      </c>
      <c r="F31" s="65">
        <v>11230953</v>
      </c>
      <c r="G31" s="65">
        <v>738963</v>
      </c>
      <c r="H31" s="65">
        <v>465724</v>
      </c>
      <c r="I31" s="65">
        <v>965402</v>
      </c>
      <c r="J31" s="65">
        <v>2170089</v>
      </c>
      <c r="K31" s="65"/>
      <c r="L31" s="65">
        <v>1091667</v>
      </c>
      <c r="M31" s="65">
        <v>723169</v>
      </c>
      <c r="N31" s="65">
        <v>1814836</v>
      </c>
      <c r="O31" s="65">
        <v>735906</v>
      </c>
      <c r="P31" s="65">
        <v>716302</v>
      </c>
      <c r="Q31" s="65"/>
      <c r="R31" s="65">
        <v>1452208</v>
      </c>
      <c r="S31" s="65">
        <v>1268112</v>
      </c>
      <c r="T31" s="65"/>
      <c r="U31" s="65"/>
      <c r="V31" s="65">
        <v>1268112</v>
      </c>
      <c r="W31" s="65">
        <v>6705245</v>
      </c>
      <c r="X31" s="65">
        <v>11230953</v>
      </c>
      <c r="Y31" s="65">
        <v>-4525708</v>
      </c>
      <c r="Z31" s="145">
        <v>-40.3</v>
      </c>
      <c r="AA31" s="160">
        <v>11230953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4304354</v>
      </c>
      <c r="F32" s="105">
        <f t="shared" si="6"/>
        <v>4304354</v>
      </c>
      <c r="G32" s="105">
        <f t="shared" si="6"/>
        <v>1002313</v>
      </c>
      <c r="H32" s="105">
        <f t="shared" si="6"/>
        <v>1693125</v>
      </c>
      <c r="I32" s="105">
        <f t="shared" si="6"/>
        <v>2598950</v>
      </c>
      <c r="J32" s="105">
        <f t="shared" si="6"/>
        <v>5294388</v>
      </c>
      <c r="K32" s="105">
        <f t="shared" si="6"/>
        <v>0</v>
      </c>
      <c r="L32" s="105">
        <f t="shared" si="6"/>
        <v>1607608</v>
      </c>
      <c r="M32" s="105">
        <f t="shared" si="6"/>
        <v>1249008</v>
      </c>
      <c r="N32" s="105">
        <f t="shared" si="6"/>
        <v>2856616</v>
      </c>
      <c r="O32" s="105">
        <f t="shared" si="6"/>
        <v>2352148</v>
      </c>
      <c r="P32" s="105">
        <f t="shared" si="6"/>
        <v>1472734</v>
      </c>
      <c r="Q32" s="105">
        <f t="shared" si="6"/>
        <v>0</v>
      </c>
      <c r="R32" s="105">
        <f t="shared" si="6"/>
        <v>3824882</v>
      </c>
      <c r="S32" s="105">
        <f t="shared" si="6"/>
        <v>1188702</v>
      </c>
      <c r="T32" s="105">
        <f t="shared" si="6"/>
        <v>0</v>
      </c>
      <c r="U32" s="105">
        <f t="shared" si="6"/>
        <v>0</v>
      </c>
      <c r="V32" s="105">
        <f t="shared" si="6"/>
        <v>1188702</v>
      </c>
      <c r="W32" s="105">
        <f t="shared" si="6"/>
        <v>13164588</v>
      </c>
      <c r="X32" s="105">
        <f t="shared" si="6"/>
        <v>4304354</v>
      </c>
      <c r="Y32" s="105">
        <f t="shared" si="6"/>
        <v>8860234</v>
      </c>
      <c r="Z32" s="142">
        <f>+IF(X32&lt;&gt;0,+(Y32/X32)*100,0)</f>
        <v>205.8435249517117</v>
      </c>
      <c r="AA32" s="158">
        <f>SUM(AA33:AA37)</f>
        <v>4304354</v>
      </c>
    </row>
    <row r="33" spans="1:27" ht="13.5">
      <c r="A33" s="143" t="s">
        <v>79</v>
      </c>
      <c r="B33" s="141"/>
      <c r="C33" s="160"/>
      <c r="D33" s="160"/>
      <c r="E33" s="161">
        <v>1250000</v>
      </c>
      <c r="F33" s="65">
        <v>1250000</v>
      </c>
      <c r="G33" s="65">
        <v>839535</v>
      </c>
      <c r="H33" s="65">
        <v>1347390</v>
      </c>
      <c r="I33" s="65">
        <v>2221325</v>
      </c>
      <c r="J33" s="65">
        <v>4408250</v>
      </c>
      <c r="K33" s="65"/>
      <c r="L33" s="65">
        <v>1384190</v>
      </c>
      <c r="M33" s="65">
        <v>1043918</v>
      </c>
      <c r="N33" s="65">
        <v>2428108</v>
      </c>
      <c r="O33" s="65">
        <v>1981714</v>
      </c>
      <c r="P33" s="65">
        <v>1213321</v>
      </c>
      <c r="Q33" s="65"/>
      <c r="R33" s="65">
        <v>3195035</v>
      </c>
      <c r="S33" s="65">
        <v>970189</v>
      </c>
      <c r="T33" s="65"/>
      <c r="U33" s="65"/>
      <c r="V33" s="65">
        <v>970189</v>
      </c>
      <c r="W33" s="65">
        <v>11001582</v>
      </c>
      <c r="X33" s="65">
        <v>1250000</v>
      </c>
      <c r="Y33" s="65">
        <v>9751582</v>
      </c>
      <c r="Z33" s="145">
        <v>780.13</v>
      </c>
      <c r="AA33" s="160">
        <v>1250000</v>
      </c>
    </row>
    <row r="34" spans="1:27" ht="13.5">
      <c r="A34" s="143" t="s">
        <v>80</v>
      </c>
      <c r="B34" s="141"/>
      <c r="C34" s="160"/>
      <c r="D34" s="160"/>
      <c r="E34" s="161">
        <v>689000</v>
      </c>
      <c r="F34" s="65">
        <v>689000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689000</v>
      </c>
      <c r="Y34" s="65">
        <v>-689000</v>
      </c>
      <c r="Z34" s="145">
        <v>-100</v>
      </c>
      <c r="AA34" s="160">
        <v>689000</v>
      </c>
    </row>
    <row r="35" spans="1:27" ht="13.5">
      <c r="A35" s="143" t="s">
        <v>81</v>
      </c>
      <c r="B35" s="141"/>
      <c r="C35" s="160"/>
      <c r="D35" s="160"/>
      <c r="E35" s="161">
        <v>2365354</v>
      </c>
      <c r="F35" s="65">
        <v>2365354</v>
      </c>
      <c r="G35" s="65">
        <v>162778</v>
      </c>
      <c r="H35" s="65">
        <v>345735</v>
      </c>
      <c r="I35" s="65">
        <v>377625</v>
      </c>
      <c r="J35" s="65">
        <v>886138</v>
      </c>
      <c r="K35" s="65"/>
      <c r="L35" s="65">
        <v>223418</v>
      </c>
      <c r="M35" s="65">
        <v>205090</v>
      </c>
      <c r="N35" s="65">
        <v>428508</v>
      </c>
      <c r="O35" s="65">
        <v>370434</v>
      </c>
      <c r="P35" s="65">
        <v>259413</v>
      </c>
      <c r="Q35" s="65"/>
      <c r="R35" s="65">
        <v>629847</v>
      </c>
      <c r="S35" s="65">
        <v>218513</v>
      </c>
      <c r="T35" s="65"/>
      <c r="U35" s="65"/>
      <c r="V35" s="65">
        <v>218513</v>
      </c>
      <c r="W35" s="65">
        <v>2163006</v>
      </c>
      <c r="X35" s="65">
        <v>2365354</v>
      </c>
      <c r="Y35" s="65">
        <v>-202348</v>
      </c>
      <c r="Z35" s="145">
        <v>-8.55</v>
      </c>
      <c r="AA35" s="160">
        <v>2365354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13985834</v>
      </c>
      <c r="D38" s="158">
        <f>SUM(D39:D41)</f>
        <v>0</v>
      </c>
      <c r="E38" s="159">
        <f t="shared" si="7"/>
        <v>5055247</v>
      </c>
      <c r="F38" s="105">
        <f t="shared" si="7"/>
        <v>5055247</v>
      </c>
      <c r="G38" s="105">
        <f t="shared" si="7"/>
        <v>1013890</v>
      </c>
      <c r="H38" s="105">
        <f t="shared" si="7"/>
        <v>517447</v>
      </c>
      <c r="I38" s="105">
        <f t="shared" si="7"/>
        <v>1365483</v>
      </c>
      <c r="J38" s="105">
        <f t="shared" si="7"/>
        <v>2896820</v>
      </c>
      <c r="K38" s="105">
        <f t="shared" si="7"/>
        <v>0</v>
      </c>
      <c r="L38" s="105">
        <f t="shared" si="7"/>
        <v>398305</v>
      </c>
      <c r="M38" s="105">
        <f t="shared" si="7"/>
        <v>239897</v>
      </c>
      <c r="N38" s="105">
        <f t="shared" si="7"/>
        <v>638202</v>
      </c>
      <c r="O38" s="105">
        <f t="shared" si="7"/>
        <v>153014</v>
      </c>
      <c r="P38" s="105">
        <f t="shared" si="7"/>
        <v>527018</v>
      </c>
      <c r="Q38" s="105">
        <f t="shared" si="7"/>
        <v>0</v>
      </c>
      <c r="R38" s="105">
        <f t="shared" si="7"/>
        <v>680032</v>
      </c>
      <c r="S38" s="105">
        <f t="shared" si="7"/>
        <v>1077550</v>
      </c>
      <c r="T38" s="105">
        <f t="shared" si="7"/>
        <v>0</v>
      </c>
      <c r="U38" s="105">
        <f t="shared" si="7"/>
        <v>0</v>
      </c>
      <c r="V38" s="105">
        <f t="shared" si="7"/>
        <v>1077550</v>
      </c>
      <c r="W38" s="105">
        <f t="shared" si="7"/>
        <v>5292604</v>
      </c>
      <c r="X38" s="105">
        <f t="shared" si="7"/>
        <v>5055247</v>
      </c>
      <c r="Y38" s="105">
        <f t="shared" si="7"/>
        <v>237357</v>
      </c>
      <c r="Z38" s="142">
        <f>+IF(X38&lt;&gt;0,+(Y38/X38)*100,0)</f>
        <v>4.695260192034138</v>
      </c>
      <c r="AA38" s="158">
        <f>SUM(AA39:AA41)</f>
        <v>5055247</v>
      </c>
    </row>
    <row r="39" spans="1:27" ht="13.5">
      <c r="A39" s="143" t="s">
        <v>85</v>
      </c>
      <c r="B39" s="141"/>
      <c r="C39" s="160"/>
      <c r="D39" s="160"/>
      <c r="E39" s="161">
        <v>1852910</v>
      </c>
      <c r="F39" s="65">
        <v>1852910</v>
      </c>
      <c r="G39" s="65">
        <v>564053</v>
      </c>
      <c r="H39" s="65">
        <v>66814</v>
      </c>
      <c r="I39" s="65">
        <v>723263</v>
      </c>
      <c r="J39" s="65">
        <v>1354130</v>
      </c>
      <c r="K39" s="65"/>
      <c r="L39" s="65">
        <v>4173</v>
      </c>
      <c r="M39" s="65">
        <v>27309</v>
      </c>
      <c r="N39" s="65">
        <v>31482</v>
      </c>
      <c r="O39" s="65">
        <v>3075</v>
      </c>
      <c r="P39" s="65">
        <v>21090</v>
      </c>
      <c r="Q39" s="65"/>
      <c r="R39" s="65">
        <v>24165</v>
      </c>
      <c r="S39" s="65">
        <v>12015</v>
      </c>
      <c r="T39" s="65"/>
      <c r="U39" s="65"/>
      <c r="V39" s="65">
        <v>12015</v>
      </c>
      <c r="W39" s="65">
        <v>1421792</v>
      </c>
      <c r="X39" s="65">
        <v>1852910</v>
      </c>
      <c r="Y39" s="65">
        <v>-431118</v>
      </c>
      <c r="Z39" s="145">
        <v>-23.27</v>
      </c>
      <c r="AA39" s="160">
        <v>1852910</v>
      </c>
    </row>
    <row r="40" spans="1:27" ht="13.5">
      <c r="A40" s="143" t="s">
        <v>86</v>
      </c>
      <c r="B40" s="141"/>
      <c r="C40" s="160">
        <v>13985834</v>
      </c>
      <c r="D40" s="160"/>
      <c r="E40" s="161">
        <v>3202337</v>
      </c>
      <c r="F40" s="65">
        <v>3202337</v>
      </c>
      <c r="G40" s="65">
        <v>449837</v>
      </c>
      <c r="H40" s="65">
        <v>450633</v>
      </c>
      <c r="I40" s="65">
        <v>642220</v>
      </c>
      <c r="J40" s="65">
        <v>1542690</v>
      </c>
      <c r="K40" s="65"/>
      <c r="L40" s="65">
        <v>394132</v>
      </c>
      <c r="M40" s="65">
        <v>212588</v>
      </c>
      <c r="N40" s="65">
        <v>606720</v>
      </c>
      <c r="O40" s="65">
        <v>149939</v>
      </c>
      <c r="P40" s="65">
        <v>505928</v>
      </c>
      <c r="Q40" s="65"/>
      <c r="R40" s="65">
        <v>655867</v>
      </c>
      <c r="S40" s="65">
        <v>1065535</v>
      </c>
      <c r="T40" s="65"/>
      <c r="U40" s="65"/>
      <c r="V40" s="65">
        <v>1065535</v>
      </c>
      <c r="W40" s="65">
        <v>3870812</v>
      </c>
      <c r="X40" s="65">
        <v>3202337</v>
      </c>
      <c r="Y40" s="65">
        <v>668475</v>
      </c>
      <c r="Z40" s="145">
        <v>20.87</v>
      </c>
      <c r="AA40" s="160">
        <v>3202337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30310473</v>
      </c>
      <c r="D42" s="158">
        <f>SUM(D43:D46)</f>
        <v>0</v>
      </c>
      <c r="E42" s="159">
        <f t="shared" si="8"/>
        <v>70217829</v>
      </c>
      <c r="F42" s="105">
        <f t="shared" si="8"/>
        <v>70217829</v>
      </c>
      <c r="G42" s="105">
        <f t="shared" si="8"/>
        <v>10868614</v>
      </c>
      <c r="H42" s="105">
        <f t="shared" si="8"/>
        <v>12317582</v>
      </c>
      <c r="I42" s="105">
        <f t="shared" si="8"/>
        <v>21258934</v>
      </c>
      <c r="J42" s="105">
        <f t="shared" si="8"/>
        <v>44445130</v>
      </c>
      <c r="K42" s="105">
        <f t="shared" si="8"/>
        <v>0</v>
      </c>
      <c r="L42" s="105">
        <f t="shared" si="8"/>
        <v>6964336</v>
      </c>
      <c r="M42" s="105">
        <f t="shared" si="8"/>
        <v>4336076</v>
      </c>
      <c r="N42" s="105">
        <f t="shared" si="8"/>
        <v>11300412</v>
      </c>
      <c r="O42" s="105">
        <f t="shared" si="8"/>
        <v>7865795</v>
      </c>
      <c r="P42" s="105">
        <f t="shared" si="8"/>
        <v>4666485</v>
      </c>
      <c r="Q42" s="105">
        <f t="shared" si="8"/>
        <v>0</v>
      </c>
      <c r="R42" s="105">
        <f t="shared" si="8"/>
        <v>12532280</v>
      </c>
      <c r="S42" s="105">
        <f t="shared" si="8"/>
        <v>29467127</v>
      </c>
      <c r="T42" s="105">
        <f t="shared" si="8"/>
        <v>0</v>
      </c>
      <c r="U42" s="105">
        <f t="shared" si="8"/>
        <v>0</v>
      </c>
      <c r="V42" s="105">
        <f t="shared" si="8"/>
        <v>29467127</v>
      </c>
      <c r="W42" s="105">
        <f t="shared" si="8"/>
        <v>97744949</v>
      </c>
      <c r="X42" s="105">
        <f t="shared" si="8"/>
        <v>70217829</v>
      </c>
      <c r="Y42" s="105">
        <f t="shared" si="8"/>
        <v>27527120</v>
      </c>
      <c r="Z42" s="142">
        <f>+IF(X42&lt;&gt;0,+(Y42/X42)*100,0)</f>
        <v>39.202465231444286</v>
      </c>
      <c r="AA42" s="158">
        <f>SUM(AA43:AA46)</f>
        <v>70217829</v>
      </c>
    </row>
    <row r="43" spans="1:27" ht="13.5">
      <c r="A43" s="143" t="s">
        <v>89</v>
      </c>
      <c r="B43" s="141"/>
      <c r="C43" s="160">
        <v>24184359</v>
      </c>
      <c r="D43" s="160"/>
      <c r="E43" s="161">
        <v>26239036</v>
      </c>
      <c r="F43" s="65">
        <v>26239036</v>
      </c>
      <c r="G43" s="65">
        <v>7584779</v>
      </c>
      <c r="H43" s="65">
        <v>7860353</v>
      </c>
      <c r="I43" s="65">
        <v>13134285</v>
      </c>
      <c r="J43" s="65">
        <v>28579417</v>
      </c>
      <c r="K43" s="65"/>
      <c r="L43" s="65">
        <v>2159757</v>
      </c>
      <c r="M43" s="65">
        <v>1317272</v>
      </c>
      <c r="N43" s="65">
        <v>3477029</v>
      </c>
      <c r="O43" s="65">
        <v>1961926</v>
      </c>
      <c r="P43" s="65">
        <v>580625</v>
      </c>
      <c r="Q43" s="65"/>
      <c r="R43" s="65">
        <v>2542551</v>
      </c>
      <c r="S43" s="65">
        <v>317120</v>
      </c>
      <c r="T43" s="65"/>
      <c r="U43" s="65"/>
      <c r="V43" s="65">
        <v>317120</v>
      </c>
      <c r="W43" s="65">
        <v>34916117</v>
      </c>
      <c r="X43" s="65">
        <v>26239036</v>
      </c>
      <c r="Y43" s="65">
        <v>8677081</v>
      </c>
      <c r="Z43" s="145">
        <v>33.07</v>
      </c>
      <c r="AA43" s="160">
        <v>26239036</v>
      </c>
    </row>
    <row r="44" spans="1:27" ht="13.5">
      <c r="A44" s="143" t="s">
        <v>90</v>
      </c>
      <c r="B44" s="141"/>
      <c r="C44" s="160">
        <v>1202929</v>
      </c>
      <c r="D44" s="160"/>
      <c r="E44" s="161">
        <v>19689824</v>
      </c>
      <c r="F44" s="65">
        <v>19689824</v>
      </c>
      <c r="G44" s="65">
        <v>2103037</v>
      </c>
      <c r="H44" s="65">
        <v>2439243</v>
      </c>
      <c r="I44" s="65">
        <v>5829928</v>
      </c>
      <c r="J44" s="65">
        <v>10372208</v>
      </c>
      <c r="K44" s="65"/>
      <c r="L44" s="65">
        <v>1712430</v>
      </c>
      <c r="M44" s="65">
        <v>1104377</v>
      </c>
      <c r="N44" s="65">
        <v>2816807</v>
      </c>
      <c r="O44" s="65">
        <v>2854599</v>
      </c>
      <c r="P44" s="65">
        <v>1849794</v>
      </c>
      <c r="Q44" s="65"/>
      <c r="R44" s="65">
        <v>4704393</v>
      </c>
      <c r="S44" s="65">
        <v>13641702</v>
      </c>
      <c r="T44" s="65"/>
      <c r="U44" s="65"/>
      <c r="V44" s="65">
        <v>13641702</v>
      </c>
      <c r="W44" s="65">
        <v>31535110</v>
      </c>
      <c r="X44" s="65">
        <v>19689824</v>
      </c>
      <c r="Y44" s="65">
        <v>11845286</v>
      </c>
      <c r="Z44" s="145">
        <v>60.16</v>
      </c>
      <c r="AA44" s="160">
        <v>19689824</v>
      </c>
    </row>
    <row r="45" spans="1:27" ht="13.5">
      <c r="A45" s="143" t="s">
        <v>91</v>
      </c>
      <c r="B45" s="141"/>
      <c r="C45" s="162">
        <v>999323</v>
      </c>
      <c r="D45" s="162"/>
      <c r="E45" s="163">
        <v>13092899</v>
      </c>
      <c r="F45" s="164">
        <v>13092899</v>
      </c>
      <c r="G45" s="164">
        <v>450457</v>
      </c>
      <c r="H45" s="164">
        <v>1006813</v>
      </c>
      <c r="I45" s="164">
        <v>1209509</v>
      </c>
      <c r="J45" s="164">
        <v>2666779</v>
      </c>
      <c r="K45" s="164"/>
      <c r="L45" s="164">
        <v>1876198</v>
      </c>
      <c r="M45" s="164">
        <v>1210977</v>
      </c>
      <c r="N45" s="164">
        <v>3087175</v>
      </c>
      <c r="O45" s="164">
        <v>1836228</v>
      </c>
      <c r="P45" s="164">
        <v>1192589</v>
      </c>
      <c r="Q45" s="164"/>
      <c r="R45" s="164">
        <v>3028817</v>
      </c>
      <c r="S45" s="164">
        <v>6862434</v>
      </c>
      <c r="T45" s="164"/>
      <c r="U45" s="164"/>
      <c r="V45" s="164">
        <v>6862434</v>
      </c>
      <c r="W45" s="164">
        <v>15645205</v>
      </c>
      <c r="X45" s="164">
        <v>13092899</v>
      </c>
      <c r="Y45" s="164">
        <v>2552306</v>
      </c>
      <c r="Z45" s="146">
        <v>19.49</v>
      </c>
      <c r="AA45" s="162">
        <v>13092899</v>
      </c>
    </row>
    <row r="46" spans="1:27" ht="13.5">
      <c r="A46" s="143" t="s">
        <v>92</v>
      </c>
      <c r="B46" s="141"/>
      <c r="C46" s="160">
        <v>3923862</v>
      </c>
      <c r="D46" s="160"/>
      <c r="E46" s="161">
        <v>11196070</v>
      </c>
      <c r="F46" s="65">
        <v>11196070</v>
      </c>
      <c r="G46" s="65">
        <v>730341</v>
      </c>
      <c r="H46" s="65">
        <v>1011173</v>
      </c>
      <c r="I46" s="65">
        <v>1085212</v>
      </c>
      <c r="J46" s="65">
        <v>2826726</v>
      </c>
      <c r="K46" s="65"/>
      <c r="L46" s="65">
        <v>1215951</v>
      </c>
      <c r="M46" s="65">
        <v>703450</v>
      </c>
      <c r="N46" s="65">
        <v>1919401</v>
      </c>
      <c r="O46" s="65">
        <v>1213042</v>
      </c>
      <c r="P46" s="65">
        <v>1043477</v>
      </c>
      <c r="Q46" s="65"/>
      <c r="R46" s="65">
        <v>2256519</v>
      </c>
      <c r="S46" s="65">
        <v>8645871</v>
      </c>
      <c r="T46" s="65"/>
      <c r="U46" s="65"/>
      <c r="V46" s="65">
        <v>8645871</v>
      </c>
      <c r="W46" s="65">
        <v>15648517</v>
      </c>
      <c r="X46" s="65">
        <v>11196070</v>
      </c>
      <c r="Y46" s="65">
        <v>4452447</v>
      </c>
      <c r="Z46" s="145">
        <v>39.77</v>
      </c>
      <c r="AA46" s="160">
        <v>11196070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>
        <v>45102</v>
      </c>
      <c r="H47" s="105">
        <v>32296</v>
      </c>
      <c r="I47" s="105">
        <v>32296</v>
      </c>
      <c r="J47" s="105">
        <v>109694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>
        <v>109694</v>
      </c>
      <c r="X47" s="105"/>
      <c r="Y47" s="105">
        <v>109694</v>
      </c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219686761</v>
      </c>
      <c r="D48" s="177">
        <f>+D28+D32+D38+D42+D47</f>
        <v>0</v>
      </c>
      <c r="E48" s="178">
        <f t="shared" si="9"/>
        <v>120336000</v>
      </c>
      <c r="F48" s="78">
        <f t="shared" si="9"/>
        <v>120336000</v>
      </c>
      <c r="G48" s="78">
        <f t="shared" si="9"/>
        <v>17886749</v>
      </c>
      <c r="H48" s="78">
        <f t="shared" si="9"/>
        <v>19252847</v>
      </c>
      <c r="I48" s="78">
        <f t="shared" si="9"/>
        <v>29261036</v>
      </c>
      <c r="J48" s="78">
        <f t="shared" si="9"/>
        <v>66400632</v>
      </c>
      <c r="K48" s="78">
        <f t="shared" si="9"/>
        <v>0</v>
      </c>
      <c r="L48" s="78">
        <f t="shared" si="9"/>
        <v>13064569</v>
      </c>
      <c r="M48" s="78">
        <f t="shared" si="9"/>
        <v>9619892</v>
      </c>
      <c r="N48" s="78">
        <f t="shared" si="9"/>
        <v>22684461</v>
      </c>
      <c r="O48" s="78">
        <f t="shared" si="9"/>
        <v>23265735</v>
      </c>
      <c r="P48" s="78">
        <f t="shared" si="9"/>
        <v>34755904</v>
      </c>
      <c r="Q48" s="78">
        <f t="shared" si="9"/>
        <v>0</v>
      </c>
      <c r="R48" s="78">
        <f t="shared" si="9"/>
        <v>58021639</v>
      </c>
      <c r="S48" s="78">
        <f t="shared" si="9"/>
        <v>55067244</v>
      </c>
      <c r="T48" s="78">
        <f t="shared" si="9"/>
        <v>0</v>
      </c>
      <c r="U48" s="78">
        <f t="shared" si="9"/>
        <v>0</v>
      </c>
      <c r="V48" s="78">
        <f t="shared" si="9"/>
        <v>55067244</v>
      </c>
      <c r="W48" s="78">
        <f t="shared" si="9"/>
        <v>202173976</v>
      </c>
      <c r="X48" s="78">
        <f t="shared" si="9"/>
        <v>120336000</v>
      </c>
      <c r="Y48" s="78">
        <f t="shared" si="9"/>
        <v>81837976</v>
      </c>
      <c r="Z48" s="179">
        <f>+IF(X48&lt;&gt;0,+(Y48/X48)*100,0)</f>
        <v>68.0078912378673</v>
      </c>
      <c r="AA48" s="177">
        <f>+AA28+AA32+AA38+AA42+AA47</f>
        <v>120336000</v>
      </c>
    </row>
    <row r="49" spans="1:27" ht="13.5">
      <c r="A49" s="153" t="s">
        <v>49</v>
      </c>
      <c r="B49" s="154"/>
      <c r="C49" s="180">
        <f aca="true" t="shared" si="10" ref="C49:Y49">+C25-C48</f>
        <v>-53767371</v>
      </c>
      <c r="D49" s="180">
        <f>+D25-D48</f>
        <v>0</v>
      </c>
      <c r="E49" s="181">
        <f t="shared" si="10"/>
        <v>27132000</v>
      </c>
      <c r="F49" s="182">
        <f t="shared" si="10"/>
        <v>27132000</v>
      </c>
      <c r="G49" s="182">
        <f t="shared" si="10"/>
        <v>42357466</v>
      </c>
      <c r="H49" s="182">
        <f t="shared" si="10"/>
        <v>-2172517</v>
      </c>
      <c r="I49" s="182">
        <f t="shared" si="10"/>
        <v>-6911554</v>
      </c>
      <c r="J49" s="182">
        <f t="shared" si="10"/>
        <v>33273395</v>
      </c>
      <c r="K49" s="182">
        <f t="shared" si="10"/>
        <v>0</v>
      </c>
      <c r="L49" s="182">
        <f t="shared" si="10"/>
        <v>-7969907</v>
      </c>
      <c r="M49" s="182">
        <f t="shared" si="10"/>
        <v>-5769752</v>
      </c>
      <c r="N49" s="182">
        <f t="shared" si="10"/>
        <v>-13739659</v>
      </c>
      <c r="O49" s="182">
        <f t="shared" si="10"/>
        <v>-6357455</v>
      </c>
      <c r="P49" s="182">
        <f t="shared" si="10"/>
        <v>-25568127</v>
      </c>
      <c r="Q49" s="182">
        <f t="shared" si="10"/>
        <v>0</v>
      </c>
      <c r="R49" s="182">
        <f t="shared" si="10"/>
        <v>-31925582</v>
      </c>
      <c r="S49" s="182">
        <f t="shared" si="10"/>
        <v>-21733628</v>
      </c>
      <c r="T49" s="182">
        <f t="shared" si="10"/>
        <v>0</v>
      </c>
      <c r="U49" s="182">
        <f t="shared" si="10"/>
        <v>0</v>
      </c>
      <c r="V49" s="182">
        <f t="shared" si="10"/>
        <v>-21733628</v>
      </c>
      <c r="W49" s="182">
        <f t="shared" si="10"/>
        <v>-34125474</v>
      </c>
      <c r="X49" s="182">
        <f>IF(F25=F48,0,X25-X48)</f>
        <v>27132000</v>
      </c>
      <c r="Y49" s="182">
        <f t="shared" si="10"/>
        <v>-61257474</v>
      </c>
      <c r="Z49" s="183">
        <f>+IF(X49&lt;&gt;0,+(Y49/X49)*100,0)</f>
        <v>-225.77574082264485</v>
      </c>
      <c r="AA49" s="180">
        <f>+AA25-AA48</f>
        <v>27132000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10681610</v>
      </c>
      <c r="D5" s="160"/>
      <c r="E5" s="161">
        <v>8189000</v>
      </c>
      <c r="F5" s="65">
        <v>8189000</v>
      </c>
      <c r="G5" s="65">
        <v>4114880</v>
      </c>
      <c r="H5" s="65">
        <v>913602</v>
      </c>
      <c r="I5" s="65">
        <v>743848</v>
      </c>
      <c r="J5" s="65">
        <v>5772330</v>
      </c>
      <c r="K5" s="65">
        <v>0</v>
      </c>
      <c r="L5" s="65">
        <v>327450</v>
      </c>
      <c r="M5" s="65">
        <v>283319</v>
      </c>
      <c r="N5" s="65">
        <v>610769</v>
      </c>
      <c r="O5" s="65">
        <v>257772</v>
      </c>
      <c r="P5" s="65">
        <v>671894</v>
      </c>
      <c r="Q5" s="65">
        <v>0</v>
      </c>
      <c r="R5" s="65">
        <v>929666</v>
      </c>
      <c r="S5" s="65">
        <v>370827</v>
      </c>
      <c r="T5" s="65">
        <v>0</v>
      </c>
      <c r="U5" s="65">
        <v>0</v>
      </c>
      <c r="V5" s="65">
        <v>370827</v>
      </c>
      <c r="W5" s="65">
        <v>7683592</v>
      </c>
      <c r="X5" s="65">
        <v>8189000</v>
      </c>
      <c r="Y5" s="65">
        <v>-505408</v>
      </c>
      <c r="Z5" s="145">
        <v>-6.17</v>
      </c>
      <c r="AA5" s="160">
        <v>8189000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15508508</v>
      </c>
      <c r="D7" s="160"/>
      <c r="E7" s="161">
        <v>20304000</v>
      </c>
      <c r="F7" s="65">
        <v>20304000</v>
      </c>
      <c r="G7" s="65">
        <v>5514209</v>
      </c>
      <c r="H7" s="65">
        <v>5484826</v>
      </c>
      <c r="I7" s="65">
        <v>5905965</v>
      </c>
      <c r="J7" s="65">
        <v>16905000</v>
      </c>
      <c r="K7" s="65">
        <v>0</v>
      </c>
      <c r="L7" s="65">
        <v>991646</v>
      </c>
      <c r="M7" s="65">
        <v>781407</v>
      </c>
      <c r="N7" s="65">
        <v>1773053</v>
      </c>
      <c r="O7" s="65">
        <v>804903</v>
      </c>
      <c r="P7" s="65">
        <v>1299182</v>
      </c>
      <c r="Q7" s="65">
        <v>0</v>
      </c>
      <c r="R7" s="65">
        <v>2104085</v>
      </c>
      <c r="S7" s="65">
        <v>1004320</v>
      </c>
      <c r="T7" s="65">
        <v>0</v>
      </c>
      <c r="U7" s="65">
        <v>0</v>
      </c>
      <c r="V7" s="65">
        <v>1004320</v>
      </c>
      <c r="W7" s="65">
        <v>21786458</v>
      </c>
      <c r="X7" s="65">
        <v>20304000</v>
      </c>
      <c r="Y7" s="65">
        <v>1482458</v>
      </c>
      <c r="Z7" s="145">
        <v>7.3</v>
      </c>
      <c r="AA7" s="160">
        <v>20304000</v>
      </c>
    </row>
    <row r="8" spans="1:27" ht="13.5">
      <c r="A8" s="198" t="s">
        <v>104</v>
      </c>
      <c r="B8" s="197" t="s">
        <v>96</v>
      </c>
      <c r="C8" s="160">
        <v>21716048</v>
      </c>
      <c r="D8" s="160"/>
      <c r="E8" s="161">
        <v>21357000</v>
      </c>
      <c r="F8" s="65">
        <v>21357000</v>
      </c>
      <c r="G8" s="65">
        <v>5745158</v>
      </c>
      <c r="H8" s="65">
        <v>5745158</v>
      </c>
      <c r="I8" s="65">
        <v>8704226</v>
      </c>
      <c r="J8" s="65">
        <v>20194542</v>
      </c>
      <c r="K8" s="65">
        <v>0</v>
      </c>
      <c r="L8" s="65">
        <v>252048</v>
      </c>
      <c r="M8" s="65">
        <v>246105</v>
      </c>
      <c r="N8" s="65">
        <v>498153</v>
      </c>
      <c r="O8" s="65">
        <v>207903</v>
      </c>
      <c r="P8" s="65">
        <v>472587</v>
      </c>
      <c r="Q8" s="65">
        <v>0</v>
      </c>
      <c r="R8" s="65">
        <v>680490</v>
      </c>
      <c r="S8" s="65">
        <v>422803</v>
      </c>
      <c r="T8" s="65">
        <v>0</v>
      </c>
      <c r="U8" s="65">
        <v>0</v>
      </c>
      <c r="V8" s="65">
        <v>422803</v>
      </c>
      <c r="W8" s="65">
        <v>21795988</v>
      </c>
      <c r="X8" s="65">
        <v>21357000</v>
      </c>
      <c r="Y8" s="65">
        <v>438988</v>
      </c>
      <c r="Z8" s="145">
        <v>2.06</v>
      </c>
      <c r="AA8" s="160">
        <v>21357000</v>
      </c>
    </row>
    <row r="9" spans="1:27" ht="13.5">
      <c r="A9" s="198" t="s">
        <v>105</v>
      </c>
      <c r="B9" s="197" t="s">
        <v>96</v>
      </c>
      <c r="C9" s="160">
        <v>9215378</v>
      </c>
      <c r="D9" s="160"/>
      <c r="E9" s="161">
        <v>9995000</v>
      </c>
      <c r="F9" s="65">
        <v>9995000</v>
      </c>
      <c r="G9" s="65">
        <v>2322142</v>
      </c>
      <c r="H9" s="65">
        <v>2322057</v>
      </c>
      <c r="I9" s="65">
        <v>1146360</v>
      </c>
      <c r="J9" s="65">
        <v>5790559</v>
      </c>
      <c r="K9" s="65">
        <v>0</v>
      </c>
      <c r="L9" s="65">
        <v>190031</v>
      </c>
      <c r="M9" s="65">
        <v>161407</v>
      </c>
      <c r="N9" s="65">
        <v>351438</v>
      </c>
      <c r="O9" s="65">
        <v>104258</v>
      </c>
      <c r="P9" s="65">
        <v>2543956</v>
      </c>
      <c r="Q9" s="65">
        <v>0</v>
      </c>
      <c r="R9" s="65">
        <v>2648214</v>
      </c>
      <c r="S9" s="65">
        <v>241627</v>
      </c>
      <c r="T9" s="65">
        <v>0</v>
      </c>
      <c r="U9" s="65">
        <v>0</v>
      </c>
      <c r="V9" s="65">
        <v>241627</v>
      </c>
      <c r="W9" s="65">
        <v>9031838</v>
      </c>
      <c r="X9" s="65">
        <v>9995000</v>
      </c>
      <c r="Y9" s="65">
        <v>-963162</v>
      </c>
      <c r="Z9" s="145">
        <v>-9.64</v>
      </c>
      <c r="AA9" s="160">
        <v>9995000</v>
      </c>
    </row>
    <row r="10" spans="1:27" ht="13.5">
      <c r="A10" s="198" t="s">
        <v>106</v>
      </c>
      <c r="B10" s="197" t="s">
        <v>96</v>
      </c>
      <c r="C10" s="160">
        <v>9456401</v>
      </c>
      <c r="D10" s="160"/>
      <c r="E10" s="161">
        <v>11377000</v>
      </c>
      <c r="F10" s="59">
        <v>11377000</v>
      </c>
      <c r="G10" s="59">
        <v>2473175</v>
      </c>
      <c r="H10" s="59">
        <v>2473494</v>
      </c>
      <c r="I10" s="59">
        <v>2901408</v>
      </c>
      <c r="J10" s="59">
        <v>7848077</v>
      </c>
      <c r="K10" s="59">
        <v>0</v>
      </c>
      <c r="L10" s="59">
        <v>126090</v>
      </c>
      <c r="M10" s="59">
        <v>130935</v>
      </c>
      <c r="N10" s="59">
        <v>257025</v>
      </c>
      <c r="O10" s="59">
        <v>89224</v>
      </c>
      <c r="P10" s="59">
        <v>188762</v>
      </c>
      <c r="Q10" s="59">
        <v>0</v>
      </c>
      <c r="R10" s="59">
        <v>277986</v>
      </c>
      <c r="S10" s="59">
        <v>176738</v>
      </c>
      <c r="T10" s="59">
        <v>0</v>
      </c>
      <c r="U10" s="59">
        <v>0</v>
      </c>
      <c r="V10" s="59">
        <v>176738</v>
      </c>
      <c r="W10" s="59">
        <v>8559826</v>
      </c>
      <c r="X10" s="59">
        <v>11377000</v>
      </c>
      <c r="Y10" s="59">
        <v>-2817174</v>
      </c>
      <c r="Z10" s="199">
        <v>-24.76</v>
      </c>
      <c r="AA10" s="135">
        <v>11377000</v>
      </c>
    </row>
    <row r="11" spans="1:27" ht="13.5">
      <c r="A11" s="198" t="s">
        <v>107</v>
      </c>
      <c r="B11" s="200"/>
      <c r="C11" s="160">
        <v>0</v>
      </c>
      <c r="D11" s="160"/>
      <c r="E11" s="161">
        <v>754000</v>
      </c>
      <c r="F11" s="65">
        <v>754000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278979</v>
      </c>
      <c r="M11" s="65">
        <v>207112</v>
      </c>
      <c r="N11" s="65">
        <v>486091</v>
      </c>
      <c r="O11" s="65">
        <v>195540</v>
      </c>
      <c r="P11" s="65">
        <v>491759</v>
      </c>
      <c r="Q11" s="65">
        <v>0</v>
      </c>
      <c r="R11" s="65">
        <v>687299</v>
      </c>
      <c r="S11" s="65">
        <v>371134</v>
      </c>
      <c r="T11" s="65">
        <v>0</v>
      </c>
      <c r="U11" s="65">
        <v>0</v>
      </c>
      <c r="V11" s="65">
        <v>371134</v>
      </c>
      <c r="W11" s="65">
        <v>1544524</v>
      </c>
      <c r="X11" s="65">
        <v>754000</v>
      </c>
      <c r="Y11" s="65">
        <v>790524</v>
      </c>
      <c r="Z11" s="145">
        <v>104.84</v>
      </c>
      <c r="AA11" s="160">
        <v>754000</v>
      </c>
    </row>
    <row r="12" spans="1:27" ht="13.5">
      <c r="A12" s="198" t="s">
        <v>108</v>
      </c>
      <c r="B12" s="200"/>
      <c r="C12" s="160">
        <v>237667</v>
      </c>
      <c r="D12" s="160"/>
      <c r="E12" s="161">
        <v>0</v>
      </c>
      <c r="F12" s="65">
        <v>0</v>
      </c>
      <c r="G12" s="65">
        <v>19279</v>
      </c>
      <c r="H12" s="65">
        <v>15547</v>
      </c>
      <c r="I12" s="65">
        <v>0</v>
      </c>
      <c r="J12" s="65">
        <v>34826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34826</v>
      </c>
      <c r="X12" s="65">
        <v>0</v>
      </c>
      <c r="Y12" s="65">
        <v>34826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1272530</v>
      </c>
      <c r="D13" s="160"/>
      <c r="E13" s="161">
        <v>67000</v>
      </c>
      <c r="F13" s="65">
        <v>67000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45975</v>
      </c>
      <c r="M13" s="65">
        <v>32509</v>
      </c>
      <c r="N13" s="65">
        <v>78484</v>
      </c>
      <c r="O13" s="65">
        <v>32509</v>
      </c>
      <c r="P13" s="65">
        <v>54548</v>
      </c>
      <c r="Q13" s="65">
        <v>0</v>
      </c>
      <c r="R13" s="65">
        <v>87057</v>
      </c>
      <c r="S13" s="65">
        <v>88033</v>
      </c>
      <c r="T13" s="65">
        <v>0</v>
      </c>
      <c r="U13" s="65">
        <v>0</v>
      </c>
      <c r="V13" s="65">
        <v>88033</v>
      </c>
      <c r="W13" s="65">
        <v>253574</v>
      </c>
      <c r="X13" s="65">
        <v>67000</v>
      </c>
      <c r="Y13" s="65">
        <v>186574</v>
      </c>
      <c r="Z13" s="145">
        <v>278.47</v>
      </c>
      <c r="AA13" s="160">
        <v>67000</v>
      </c>
    </row>
    <row r="14" spans="1:27" ht="13.5">
      <c r="A14" s="196" t="s">
        <v>110</v>
      </c>
      <c r="B14" s="200"/>
      <c r="C14" s="160">
        <v>8262230</v>
      </c>
      <c r="D14" s="160"/>
      <c r="E14" s="161">
        <v>2765000</v>
      </c>
      <c r="F14" s="65">
        <v>2765000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2765000</v>
      </c>
      <c r="Y14" s="65">
        <v>-2765000</v>
      </c>
      <c r="Z14" s="145">
        <v>-100</v>
      </c>
      <c r="AA14" s="160">
        <v>2765000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201569</v>
      </c>
      <c r="D16" s="160"/>
      <c r="E16" s="161">
        <v>212000</v>
      </c>
      <c r="F16" s="65">
        <v>212000</v>
      </c>
      <c r="G16" s="65">
        <v>22895</v>
      </c>
      <c r="H16" s="65">
        <v>10307</v>
      </c>
      <c r="I16" s="65">
        <v>11529</v>
      </c>
      <c r="J16" s="65">
        <v>44731</v>
      </c>
      <c r="K16" s="65">
        <v>0</v>
      </c>
      <c r="L16" s="65">
        <v>14079</v>
      </c>
      <c r="M16" s="65">
        <v>9079</v>
      </c>
      <c r="N16" s="65">
        <v>23158</v>
      </c>
      <c r="O16" s="65">
        <v>10658</v>
      </c>
      <c r="P16" s="65">
        <v>13728</v>
      </c>
      <c r="Q16" s="65">
        <v>0</v>
      </c>
      <c r="R16" s="65">
        <v>24386</v>
      </c>
      <c r="S16" s="65">
        <v>11053</v>
      </c>
      <c r="T16" s="65">
        <v>0</v>
      </c>
      <c r="U16" s="65">
        <v>0</v>
      </c>
      <c r="V16" s="65">
        <v>11053</v>
      </c>
      <c r="W16" s="65">
        <v>103328</v>
      </c>
      <c r="X16" s="65">
        <v>212000</v>
      </c>
      <c r="Y16" s="65">
        <v>-108672</v>
      </c>
      <c r="Z16" s="145">
        <v>-51.26</v>
      </c>
      <c r="AA16" s="160">
        <v>212000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64482025</v>
      </c>
      <c r="D19" s="160"/>
      <c r="E19" s="161">
        <v>71807000</v>
      </c>
      <c r="F19" s="65">
        <v>71807000</v>
      </c>
      <c r="G19" s="65">
        <v>39812417</v>
      </c>
      <c r="H19" s="65">
        <v>0</v>
      </c>
      <c r="I19" s="65">
        <v>0</v>
      </c>
      <c r="J19" s="65">
        <v>39812417</v>
      </c>
      <c r="K19" s="65">
        <v>0</v>
      </c>
      <c r="L19" s="65">
        <v>0</v>
      </c>
      <c r="M19" s="65">
        <v>0</v>
      </c>
      <c r="N19" s="65">
        <v>0</v>
      </c>
      <c r="O19" s="65">
        <v>473000</v>
      </c>
      <c r="P19" s="65">
        <v>0</v>
      </c>
      <c r="Q19" s="65">
        <v>0</v>
      </c>
      <c r="R19" s="65">
        <v>473000</v>
      </c>
      <c r="S19" s="65">
        <v>0</v>
      </c>
      <c r="T19" s="65">
        <v>0</v>
      </c>
      <c r="U19" s="65">
        <v>0</v>
      </c>
      <c r="V19" s="65">
        <v>0</v>
      </c>
      <c r="W19" s="65">
        <v>40285417</v>
      </c>
      <c r="X19" s="65">
        <v>71807000</v>
      </c>
      <c r="Y19" s="65">
        <v>-31521583</v>
      </c>
      <c r="Z19" s="145">
        <v>-43.9</v>
      </c>
      <c r="AA19" s="160">
        <v>71807000</v>
      </c>
    </row>
    <row r="20" spans="1:27" ht="13.5">
      <c r="A20" s="196" t="s">
        <v>35</v>
      </c>
      <c r="B20" s="200" t="s">
        <v>96</v>
      </c>
      <c r="C20" s="160">
        <v>4325959</v>
      </c>
      <c r="D20" s="160"/>
      <c r="E20" s="161">
        <v>641000</v>
      </c>
      <c r="F20" s="59">
        <v>641000</v>
      </c>
      <c r="G20" s="59">
        <v>220060</v>
      </c>
      <c r="H20" s="59">
        <v>115339</v>
      </c>
      <c r="I20" s="59">
        <v>2936146</v>
      </c>
      <c r="J20" s="59">
        <v>3271545</v>
      </c>
      <c r="K20" s="59">
        <v>0</v>
      </c>
      <c r="L20" s="59">
        <v>2868364</v>
      </c>
      <c r="M20" s="59">
        <v>1998267</v>
      </c>
      <c r="N20" s="59">
        <v>4866631</v>
      </c>
      <c r="O20" s="59">
        <v>7922513</v>
      </c>
      <c r="P20" s="59">
        <v>3451361</v>
      </c>
      <c r="Q20" s="59">
        <v>0</v>
      </c>
      <c r="R20" s="59">
        <v>11373874</v>
      </c>
      <c r="S20" s="59">
        <v>30647081</v>
      </c>
      <c r="T20" s="59">
        <v>0</v>
      </c>
      <c r="U20" s="59">
        <v>0</v>
      </c>
      <c r="V20" s="59">
        <v>30647081</v>
      </c>
      <c r="W20" s="59">
        <v>50159131</v>
      </c>
      <c r="X20" s="59">
        <v>641000</v>
      </c>
      <c r="Y20" s="59">
        <v>49518131</v>
      </c>
      <c r="Z20" s="199">
        <v>7725.14</v>
      </c>
      <c r="AA20" s="135">
        <v>641000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145359925</v>
      </c>
      <c r="D22" s="203">
        <f>SUM(D5:D21)</f>
        <v>0</v>
      </c>
      <c r="E22" s="204">
        <f t="shared" si="0"/>
        <v>147468000</v>
      </c>
      <c r="F22" s="205">
        <f t="shared" si="0"/>
        <v>147468000</v>
      </c>
      <c r="G22" s="205">
        <f t="shared" si="0"/>
        <v>60244215</v>
      </c>
      <c r="H22" s="205">
        <f t="shared" si="0"/>
        <v>17080330</v>
      </c>
      <c r="I22" s="205">
        <f t="shared" si="0"/>
        <v>22349482</v>
      </c>
      <c r="J22" s="205">
        <f t="shared" si="0"/>
        <v>99674027</v>
      </c>
      <c r="K22" s="205">
        <f t="shared" si="0"/>
        <v>0</v>
      </c>
      <c r="L22" s="205">
        <f t="shared" si="0"/>
        <v>5094662</v>
      </c>
      <c r="M22" s="205">
        <f t="shared" si="0"/>
        <v>3850140</v>
      </c>
      <c r="N22" s="205">
        <f t="shared" si="0"/>
        <v>8944802</v>
      </c>
      <c r="O22" s="205">
        <f t="shared" si="0"/>
        <v>10098280</v>
      </c>
      <c r="P22" s="205">
        <f t="shared" si="0"/>
        <v>9187777</v>
      </c>
      <c r="Q22" s="205">
        <f t="shared" si="0"/>
        <v>0</v>
      </c>
      <c r="R22" s="205">
        <f t="shared" si="0"/>
        <v>19286057</v>
      </c>
      <c r="S22" s="205">
        <f t="shared" si="0"/>
        <v>33333616</v>
      </c>
      <c r="T22" s="205">
        <f t="shared" si="0"/>
        <v>0</v>
      </c>
      <c r="U22" s="205">
        <f t="shared" si="0"/>
        <v>0</v>
      </c>
      <c r="V22" s="205">
        <f t="shared" si="0"/>
        <v>33333616</v>
      </c>
      <c r="W22" s="205">
        <f t="shared" si="0"/>
        <v>161238502</v>
      </c>
      <c r="X22" s="205">
        <f t="shared" si="0"/>
        <v>147468000</v>
      </c>
      <c r="Y22" s="205">
        <f t="shared" si="0"/>
        <v>13770502</v>
      </c>
      <c r="Z22" s="206">
        <f>+IF(X22&lt;&gt;0,+(Y22/X22)*100,0)</f>
        <v>9.33795942170505</v>
      </c>
      <c r="AA22" s="203">
        <f>SUM(AA5:AA21)</f>
        <v>147468000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39747094</v>
      </c>
      <c r="D25" s="160"/>
      <c r="E25" s="161">
        <v>36136368</v>
      </c>
      <c r="F25" s="65">
        <v>36136368</v>
      </c>
      <c r="G25" s="65">
        <v>3809638</v>
      </c>
      <c r="H25" s="65">
        <v>5838046</v>
      </c>
      <c r="I25" s="65">
        <v>8854480</v>
      </c>
      <c r="J25" s="65">
        <v>18502164</v>
      </c>
      <c r="K25" s="65">
        <v>0</v>
      </c>
      <c r="L25" s="65">
        <v>4876904</v>
      </c>
      <c r="M25" s="65">
        <v>4249872</v>
      </c>
      <c r="N25" s="65">
        <v>9126776</v>
      </c>
      <c r="O25" s="65">
        <v>7314815</v>
      </c>
      <c r="P25" s="65">
        <v>3927071</v>
      </c>
      <c r="Q25" s="65">
        <v>0</v>
      </c>
      <c r="R25" s="65">
        <v>11241886</v>
      </c>
      <c r="S25" s="65">
        <v>3883607</v>
      </c>
      <c r="T25" s="65">
        <v>0</v>
      </c>
      <c r="U25" s="65">
        <v>0</v>
      </c>
      <c r="V25" s="65">
        <v>3883607</v>
      </c>
      <c r="W25" s="65">
        <v>42754433</v>
      </c>
      <c r="X25" s="65">
        <v>36136368</v>
      </c>
      <c r="Y25" s="65">
        <v>6618065</v>
      </c>
      <c r="Z25" s="145">
        <v>18.31</v>
      </c>
      <c r="AA25" s="160">
        <v>36136368</v>
      </c>
    </row>
    <row r="26" spans="1:27" ht="13.5">
      <c r="A26" s="198" t="s">
        <v>38</v>
      </c>
      <c r="B26" s="197"/>
      <c r="C26" s="160">
        <v>3473831</v>
      </c>
      <c r="D26" s="160"/>
      <c r="E26" s="161">
        <v>4758000</v>
      </c>
      <c r="F26" s="65">
        <v>4758000</v>
      </c>
      <c r="G26" s="65">
        <v>263237</v>
      </c>
      <c r="H26" s="65">
        <v>0</v>
      </c>
      <c r="I26" s="65">
        <v>0</v>
      </c>
      <c r="J26" s="65">
        <v>263237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263237</v>
      </c>
      <c r="X26" s="65">
        <v>4758000</v>
      </c>
      <c r="Y26" s="65">
        <v>-4494763</v>
      </c>
      <c r="Z26" s="145">
        <v>-94.47</v>
      </c>
      <c r="AA26" s="160">
        <v>4758000</v>
      </c>
    </row>
    <row r="27" spans="1:27" ht="13.5">
      <c r="A27" s="198" t="s">
        <v>118</v>
      </c>
      <c r="B27" s="197" t="s">
        <v>99</v>
      </c>
      <c r="C27" s="160">
        <v>50593628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61168158</v>
      </c>
      <c r="D28" s="160"/>
      <c r="E28" s="161">
        <v>11970000</v>
      </c>
      <c r="F28" s="65">
        <v>11970000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11970000</v>
      </c>
      <c r="Y28" s="65">
        <v>-11970000</v>
      </c>
      <c r="Z28" s="145">
        <v>-100</v>
      </c>
      <c r="AA28" s="160">
        <v>11970000</v>
      </c>
    </row>
    <row r="29" spans="1:27" ht="13.5">
      <c r="A29" s="198" t="s">
        <v>40</v>
      </c>
      <c r="B29" s="197"/>
      <c r="C29" s="160">
        <v>1018119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-225313</v>
      </c>
      <c r="M29" s="65">
        <v>-112266</v>
      </c>
      <c r="N29" s="65">
        <v>-337579</v>
      </c>
      <c r="O29" s="65">
        <v>-111927</v>
      </c>
      <c r="P29" s="65">
        <v>-112002</v>
      </c>
      <c r="Q29" s="65">
        <v>0</v>
      </c>
      <c r="R29" s="65">
        <v>-223929</v>
      </c>
      <c r="S29" s="65">
        <v>-191916</v>
      </c>
      <c r="T29" s="65">
        <v>0</v>
      </c>
      <c r="U29" s="65">
        <v>0</v>
      </c>
      <c r="V29" s="65">
        <v>-191916</v>
      </c>
      <c r="W29" s="65">
        <v>-753424</v>
      </c>
      <c r="X29" s="65">
        <v>0</v>
      </c>
      <c r="Y29" s="65">
        <v>-753424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20530829</v>
      </c>
      <c r="D30" s="160"/>
      <c r="E30" s="161">
        <v>22092294</v>
      </c>
      <c r="F30" s="65">
        <v>22092294</v>
      </c>
      <c r="G30" s="65">
        <v>6511065</v>
      </c>
      <c r="H30" s="65">
        <v>6511065</v>
      </c>
      <c r="I30" s="65">
        <v>8090485</v>
      </c>
      <c r="J30" s="65">
        <v>21112615</v>
      </c>
      <c r="K30" s="65">
        <v>0</v>
      </c>
      <c r="L30" s="65">
        <v>1833206</v>
      </c>
      <c r="M30" s="65">
        <v>1033230</v>
      </c>
      <c r="N30" s="65">
        <v>2866436</v>
      </c>
      <c r="O30" s="65">
        <v>1408522</v>
      </c>
      <c r="P30" s="65">
        <v>360786</v>
      </c>
      <c r="Q30" s="65">
        <v>0</v>
      </c>
      <c r="R30" s="65">
        <v>1769308</v>
      </c>
      <c r="S30" s="65">
        <v>0</v>
      </c>
      <c r="T30" s="65">
        <v>0</v>
      </c>
      <c r="U30" s="65">
        <v>0</v>
      </c>
      <c r="V30" s="65">
        <v>0</v>
      </c>
      <c r="W30" s="65">
        <v>25748359</v>
      </c>
      <c r="X30" s="65">
        <v>22092294</v>
      </c>
      <c r="Y30" s="65">
        <v>3656065</v>
      </c>
      <c r="Z30" s="145">
        <v>16.55</v>
      </c>
      <c r="AA30" s="160">
        <v>22092294</v>
      </c>
    </row>
    <row r="31" spans="1:27" ht="13.5">
      <c r="A31" s="198" t="s">
        <v>120</v>
      </c>
      <c r="B31" s="197" t="s">
        <v>121</v>
      </c>
      <c r="C31" s="160">
        <v>15031236</v>
      </c>
      <c r="D31" s="160"/>
      <c r="E31" s="161">
        <v>31800</v>
      </c>
      <c r="F31" s="65">
        <v>31800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31800</v>
      </c>
      <c r="Y31" s="65">
        <v>-31800</v>
      </c>
      <c r="Z31" s="145">
        <v>-100</v>
      </c>
      <c r="AA31" s="160">
        <v>31800</v>
      </c>
    </row>
    <row r="32" spans="1:27" ht="13.5">
      <c r="A32" s="198" t="s">
        <v>122</v>
      </c>
      <c r="B32" s="197"/>
      <c r="C32" s="160">
        <v>4779668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1001992</v>
      </c>
      <c r="H33" s="65">
        <v>9048</v>
      </c>
      <c r="I33" s="65">
        <v>0</v>
      </c>
      <c r="J33" s="65">
        <v>1011040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1011040</v>
      </c>
      <c r="X33" s="65">
        <v>0</v>
      </c>
      <c r="Y33" s="65">
        <v>1011040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23145698</v>
      </c>
      <c r="D34" s="160"/>
      <c r="E34" s="161">
        <v>45347538</v>
      </c>
      <c r="F34" s="65">
        <v>45347538</v>
      </c>
      <c r="G34" s="65">
        <v>6300817</v>
      </c>
      <c r="H34" s="65">
        <v>6894688</v>
      </c>
      <c r="I34" s="65">
        <v>7762550</v>
      </c>
      <c r="J34" s="65">
        <v>20958055</v>
      </c>
      <c r="K34" s="65">
        <v>0</v>
      </c>
      <c r="L34" s="65">
        <v>6568636</v>
      </c>
      <c r="M34" s="65">
        <v>4449056</v>
      </c>
      <c r="N34" s="65">
        <v>11017692</v>
      </c>
      <c r="O34" s="65">
        <v>14654325</v>
      </c>
      <c r="P34" s="65">
        <v>30580049</v>
      </c>
      <c r="Q34" s="65">
        <v>0</v>
      </c>
      <c r="R34" s="65">
        <v>45234374</v>
      </c>
      <c r="S34" s="65">
        <v>51375553</v>
      </c>
      <c r="T34" s="65">
        <v>0</v>
      </c>
      <c r="U34" s="65">
        <v>0</v>
      </c>
      <c r="V34" s="65">
        <v>51375553</v>
      </c>
      <c r="W34" s="65">
        <v>128585674</v>
      </c>
      <c r="X34" s="65">
        <v>45347538</v>
      </c>
      <c r="Y34" s="65">
        <v>83238136</v>
      </c>
      <c r="Z34" s="145">
        <v>183.56</v>
      </c>
      <c r="AA34" s="160">
        <v>45347538</v>
      </c>
    </row>
    <row r="35" spans="1:27" ht="13.5">
      <c r="A35" s="196" t="s">
        <v>124</v>
      </c>
      <c r="B35" s="200"/>
      <c r="C35" s="160">
        <v>198500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4553521</v>
      </c>
      <c r="J35" s="65">
        <v>4553521</v>
      </c>
      <c r="K35" s="65">
        <v>0</v>
      </c>
      <c r="L35" s="65">
        <v>11136</v>
      </c>
      <c r="M35" s="65">
        <v>0</v>
      </c>
      <c r="N35" s="65">
        <v>11136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4564657</v>
      </c>
      <c r="X35" s="65">
        <v>0</v>
      </c>
      <c r="Y35" s="65">
        <v>4564657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219686761</v>
      </c>
      <c r="D36" s="203">
        <f>SUM(D25:D35)</f>
        <v>0</v>
      </c>
      <c r="E36" s="204">
        <f t="shared" si="1"/>
        <v>120336000</v>
      </c>
      <c r="F36" s="205">
        <f t="shared" si="1"/>
        <v>120336000</v>
      </c>
      <c r="G36" s="205">
        <f t="shared" si="1"/>
        <v>17886749</v>
      </c>
      <c r="H36" s="205">
        <f t="shared" si="1"/>
        <v>19252847</v>
      </c>
      <c r="I36" s="205">
        <f t="shared" si="1"/>
        <v>29261036</v>
      </c>
      <c r="J36" s="205">
        <f t="shared" si="1"/>
        <v>66400632</v>
      </c>
      <c r="K36" s="205">
        <f t="shared" si="1"/>
        <v>0</v>
      </c>
      <c r="L36" s="205">
        <f t="shared" si="1"/>
        <v>13064569</v>
      </c>
      <c r="M36" s="205">
        <f t="shared" si="1"/>
        <v>9619892</v>
      </c>
      <c r="N36" s="205">
        <f t="shared" si="1"/>
        <v>22684461</v>
      </c>
      <c r="O36" s="205">
        <f t="shared" si="1"/>
        <v>23265735</v>
      </c>
      <c r="P36" s="205">
        <f t="shared" si="1"/>
        <v>34755904</v>
      </c>
      <c r="Q36" s="205">
        <f t="shared" si="1"/>
        <v>0</v>
      </c>
      <c r="R36" s="205">
        <f t="shared" si="1"/>
        <v>58021639</v>
      </c>
      <c r="S36" s="205">
        <f t="shared" si="1"/>
        <v>55067244</v>
      </c>
      <c r="T36" s="205">
        <f t="shared" si="1"/>
        <v>0</v>
      </c>
      <c r="U36" s="205">
        <f t="shared" si="1"/>
        <v>0</v>
      </c>
      <c r="V36" s="205">
        <f t="shared" si="1"/>
        <v>55067244</v>
      </c>
      <c r="W36" s="205">
        <f t="shared" si="1"/>
        <v>202173976</v>
      </c>
      <c r="X36" s="205">
        <f t="shared" si="1"/>
        <v>120336000</v>
      </c>
      <c r="Y36" s="205">
        <f t="shared" si="1"/>
        <v>81837976</v>
      </c>
      <c r="Z36" s="206">
        <f>+IF(X36&lt;&gt;0,+(Y36/X36)*100,0)</f>
        <v>68.0078912378673</v>
      </c>
      <c r="AA36" s="203">
        <f>SUM(AA25:AA35)</f>
        <v>120336000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-74326836</v>
      </c>
      <c r="D38" s="214">
        <f>+D22-D36</f>
        <v>0</v>
      </c>
      <c r="E38" s="215">
        <f t="shared" si="2"/>
        <v>27132000</v>
      </c>
      <c r="F38" s="111">
        <f t="shared" si="2"/>
        <v>27132000</v>
      </c>
      <c r="G38" s="111">
        <f t="shared" si="2"/>
        <v>42357466</v>
      </c>
      <c r="H38" s="111">
        <f t="shared" si="2"/>
        <v>-2172517</v>
      </c>
      <c r="I38" s="111">
        <f t="shared" si="2"/>
        <v>-6911554</v>
      </c>
      <c r="J38" s="111">
        <f t="shared" si="2"/>
        <v>33273395</v>
      </c>
      <c r="K38" s="111">
        <f t="shared" si="2"/>
        <v>0</v>
      </c>
      <c r="L38" s="111">
        <f t="shared" si="2"/>
        <v>-7969907</v>
      </c>
      <c r="M38" s="111">
        <f t="shared" si="2"/>
        <v>-5769752</v>
      </c>
      <c r="N38" s="111">
        <f t="shared" si="2"/>
        <v>-13739659</v>
      </c>
      <c r="O38" s="111">
        <f t="shared" si="2"/>
        <v>-13167455</v>
      </c>
      <c r="P38" s="111">
        <f t="shared" si="2"/>
        <v>-25568127</v>
      </c>
      <c r="Q38" s="111">
        <f t="shared" si="2"/>
        <v>0</v>
      </c>
      <c r="R38" s="111">
        <f t="shared" si="2"/>
        <v>-38735582</v>
      </c>
      <c r="S38" s="111">
        <f t="shared" si="2"/>
        <v>-21733628</v>
      </c>
      <c r="T38" s="111">
        <f t="shared" si="2"/>
        <v>0</v>
      </c>
      <c r="U38" s="111">
        <f t="shared" si="2"/>
        <v>0</v>
      </c>
      <c r="V38" s="111">
        <f t="shared" si="2"/>
        <v>-21733628</v>
      </c>
      <c r="W38" s="111">
        <f t="shared" si="2"/>
        <v>-40935474</v>
      </c>
      <c r="X38" s="111">
        <f>IF(F22=F36,0,X22-X36)</f>
        <v>27132000</v>
      </c>
      <c r="Y38" s="111">
        <f t="shared" si="2"/>
        <v>-68067474</v>
      </c>
      <c r="Z38" s="216">
        <f>+IF(X38&lt;&gt;0,+(Y38/X38)*100,0)</f>
        <v>-250.87525431225123</v>
      </c>
      <c r="AA38" s="214">
        <f>+AA22-AA36</f>
        <v>27132000</v>
      </c>
    </row>
    <row r="39" spans="1:27" ht="13.5">
      <c r="A39" s="196" t="s">
        <v>46</v>
      </c>
      <c r="B39" s="200"/>
      <c r="C39" s="160">
        <v>20559465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6810000</v>
      </c>
      <c r="P39" s="65">
        <v>0</v>
      </c>
      <c r="Q39" s="65">
        <v>0</v>
      </c>
      <c r="R39" s="65">
        <v>6810000</v>
      </c>
      <c r="S39" s="65">
        <v>0</v>
      </c>
      <c r="T39" s="65">
        <v>0</v>
      </c>
      <c r="U39" s="65">
        <v>0</v>
      </c>
      <c r="V39" s="65">
        <v>0</v>
      </c>
      <c r="W39" s="65">
        <v>6810000</v>
      </c>
      <c r="X39" s="65">
        <v>0</v>
      </c>
      <c r="Y39" s="65">
        <v>6810000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-53767371</v>
      </c>
      <c r="D42" s="221">
        <f>SUM(D38:D41)</f>
        <v>0</v>
      </c>
      <c r="E42" s="222">
        <f t="shared" si="3"/>
        <v>27132000</v>
      </c>
      <c r="F42" s="93">
        <f t="shared" si="3"/>
        <v>27132000</v>
      </c>
      <c r="G42" s="93">
        <f t="shared" si="3"/>
        <v>42357466</v>
      </c>
      <c r="H42" s="93">
        <f t="shared" si="3"/>
        <v>-2172517</v>
      </c>
      <c r="I42" s="93">
        <f t="shared" si="3"/>
        <v>-6911554</v>
      </c>
      <c r="J42" s="93">
        <f t="shared" si="3"/>
        <v>33273395</v>
      </c>
      <c r="K42" s="93">
        <f t="shared" si="3"/>
        <v>0</v>
      </c>
      <c r="L42" s="93">
        <f t="shared" si="3"/>
        <v>-7969907</v>
      </c>
      <c r="M42" s="93">
        <f t="shared" si="3"/>
        <v>-5769752</v>
      </c>
      <c r="N42" s="93">
        <f t="shared" si="3"/>
        <v>-13739659</v>
      </c>
      <c r="O42" s="93">
        <f t="shared" si="3"/>
        <v>-6357455</v>
      </c>
      <c r="P42" s="93">
        <f t="shared" si="3"/>
        <v>-25568127</v>
      </c>
      <c r="Q42" s="93">
        <f t="shared" si="3"/>
        <v>0</v>
      </c>
      <c r="R42" s="93">
        <f t="shared" si="3"/>
        <v>-31925582</v>
      </c>
      <c r="S42" s="93">
        <f t="shared" si="3"/>
        <v>-21733628</v>
      </c>
      <c r="T42" s="93">
        <f t="shared" si="3"/>
        <v>0</v>
      </c>
      <c r="U42" s="93">
        <f t="shared" si="3"/>
        <v>0</v>
      </c>
      <c r="V42" s="93">
        <f t="shared" si="3"/>
        <v>-21733628</v>
      </c>
      <c r="W42" s="93">
        <f t="shared" si="3"/>
        <v>-34125474</v>
      </c>
      <c r="X42" s="93">
        <f t="shared" si="3"/>
        <v>27132000</v>
      </c>
      <c r="Y42" s="93">
        <f t="shared" si="3"/>
        <v>-61257474</v>
      </c>
      <c r="Z42" s="223">
        <f>+IF(X42&lt;&gt;0,+(Y42/X42)*100,0)</f>
        <v>-225.77574082264485</v>
      </c>
      <c r="AA42" s="221">
        <f>SUM(AA38:AA41)</f>
        <v>27132000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-53767371</v>
      </c>
      <c r="D44" s="225">
        <f>+D42-D43</f>
        <v>0</v>
      </c>
      <c r="E44" s="226">
        <f t="shared" si="4"/>
        <v>27132000</v>
      </c>
      <c r="F44" s="82">
        <f t="shared" si="4"/>
        <v>27132000</v>
      </c>
      <c r="G44" s="82">
        <f t="shared" si="4"/>
        <v>42357466</v>
      </c>
      <c r="H44" s="82">
        <f t="shared" si="4"/>
        <v>-2172517</v>
      </c>
      <c r="I44" s="82">
        <f t="shared" si="4"/>
        <v>-6911554</v>
      </c>
      <c r="J44" s="82">
        <f t="shared" si="4"/>
        <v>33273395</v>
      </c>
      <c r="K44" s="82">
        <f t="shared" si="4"/>
        <v>0</v>
      </c>
      <c r="L44" s="82">
        <f t="shared" si="4"/>
        <v>-7969907</v>
      </c>
      <c r="M44" s="82">
        <f t="shared" si="4"/>
        <v>-5769752</v>
      </c>
      <c r="N44" s="82">
        <f t="shared" si="4"/>
        <v>-13739659</v>
      </c>
      <c r="O44" s="82">
        <f t="shared" si="4"/>
        <v>-6357455</v>
      </c>
      <c r="P44" s="82">
        <f t="shared" si="4"/>
        <v>-25568127</v>
      </c>
      <c r="Q44" s="82">
        <f t="shared" si="4"/>
        <v>0</v>
      </c>
      <c r="R44" s="82">
        <f t="shared" si="4"/>
        <v>-31925582</v>
      </c>
      <c r="S44" s="82">
        <f t="shared" si="4"/>
        <v>-21733628</v>
      </c>
      <c r="T44" s="82">
        <f t="shared" si="4"/>
        <v>0</v>
      </c>
      <c r="U44" s="82">
        <f t="shared" si="4"/>
        <v>0</v>
      </c>
      <c r="V44" s="82">
        <f t="shared" si="4"/>
        <v>-21733628</v>
      </c>
      <c r="W44" s="82">
        <f t="shared" si="4"/>
        <v>-34125474</v>
      </c>
      <c r="X44" s="82">
        <f t="shared" si="4"/>
        <v>27132000</v>
      </c>
      <c r="Y44" s="82">
        <f t="shared" si="4"/>
        <v>-61257474</v>
      </c>
      <c r="Z44" s="227">
        <f>+IF(X44&lt;&gt;0,+(Y44/X44)*100,0)</f>
        <v>-225.77574082264485</v>
      </c>
      <c r="AA44" s="225">
        <f>+AA42-AA43</f>
        <v>27132000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-53767371</v>
      </c>
      <c r="D46" s="221">
        <f>SUM(D44:D45)</f>
        <v>0</v>
      </c>
      <c r="E46" s="222">
        <f t="shared" si="5"/>
        <v>27132000</v>
      </c>
      <c r="F46" s="93">
        <f t="shared" si="5"/>
        <v>27132000</v>
      </c>
      <c r="G46" s="93">
        <f t="shared" si="5"/>
        <v>42357466</v>
      </c>
      <c r="H46" s="93">
        <f t="shared" si="5"/>
        <v>-2172517</v>
      </c>
      <c r="I46" s="93">
        <f t="shared" si="5"/>
        <v>-6911554</v>
      </c>
      <c r="J46" s="93">
        <f t="shared" si="5"/>
        <v>33273395</v>
      </c>
      <c r="K46" s="93">
        <f t="shared" si="5"/>
        <v>0</v>
      </c>
      <c r="L46" s="93">
        <f t="shared" si="5"/>
        <v>-7969907</v>
      </c>
      <c r="M46" s="93">
        <f t="shared" si="5"/>
        <v>-5769752</v>
      </c>
      <c r="N46" s="93">
        <f t="shared" si="5"/>
        <v>-13739659</v>
      </c>
      <c r="O46" s="93">
        <f t="shared" si="5"/>
        <v>-6357455</v>
      </c>
      <c r="P46" s="93">
        <f t="shared" si="5"/>
        <v>-25568127</v>
      </c>
      <c r="Q46" s="93">
        <f t="shared" si="5"/>
        <v>0</v>
      </c>
      <c r="R46" s="93">
        <f t="shared" si="5"/>
        <v>-31925582</v>
      </c>
      <c r="S46" s="93">
        <f t="shared" si="5"/>
        <v>-21733628</v>
      </c>
      <c r="T46" s="93">
        <f t="shared" si="5"/>
        <v>0</v>
      </c>
      <c r="U46" s="93">
        <f t="shared" si="5"/>
        <v>0</v>
      </c>
      <c r="V46" s="93">
        <f t="shared" si="5"/>
        <v>-21733628</v>
      </c>
      <c r="W46" s="93">
        <f t="shared" si="5"/>
        <v>-34125474</v>
      </c>
      <c r="X46" s="93">
        <f t="shared" si="5"/>
        <v>27132000</v>
      </c>
      <c r="Y46" s="93">
        <f t="shared" si="5"/>
        <v>-61257474</v>
      </c>
      <c r="Z46" s="223">
        <f>+IF(X46&lt;&gt;0,+(Y46/X46)*100,0)</f>
        <v>-225.77574082264485</v>
      </c>
      <c r="AA46" s="221">
        <f>SUM(AA44:AA45)</f>
        <v>27132000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-53767371</v>
      </c>
      <c r="D48" s="232">
        <f>SUM(D46:D47)</f>
        <v>0</v>
      </c>
      <c r="E48" s="233">
        <f t="shared" si="6"/>
        <v>27132000</v>
      </c>
      <c r="F48" s="234">
        <f t="shared" si="6"/>
        <v>27132000</v>
      </c>
      <c r="G48" s="234">
        <f t="shared" si="6"/>
        <v>42357466</v>
      </c>
      <c r="H48" s="235">
        <f t="shared" si="6"/>
        <v>-2172517</v>
      </c>
      <c r="I48" s="235">
        <f t="shared" si="6"/>
        <v>-6911554</v>
      </c>
      <c r="J48" s="235">
        <f t="shared" si="6"/>
        <v>33273395</v>
      </c>
      <c r="K48" s="235">
        <f t="shared" si="6"/>
        <v>0</v>
      </c>
      <c r="L48" s="235">
        <f t="shared" si="6"/>
        <v>-7969907</v>
      </c>
      <c r="M48" s="234">
        <f t="shared" si="6"/>
        <v>-5769752</v>
      </c>
      <c r="N48" s="234">
        <f t="shared" si="6"/>
        <v>-13739659</v>
      </c>
      <c r="O48" s="235">
        <f t="shared" si="6"/>
        <v>-6357455</v>
      </c>
      <c r="P48" s="235">
        <f t="shared" si="6"/>
        <v>-25568127</v>
      </c>
      <c r="Q48" s="235">
        <f t="shared" si="6"/>
        <v>0</v>
      </c>
      <c r="R48" s="235">
        <f t="shared" si="6"/>
        <v>-31925582</v>
      </c>
      <c r="S48" s="235">
        <f t="shared" si="6"/>
        <v>-21733628</v>
      </c>
      <c r="T48" s="234">
        <f t="shared" si="6"/>
        <v>0</v>
      </c>
      <c r="U48" s="234">
        <f t="shared" si="6"/>
        <v>0</v>
      </c>
      <c r="V48" s="235">
        <f t="shared" si="6"/>
        <v>-21733628</v>
      </c>
      <c r="W48" s="235">
        <f t="shared" si="6"/>
        <v>-34125474</v>
      </c>
      <c r="X48" s="235">
        <f t="shared" si="6"/>
        <v>27132000</v>
      </c>
      <c r="Y48" s="235">
        <f t="shared" si="6"/>
        <v>-61257474</v>
      </c>
      <c r="Z48" s="236">
        <f>+IF(X48&lt;&gt;0,+(Y48/X48)*100,0)</f>
        <v>-225.77574082264485</v>
      </c>
      <c r="AA48" s="237">
        <f>SUM(AA46:AA47)</f>
        <v>27132000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281049432</v>
      </c>
      <c r="D5" s="158">
        <f>SUM(D6:D8)</f>
        <v>0</v>
      </c>
      <c r="E5" s="159">
        <f t="shared" si="0"/>
        <v>3750000</v>
      </c>
      <c r="F5" s="105">
        <f t="shared" si="0"/>
        <v>3628947</v>
      </c>
      <c r="G5" s="105">
        <f t="shared" si="0"/>
        <v>156195</v>
      </c>
      <c r="H5" s="105">
        <f t="shared" si="0"/>
        <v>0</v>
      </c>
      <c r="I5" s="105">
        <f t="shared" si="0"/>
        <v>0</v>
      </c>
      <c r="J5" s="105">
        <f t="shared" si="0"/>
        <v>156195</v>
      </c>
      <c r="K5" s="105">
        <f t="shared" si="0"/>
        <v>1752703</v>
      </c>
      <c r="L5" s="105">
        <f t="shared" si="0"/>
        <v>83814</v>
      </c>
      <c r="M5" s="105">
        <f t="shared" si="0"/>
        <v>0</v>
      </c>
      <c r="N5" s="105">
        <f t="shared" si="0"/>
        <v>1836517</v>
      </c>
      <c r="O5" s="105">
        <f t="shared" si="0"/>
        <v>12000</v>
      </c>
      <c r="P5" s="105">
        <f t="shared" si="0"/>
        <v>101460</v>
      </c>
      <c r="Q5" s="105">
        <f t="shared" si="0"/>
        <v>182047</v>
      </c>
      <c r="R5" s="105">
        <f t="shared" si="0"/>
        <v>295507</v>
      </c>
      <c r="S5" s="105">
        <f t="shared" si="0"/>
        <v>454094</v>
      </c>
      <c r="T5" s="105">
        <f t="shared" si="0"/>
        <v>191221</v>
      </c>
      <c r="U5" s="105">
        <f t="shared" si="0"/>
        <v>5890</v>
      </c>
      <c r="V5" s="105">
        <f t="shared" si="0"/>
        <v>651205</v>
      </c>
      <c r="W5" s="105">
        <f t="shared" si="0"/>
        <v>2939424</v>
      </c>
      <c r="X5" s="105">
        <f t="shared" si="0"/>
        <v>3628947</v>
      </c>
      <c r="Y5" s="105">
        <f t="shared" si="0"/>
        <v>-689523</v>
      </c>
      <c r="Z5" s="142">
        <f>+IF(X5&lt;&gt;0,+(Y5/X5)*100,0)</f>
        <v>-19.000635721601885</v>
      </c>
      <c r="AA5" s="158">
        <f>SUM(AA6:AA8)</f>
        <v>3628947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>
        <v>103396</v>
      </c>
      <c r="L6" s="65">
        <v>83814</v>
      </c>
      <c r="M6" s="65"/>
      <c r="N6" s="65">
        <v>187210</v>
      </c>
      <c r="O6" s="65"/>
      <c r="P6" s="65">
        <v>9620</v>
      </c>
      <c r="Q6" s="65">
        <v>7749</v>
      </c>
      <c r="R6" s="65">
        <v>17369</v>
      </c>
      <c r="S6" s="65"/>
      <c r="T6" s="65"/>
      <c r="U6" s="65"/>
      <c r="V6" s="65"/>
      <c r="W6" s="65">
        <v>204579</v>
      </c>
      <c r="X6" s="65"/>
      <c r="Y6" s="65">
        <v>204579</v>
      </c>
      <c r="Z6" s="145"/>
      <c r="AA6" s="67"/>
    </row>
    <row r="7" spans="1:27" ht="13.5">
      <c r="A7" s="143" t="s">
        <v>76</v>
      </c>
      <c r="B7" s="141"/>
      <c r="C7" s="162"/>
      <c r="D7" s="162"/>
      <c r="E7" s="163">
        <v>3000000</v>
      </c>
      <c r="F7" s="164">
        <v>1778947</v>
      </c>
      <c r="G7" s="164">
        <v>1228</v>
      </c>
      <c r="H7" s="164"/>
      <c r="I7" s="164"/>
      <c r="J7" s="164">
        <v>1228</v>
      </c>
      <c r="K7" s="164">
        <v>1594394</v>
      </c>
      <c r="L7" s="164"/>
      <c r="M7" s="164"/>
      <c r="N7" s="164">
        <v>1594394</v>
      </c>
      <c r="O7" s="164">
        <v>12000</v>
      </c>
      <c r="P7" s="164">
        <v>18820</v>
      </c>
      <c r="Q7" s="164">
        <v>144298</v>
      </c>
      <c r="R7" s="164">
        <v>175118</v>
      </c>
      <c r="S7" s="164">
        <v>454094</v>
      </c>
      <c r="T7" s="164">
        <v>191221</v>
      </c>
      <c r="U7" s="164">
        <v>4400</v>
      </c>
      <c r="V7" s="164">
        <v>649715</v>
      </c>
      <c r="W7" s="164">
        <v>2420455</v>
      </c>
      <c r="X7" s="164">
        <v>1778947</v>
      </c>
      <c r="Y7" s="164">
        <v>641508</v>
      </c>
      <c r="Z7" s="146">
        <v>36.06</v>
      </c>
      <c r="AA7" s="239">
        <v>1778947</v>
      </c>
    </row>
    <row r="8" spans="1:27" ht="13.5">
      <c r="A8" s="143" t="s">
        <v>77</v>
      </c>
      <c r="B8" s="141"/>
      <c r="C8" s="160">
        <v>281049432</v>
      </c>
      <c r="D8" s="160"/>
      <c r="E8" s="161">
        <v>750000</v>
      </c>
      <c r="F8" s="65">
        <v>1850000</v>
      </c>
      <c r="G8" s="65">
        <v>154967</v>
      </c>
      <c r="H8" s="65"/>
      <c r="I8" s="65"/>
      <c r="J8" s="65">
        <v>154967</v>
      </c>
      <c r="K8" s="65">
        <v>54913</v>
      </c>
      <c r="L8" s="65"/>
      <c r="M8" s="65"/>
      <c r="N8" s="65">
        <v>54913</v>
      </c>
      <c r="O8" s="65"/>
      <c r="P8" s="65">
        <v>73020</v>
      </c>
      <c r="Q8" s="65">
        <v>30000</v>
      </c>
      <c r="R8" s="65">
        <v>103020</v>
      </c>
      <c r="S8" s="65"/>
      <c r="T8" s="65"/>
      <c r="U8" s="65">
        <v>1490</v>
      </c>
      <c r="V8" s="65">
        <v>1490</v>
      </c>
      <c r="W8" s="65">
        <v>314390</v>
      </c>
      <c r="X8" s="65">
        <v>1850000</v>
      </c>
      <c r="Y8" s="65">
        <v>-1535610</v>
      </c>
      <c r="Z8" s="145">
        <v>-83.01</v>
      </c>
      <c r="AA8" s="67">
        <v>1850000</v>
      </c>
    </row>
    <row r="9" spans="1:27" ht="13.5">
      <c r="A9" s="140" t="s">
        <v>78</v>
      </c>
      <c r="B9" s="141"/>
      <c r="C9" s="158">
        <f aca="true" t="shared" si="1" ref="C9:Y9">SUM(C10:C14)</f>
        <v>1730172</v>
      </c>
      <c r="D9" s="158">
        <f>SUM(D10:D14)</f>
        <v>0</v>
      </c>
      <c r="E9" s="159">
        <f t="shared" si="1"/>
        <v>3300000</v>
      </c>
      <c r="F9" s="105">
        <f t="shared" si="1"/>
        <v>2600000</v>
      </c>
      <c r="G9" s="105">
        <f t="shared" si="1"/>
        <v>334477</v>
      </c>
      <c r="H9" s="105">
        <f t="shared" si="1"/>
        <v>0</v>
      </c>
      <c r="I9" s="105">
        <f t="shared" si="1"/>
        <v>0</v>
      </c>
      <c r="J9" s="105">
        <f t="shared" si="1"/>
        <v>334477</v>
      </c>
      <c r="K9" s="105">
        <f t="shared" si="1"/>
        <v>15995</v>
      </c>
      <c r="L9" s="105">
        <f t="shared" si="1"/>
        <v>0</v>
      </c>
      <c r="M9" s="105">
        <f t="shared" si="1"/>
        <v>0</v>
      </c>
      <c r="N9" s="105">
        <f t="shared" si="1"/>
        <v>15995</v>
      </c>
      <c r="O9" s="105">
        <f t="shared" si="1"/>
        <v>0</v>
      </c>
      <c r="P9" s="105">
        <f t="shared" si="1"/>
        <v>12520</v>
      </c>
      <c r="Q9" s="105">
        <f t="shared" si="1"/>
        <v>0</v>
      </c>
      <c r="R9" s="105">
        <f t="shared" si="1"/>
        <v>12520</v>
      </c>
      <c r="S9" s="105">
        <f t="shared" si="1"/>
        <v>0</v>
      </c>
      <c r="T9" s="105">
        <f t="shared" si="1"/>
        <v>89370</v>
      </c>
      <c r="U9" s="105">
        <f t="shared" si="1"/>
        <v>1852650</v>
      </c>
      <c r="V9" s="105">
        <f t="shared" si="1"/>
        <v>1942020</v>
      </c>
      <c r="W9" s="105">
        <f t="shared" si="1"/>
        <v>2305012</v>
      </c>
      <c r="X9" s="105">
        <f t="shared" si="1"/>
        <v>2600000</v>
      </c>
      <c r="Y9" s="105">
        <f t="shared" si="1"/>
        <v>-294988</v>
      </c>
      <c r="Z9" s="142">
        <f>+IF(X9&lt;&gt;0,+(Y9/X9)*100,0)</f>
        <v>-11.345692307692309</v>
      </c>
      <c r="AA9" s="107">
        <f>SUM(AA10:AA14)</f>
        <v>2600000</v>
      </c>
    </row>
    <row r="10" spans="1:27" ht="13.5">
      <c r="A10" s="143" t="s">
        <v>79</v>
      </c>
      <c r="B10" s="141"/>
      <c r="C10" s="160">
        <v>1730172</v>
      </c>
      <c r="D10" s="160"/>
      <c r="E10" s="161">
        <v>2500000</v>
      </c>
      <c r="F10" s="65">
        <v>1300000</v>
      </c>
      <c r="G10" s="65"/>
      <c r="H10" s="65"/>
      <c r="I10" s="65"/>
      <c r="J10" s="65"/>
      <c r="K10" s="65">
        <v>15995</v>
      </c>
      <c r="L10" s="65"/>
      <c r="M10" s="65"/>
      <c r="N10" s="65">
        <v>15995</v>
      </c>
      <c r="O10" s="65"/>
      <c r="P10" s="65">
        <v>12520</v>
      </c>
      <c r="Q10" s="65"/>
      <c r="R10" s="65">
        <v>12520</v>
      </c>
      <c r="S10" s="65"/>
      <c r="T10" s="65">
        <v>89370</v>
      </c>
      <c r="U10" s="65"/>
      <c r="V10" s="65">
        <v>89370</v>
      </c>
      <c r="W10" s="65">
        <v>117885</v>
      </c>
      <c r="X10" s="65">
        <v>1300000</v>
      </c>
      <c r="Y10" s="65">
        <v>-1182115</v>
      </c>
      <c r="Z10" s="145">
        <v>-90.93</v>
      </c>
      <c r="AA10" s="67">
        <v>1300000</v>
      </c>
    </row>
    <row r="11" spans="1:27" ht="13.5">
      <c r="A11" s="143" t="s">
        <v>80</v>
      </c>
      <c r="B11" s="141"/>
      <c r="C11" s="160"/>
      <c r="D11" s="160"/>
      <c r="E11" s="161">
        <v>800000</v>
      </c>
      <c r="F11" s="65">
        <v>1300000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1300000</v>
      </c>
      <c r="Y11" s="65">
        <v>-1300000</v>
      </c>
      <c r="Z11" s="145">
        <v>-100</v>
      </c>
      <c r="AA11" s="67">
        <v>1300000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>
        <v>334477</v>
      </c>
      <c r="H12" s="65"/>
      <c r="I12" s="65"/>
      <c r="J12" s="65">
        <v>334477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1852650</v>
      </c>
      <c r="V12" s="65">
        <v>1852650</v>
      </c>
      <c r="W12" s="65">
        <v>2187127</v>
      </c>
      <c r="X12" s="65"/>
      <c r="Y12" s="65">
        <v>2187127</v>
      </c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26593645</v>
      </c>
      <c r="D15" s="158">
        <f>SUM(D16:D18)</f>
        <v>0</v>
      </c>
      <c r="E15" s="159">
        <f t="shared" si="2"/>
        <v>1853684</v>
      </c>
      <c r="F15" s="105">
        <f t="shared" si="2"/>
        <v>2973684</v>
      </c>
      <c r="G15" s="105">
        <f t="shared" si="2"/>
        <v>834342</v>
      </c>
      <c r="H15" s="105">
        <f t="shared" si="2"/>
        <v>0</v>
      </c>
      <c r="I15" s="105">
        <f t="shared" si="2"/>
        <v>1030645</v>
      </c>
      <c r="J15" s="105">
        <f t="shared" si="2"/>
        <v>1864987</v>
      </c>
      <c r="K15" s="105">
        <f t="shared" si="2"/>
        <v>373391</v>
      </c>
      <c r="L15" s="105">
        <f t="shared" si="2"/>
        <v>83814</v>
      </c>
      <c r="M15" s="105">
        <f t="shared" si="2"/>
        <v>0</v>
      </c>
      <c r="N15" s="105">
        <f t="shared" si="2"/>
        <v>457205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590702</v>
      </c>
      <c r="U15" s="105">
        <f t="shared" si="2"/>
        <v>0</v>
      </c>
      <c r="V15" s="105">
        <f t="shared" si="2"/>
        <v>590702</v>
      </c>
      <c r="W15" s="105">
        <f t="shared" si="2"/>
        <v>2912894</v>
      </c>
      <c r="X15" s="105">
        <f t="shared" si="2"/>
        <v>2973684</v>
      </c>
      <c r="Y15" s="105">
        <f t="shared" si="2"/>
        <v>-60790</v>
      </c>
      <c r="Z15" s="142">
        <f>+IF(X15&lt;&gt;0,+(Y15/X15)*100,0)</f>
        <v>-2.044265631452434</v>
      </c>
      <c r="AA15" s="107">
        <f>SUM(AA16:AA18)</f>
        <v>2973684</v>
      </c>
    </row>
    <row r="16" spans="1:27" ht="13.5">
      <c r="A16" s="143" t="s">
        <v>85</v>
      </c>
      <c r="B16" s="141"/>
      <c r="C16" s="160"/>
      <c r="D16" s="160"/>
      <c r="E16" s="161">
        <v>380000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26593645</v>
      </c>
      <c r="D17" s="160"/>
      <c r="E17" s="161">
        <v>1473684</v>
      </c>
      <c r="F17" s="65">
        <v>2973684</v>
      </c>
      <c r="G17" s="65">
        <v>834342</v>
      </c>
      <c r="H17" s="65"/>
      <c r="I17" s="65">
        <v>1030645</v>
      </c>
      <c r="J17" s="65">
        <v>1864987</v>
      </c>
      <c r="K17" s="65">
        <v>373391</v>
      </c>
      <c r="L17" s="65"/>
      <c r="M17" s="65"/>
      <c r="N17" s="65">
        <v>373391</v>
      </c>
      <c r="O17" s="65"/>
      <c r="P17" s="65"/>
      <c r="Q17" s="65"/>
      <c r="R17" s="65"/>
      <c r="S17" s="65"/>
      <c r="T17" s="65">
        <v>590702</v>
      </c>
      <c r="U17" s="65"/>
      <c r="V17" s="65">
        <v>590702</v>
      </c>
      <c r="W17" s="65">
        <v>2829080</v>
      </c>
      <c r="X17" s="65">
        <v>2973684</v>
      </c>
      <c r="Y17" s="65">
        <v>-144604</v>
      </c>
      <c r="Z17" s="145">
        <v>-4.86</v>
      </c>
      <c r="AA17" s="67">
        <v>2973684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>
        <v>83814</v>
      </c>
      <c r="M18" s="65"/>
      <c r="N18" s="65">
        <v>83814</v>
      </c>
      <c r="O18" s="65"/>
      <c r="P18" s="65"/>
      <c r="Q18" s="65"/>
      <c r="R18" s="65"/>
      <c r="S18" s="65"/>
      <c r="T18" s="65"/>
      <c r="U18" s="65"/>
      <c r="V18" s="65"/>
      <c r="W18" s="65">
        <v>83814</v>
      </c>
      <c r="X18" s="65"/>
      <c r="Y18" s="65">
        <v>83814</v>
      </c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448889189</v>
      </c>
      <c r="D19" s="158">
        <f>SUM(D20:D23)</f>
        <v>0</v>
      </c>
      <c r="E19" s="159">
        <f t="shared" si="3"/>
        <v>29291146</v>
      </c>
      <c r="F19" s="105">
        <f t="shared" si="3"/>
        <v>37423054</v>
      </c>
      <c r="G19" s="105">
        <f t="shared" si="3"/>
        <v>4227954</v>
      </c>
      <c r="H19" s="105">
        <f t="shared" si="3"/>
        <v>397208</v>
      </c>
      <c r="I19" s="105">
        <f t="shared" si="3"/>
        <v>357588</v>
      </c>
      <c r="J19" s="105">
        <f t="shared" si="3"/>
        <v>4982750</v>
      </c>
      <c r="K19" s="105">
        <f t="shared" si="3"/>
        <v>236713</v>
      </c>
      <c r="L19" s="105">
        <f t="shared" si="3"/>
        <v>412040</v>
      </c>
      <c r="M19" s="105">
        <f t="shared" si="3"/>
        <v>785322</v>
      </c>
      <c r="N19" s="105">
        <f t="shared" si="3"/>
        <v>1434075</v>
      </c>
      <c r="O19" s="105">
        <f t="shared" si="3"/>
        <v>2861475</v>
      </c>
      <c r="P19" s="105">
        <f t="shared" si="3"/>
        <v>1014004</v>
      </c>
      <c r="Q19" s="105">
        <f t="shared" si="3"/>
        <v>1562130</v>
      </c>
      <c r="R19" s="105">
        <f t="shared" si="3"/>
        <v>5437609</v>
      </c>
      <c r="S19" s="105">
        <f t="shared" si="3"/>
        <v>2213296</v>
      </c>
      <c r="T19" s="105">
        <f t="shared" si="3"/>
        <v>3958844</v>
      </c>
      <c r="U19" s="105">
        <f t="shared" si="3"/>
        <v>5036507</v>
      </c>
      <c r="V19" s="105">
        <f t="shared" si="3"/>
        <v>11208647</v>
      </c>
      <c r="W19" s="105">
        <f t="shared" si="3"/>
        <v>23063081</v>
      </c>
      <c r="X19" s="105">
        <f t="shared" si="3"/>
        <v>37423054</v>
      </c>
      <c r="Y19" s="105">
        <f t="shared" si="3"/>
        <v>-14359973</v>
      </c>
      <c r="Z19" s="142">
        <f>+IF(X19&lt;&gt;0,+(Y19/X19)*100,0)</f>
        <v>-38.37199657729698</v>
      </c>
      <c r="AA19" s="107">
        <f>SUM(AA20:AA23)</f>
        <v>37423054</v>
      </c>
    </row>
    <row r="20" spans="1:27" ht="13.5">
      <c r="A20" s="143" t="s">
        <v>89</v>
      </c>
      <c r="B20" s="141"/>
      <c r="C20" s="160"/>
      <c r="D20" s="160"/>
      <c r="E20" s="161">
        <v>2920000</v>
      </c>
      <c r="F20" s="65">
        <v>3955000</v>
      </c>
      <c r="G20" s="65"/>
      <c r="H20" s="65"/>
      <c r="I20" s="65"/>
      <c r="J20" s="65"/>
      <c r="K20" s="65">
        <v>19250</v>
      </c>
      <c r="L20" s="65"/>
      <c r="M20" s="65"/>
      <c r="N20" s="65">
        <v>19250</v>
      </c>
      <c r="O20" s="65"/>
      <c r="P20" s="65"/>
      <c r="Q20" s="65"/>
      <c r="R20" s="65"/>
      <c r="S20" s="65"/>
      <c r="T20" s="65">
        <v>135805</v>
      </c>
      <c r="U20" s="65">
        <v>5200</v>
      </c>
      <c r="V20" s="65">
        <v>141005</v>
      </c>
      <c r="W20" s="65">
        <v>160255</v>
      </c>
      <c r="X20" s="65">
        <v>3955000</v>
      </c>
      <c r="Y20" s="65">
        <v>-3794745</v>
      </c>
      <c r="Z20" s="145">
        <v>-95.95</v>
      </c>
      <c r="AA20" s="67">
        <v>3955000</v>
      </c>
    </row>
    <row r="21" spans="1:27" ht="13.5">
      <c r="A21" s="143" t="s">
        <v>90</v>
      </c>
      <c r="B21" s="141"/>
      <c r="C21" s="160">
        <v>448889189</v>
      </c>
      <c r="D21" s="160"/>
      <c r="E21" s="161">
        <v>14502988</v>
      </c>
      <c r="F21" s="65">
        <v>15234084</v>
      </c>
      <c r="G21" s="65"/>
      <c r="H21" s="65"/>
      <c r="I21" s="65">
        <v>201985</v>
      </c>
      <c r="J21" s="65">
        <v>201985</v>
      </c>
      <c r="K21" s="65">
        <v>80969</v>
      </c>
      <c r="L21" s="65">
        <v>256437</v>
      </c>
      <c r="M21" s="65">
        <v>70060</v>
      </c>
      <c r="N21" s="65">
        <v>407466</v>
      </c>
      <c r="O21" s="65">
        <v>2861475</v>
      </c>
      <c r="P21" s="65">
        <v>1014004</v>
      </c>
      <c r="Q21" s="65">
        <v>433767</v>
      </c>
      <c r="R21" s="65">
        <v>4309246</v>
      </c>
      <c r="S21" s="65">
        <v>1102325</v>
      </c>
      <c r="T21" s="65">
        <v>1369467</v>
      </c>
      <c r="U21" s="65">
        <v>1930287</v>
      </c>
      <c r="V21" s="65">
        <v>4402079</v>
      </c>
      <c r="W21" s="65">
        <v>9320776</v>
      </c>
      <c r="X21" s="65">
        <v>15234084</v>
      </c>
      <c r="Y21" s="65">
        <v>-5913308</v>
      </c>
      <c r="Z21" s="145">
        <v>-38.82</v>
      </c>
      <c r="AA21" s="67">
        <v>15234084</v>
      </c>
    </row>
    <row r="22" spans="1:27" ht="13.5">
      <c r="A22" s="143" t="s">
        <v>91</v>
      </c>
      <c r="B22" s="141"/>
      <c r="C22" s="162"/>
      <c r="D22" s="162"/>
      <c r="E22" s="163">
        <v>1103979</v>
      </c>
      <c r="F22" s="164">
        <v>7621979</v>
      </c>
      <c r="G22" s="164">
        <v>4151524</v>
      </c>
      <c r="H22" s="164">
        <v>397208</v>
      </c>
      <c r="I22" s="164">
        <v>155603</v>
      </c>
      <c r="J22" s="164">
        <v>4704335</v>
      </c>
      <c r="K22" s="164">
        <v>136494</v>
      </c>
      <c r="L22" s="164">
        <v>155603</v>
      </c>
      <c r="M22" s="164">
        <v>462185</v>
      </c>
      <c r="N22" s="164">
        <v>754282</v>
      </c>
      <c r="O22" s="164"/>
      <c r="P22" s="164"/>
      <c r="Q22" s="164"/>
      <c r="R22" s="164"/>
      <c r="S22" s="164">
        <v>9625</v>
      </c>
      <c r="T22" s="164"/>
      <c r="U22" s="164"/>
      <c r="V22" s="164">
        <v>9625</v>
      </c>
      <c r="W22" s="164">
        <v>5468242</v>
      </c>
      <c r="X22" s="164">
        <v>7621979</v>
      </c>
      <c r="Y22" s="164">
        <v>-2153737</v>
      </c>
      <c r="Z22" s="146">
        <v>-28.26</v>
      </c>
      <c r="AA22" s="239">
        <v>7621979</v>
      </c>
    </row>
    <row r="23" spans="1:27" ht="13.5">
      <c r="A23" s="143" t="s">
        <v>92</v>
      </c>
      <c r="B23" s="141"/>
      <c r="C23" s="160"/>
      <c r="D23" s="160"/>
      <c r="E23" s="161">
        <v>10764179</v>
      </c>
      <c r="F23" s="65">
        <v>10611991</v>
      </c>
      <c r="G23" s="65">
        <v>76430</v>
      </c>
      <c r="H23" s="65"/>
      <c r="I23" s="65"/>
      <c r="J23" s="65">
        <v>76430</v>
      </c>
      <c r="K23" s="65"/>
      <c r="L23" s="65"/>
      <c r="M23" s="65">
        <v>253077</v>
      </c>
      <c r="N23" s="65">
        <v>253077</v>
      </c>
      <c r="O23" s="65"/>
      <c r="P23" s="65"/>
      <c r="Q23" s="65">
        <v>1128363</v>
      </c>
      <c r="R23" s="65">
        <v>1128363</v>
      </c>
      <c r="S23" s="65">
        <v>1101346</v>
      </c>
      <c r="T23" s="65">
        <v>2453572</v>
      </c>
      <c r="U23" s="65">
        <v>3101020</v>
      </c>
      <c r="V23" s="65">
        <v>6655938</v>
      </c>
      <c r="W23" s="65">
        <v>8113808</v>
      </c>
      <c r="X23" s="65">
        <v>10611991</v>
      </c>
      <c r="Y23" s="65">
        <v>-2498183</v>
      </c>
      <c r="Z23" s="145">
        <v>-23.54</v>
      </c>
      <c r="AA23" s="67">
        <v>10611991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758262438</v>
      </c>
      <c r="D25" s="232">
        <f>+D5+D9+D15+D19+D24</f>
        <v>0</v>
      </c>
      <c r="E25" s="245">
        <f t="shared" si="4"/>
        <v>38194830</v>
      </c>
      <c r="F25" s="234">
        <f t="shared" si="4"/>
        <v>46625685</v>
      </c>
      <c r="G25" s="234">
        <f t="shared" si="4"/>
        <v>5552968</v>
      </c>
      <c r="H25" s="234">
        <f t="shared" si="4"/>
        <v>397208</v>
      </c>
      <c r="I25" s="234">
        <f t="shared" si="4"/>
        <v>1388233</v>
      </c>
      <c r="J25" s="234">
        <f t="shared" si="4"/>
        <v>7338409</v>
      </c>
      <c r="K25" s="234">
        <f t="shared" si="4"/>
        <v>2378802</v>
      </c>
      <c r="L25" s="234">
        <f t="shared" si="4"/>
        <v>579668</v>
      </c>
      <c r="M25" s="234">
        <f t="shared" si="4"/>
        <v>785322</v>
      </c>
      <c r="N25" s="234">
        <f t="shared" si="4"/>
        <v>3743792</v>
      </c>
      <c r="O25" s="234">
        <f t="shared" si="4"/>
        <v>2873475</v>
      </c>
      <c r="P25" s="234">
        <f t="shared" si="4"/>
        <v>1127984</v>
      </c>
      <c r="Q25" s="234">
        <f t="shared" si="4"/>
        <v>1744177</v>
      </c>
      <c r="R25" s="234">
        <f t="shared" si="4"/>
        <v>5745636</v>
      </c>
      <c r="S25" s="234">
        <f t="shared" si="4"/>
        <v>2667390</v>
      </c>
      <c r="T25" s="234">
        <f t="shared" si="4"/>
        <v>4830137</v>
      </c>
      <c r="U25" s="234">
        <f t="shared" si="4"/>
        <v>6895047</v>
      </c>
      <c r="V25" s="234">
        <f t="shared" si="4"/>
        <v>14392574</v>
      </c>
      <c r="W25" s="234">
        <f t="shared" si="4"/>
        <v>31220411</v>
      </c>
      <c r="X25" s="234">
        <f t="shared" si="4"/>
        <v>46625685</v>
      </c>
      <c r="Y25" s="234">
        <f t="shared" si="4"/>
        <v>-15405274</v>
      </c>
      <c r="Z25" s="246">
        <f>+IF(X25&lt;&gt;0,+(Y25/X25)*100,0)</f>
        <v>-33.04031672671404</v>
      </c>
      <c r="AA25" s="247">
        <f>+AA5+AA9+AA15+AA19+AA24</f>
        <v>46625685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297898645</v>
      </c>
      <c r="D28" s="160"/>
      <c r="E28" s="161">
        <v>27744830</v>
      </c>
      <c r="F28" s="65"/>
      <c r="G28" s="65">
        <v>4151524</v>
      </c>
      <c r="H28" s="65">
        <v>397208</v>
      </c>
      <c r="I28" s="65">
        <v>1388233</v>
      </c>
      <c r="J28" s="65">
        <v>5936965</v>
      </c>
      <c r="K28" s="65">
        <v>2086780</v>
      </c>
      <c r="L28" s="65">
        <v>412040</v>
      </c>
      <c r="M28" s="65">
        <v>532245</v>
      </c>
      <c r="N28" s="65">
        <v>3031065</v>
      </c>
      <c r="O28" s="65">
        <v>2861475</v>
      </c>
      <c r="P28" s="65">
        <v>1341089</v>
      </c>
      <c r="Q28" s="65">
        <v>433767</v>
      </c>
      <c r="R28" s="65">
        <v>4636331</v>
      </c>
      <c r="S28" s="65">
        <v>2074604</v>
      </c>
      <c r="T28" s="65">
        <v>4408123</v>
      </c>
      <c r="U28" s="65">
        <v>3458275</v>
      </c>
      <c r="V28" s="65">
        <v>9941002</v>
      </c>
      <c r="W28" s="65">
        <v>23545363</v>
      </c>
      <c r="X28" s="65"/>
      <c r="Y28" s="65">
        <v>23545363</v>
      </c>
      <c r="Z28" s="145"/>
      <c r="AA28" s="160"/>
    </row>
    <row r="29" spans="1:27" ht="13.5">
      <c r="A29" s="249" t="s">
        <v>138</v>
      </c>
      <c r="B29" s="141"/>
      <c r="C29" s="160">
        <v>448889189</v>
      </c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746787834</v>
      </c>
      <c r="D32" s="225">
        <f>SUM(D28:D31)</f>
        <v>0</v>
      </c>
      <c r="E32" s="226">
        <f t="shared" si="5"/>
        <v>27744830</v>
      </c>
      <c r="F32" s="82">
        <f t="shared" si="5"/>
        <v>0</v>
      </c>
      <c r="G32" s="82">
        <f t="shared" si="5"/>
        <v>4151524</v>
      </c>
      <c r="H32" s="82">
        <f t="shared" si="5"/>
        <v>397208</v>
      </c>
      <c r="I32" s="82">
        <f t="shared" si="5"/>
        <v>1388233</v>
      </c>
      <c r="J32" s="82">
        <f t="shared" si="5"/>
        <v>5936965</v>
      </c>
      <c r="K32" s="82">
        <f t="shared" si="5"/>
        <v>2086780</v>
      </c>
      <c r="L32" s="82">
        <f t="shared" si="5"/>
        <v>412040</v>
      </c>
      <c r="M32" s="82">
        <f t="shared" si="5"/>
        <v>532245</v>
      </c>
      <c r="N32" s="82">
        <f t="shared" si="5"/>
        <v>3031065</v>
      </c>
      <c r="O32" s="82">
        <f t="shared" si="5"/>
        <v>2861475</v>
      </c>
      <c r="P32" s="82">
        <f t="shared" si="5"/>
        <v>1341089</v>
      </c>
      <c r="Q32" s="82">
        <f t="shared" si="5"/>
        <v>433767</v>
      </c>
      <c r="R32" s="82">
        <f t="shared" si="5"/>
        <v>4636331</v>
      </c>
      <c r="S32" s="82">
        <f t="shared" si="5"/>
        <v>2074604</v>
      </c>
      <c r="T32" s="82">
        <f t="shared" si="5"/>
        <v>4408123</v>
      </c>
      <c r="U32" s="82">
        <f t="shared" si="5"/>
        <v>3458275</v>
      </c>
      <c r="V32" s="82">
        <f t="shared" si="5"/>
        <v>9941002</v>
      </c>
      <c r="W32" s="82">
        <f t="shared" si="5"/>
        <v>23545363</v>
      </c>
      <c r="X32" s="82">
        <f t="shared" si="5"/>
        <v>0</v>
      </c>
      <c r="Y32" s="82">
        <f t="shared" si="5"/>
        <v>23545363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>
        <v>253077</v>
      </c>
      <c r="N33" s="65">
        <v>253077</v>
      </c>
      <c r="O33" s="65"/>
      <c r="P33" s="65"/>
      <c r="Q33" s="65"/>
      <c r="R33" s="65"/>
      <c r="S33" s="65"/>
      <c r="T33" s="65"/>
      <c r="U33" s="65"/>
      <c r="V33" s="65"/>
      <c r="W33" s="65">
        <v>253077</v>
      </c>
      <c r="X33" s="65"/>
      <c r="Y33" s="65">
        <v>253077</v>
      </c>
      <c r="Z33" s="145"/>
      <c r="AA33" s="67"/>
    </row>
    <row r="34" spans="1:27" ht="13.5">
      <c r="A34" s="252" t="s">
        <v>52</v>
      </c>
      <c r="B34" s="141" t="s">
        <v>126</v>
      </c>
      <c r="C34" s="160">
        <v>9600000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1873894</v>
      </c>
      <c r="D35" s="160"/>
      <c r="E35" s="161">
        <v>10450000</v>
      </c>
      <c r="F35" s="65">
        <v>46625685</v>
      </c>
      <c r="G35" s="65">
        <v>1066967</v>
      </c>
      <c r="H35" s="65"/>
      <c r="I35" s="65"/>
      <c r="J35" s="65">
        <v>1066967</v>
      </c>
      <c r="K35" s="65">
        <v>292022</v>
      </c>
      <c r="L35" s="65">
        <v>167628</v>
      </c>
      <c r="M35" s="65"/>
      <c r="N35" s="65">
        <v>459650</v>
      </c>
      <c r="O35" s="65">
        <v>12000</v>
      </c>
      <c r="P35" s="65">
        <v>113980</v>
      </c>
      <c r="Q35" s="65">
        <v>1310410</v>
      </c>
      <c r="R35" s="65">
        <v>1436390</v>
      </c>
      <c r="S35" s="65">
        <v>592786</v>
      </c>
      <c r="T35" s="65">
        <v>422014</v>
      </c>
      <c r="U35" s="65">
        <v>3436772</v>
      </c>
      <c r="V35" s="65">
        <v>4451572</v>
      </c>
      <c r="W35" s="65">
        <v>7414579</v>
      </c>
      <c r="X35" s="65">
        <v>46625685</v>
      </c>
      <c r="Y35" s="65">
        <v>-39211106</v>
      </c>
      <c r="Z35" s="145">
        <v>-84.1</v>
      </c>
      <c r="AA35" s="67">
        <v>46625685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758261728</v>
      </c>
      <c r="D36" s="237">
        <f>SUM(D32:D35)</f>
        <v>0</v>
      </c>
      <c r="E36" s="233">
        <f t="shared" si="6"/>
        <v>38194830</v>
      </c>
      <c r="F36" s="235">
        <f t="shared" si="6"/>
        <v>46625685</v>
      </c>
      <c r="G36" s="235">
        <f t="shared" si="6"/>
        <v>5218491</v>
      </c>
      <c r="H36" s="235">
        <f t="shared" si="6"/>
        <v>397208</v>
      </c>
      <c r="I36" s="235">
        <f t="shared" si="6"/>
        <v>1388233</v>
      </c>
      <c r="J36" s="235">
        <f t="shared" si="6"/>
        <v>7003932</v>
      </c>
      <c r="K36" s="235">
        <f t="shared" si="6"/>
        <v>2378802</v>
      </c>
      <c r="L36" s="235">
        <f t="shared" si="6"/>
        <v>579668</v>
      </c>
      <c r="M36" s="235">
        <f t="shared" si="6"/>
        <v>785322</v>
      </c>
      <c r="N36" s="235">
        <f t="shared" si="6"/>
        <v>3743792</v>
      </c>
      <c r="O36" s="235">
        <f t="shared" si="6"/>
        <v>2873475</v>
      </c>
      <c r="P36" s="235">
        <f t="shared" si="6"/>
        <v>1455069</v>
      </c>
      <c r="Q36" s="235">
        <f t="shared" si="6"/>
        <v>1744177</v>
      </c>
      <c r="R36" s="235">
        <f t="shared" si="6"/>
        <v>6072721</v>
      </c>
      <c r="S36" s="235">
        <f t="shared" si="6"/>
        <v>2667390</v>
      </c>
      <c r="T36" s="235">
        <f t="shared" si="6"/>
        <v>4830137</v>
      </c>
      <c r="U36" s="235">
        <f t="shared" si="6"/>
        <v>6895047</v>
      </c>
      <c r="V36" s="235">
        <f t="shared" si="6"/>
        <v>14392574</v>
      </c>
      <c r="W36" s="235">
        <f t="shared" si="6"/>
        <v>31213019</v>
      </c>
      <c r="X36" s="235">
        <f t="shared" si="6"/>
        <v>46625685</v>
      </c>
      <c r="Y36" s="235">
        <f t="shared" si="6"/>
        <v>-15412666</v>
      </c>
      <c r="Z36" s="236">
        <f>+IF(X36&lt;&gt;0,+(Y36/X36)*100,0)</f>
        <v>-33.056170649289115</v>
      </c>
      <c r="AA36" s="254">
        <f>SUM(AA32:AA35)</f>
        <v>46625685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10157600</v>
      </c>
      <c r="D6" s="160"/>
      <c r="E6" s="64"/>
      <c r="F6" s="65"/>
      <c r="G6" s="65">
        <v>45385491</v>
      </c>
      <c r="H6" s="65">
        <v>44477539</v>
      </c>
      <c r="I6" s="65">
        <v>26991362</v>
      </c>
      <c r="J6" s="65">
        <v>116854392</v>
      </c>
      <c r="K6" s="65">
        <v>28958335</v>
      </c>
      <c r="L6" s="65">
        <v>11241376</v>
      </c>
      <c r="M6" s="65">
        <v>6096605</v>
      </c>
      <c r="N6" s="65">
        <v>46296316</v>
      </c>
      <c r="O6" s="65">
        <v>3085928</v>
      </c>
      <c r="P6" s="65">
        <v>57844932</v>
      </c>
      <c r="Q6" s="65">
        <v>29161591</v>
      </c>
      <c r="R6" s="65">
        <v>90092451</v>
      </c>
      <c r="S6" s="65">
        <v>7859921</v>
      </c>
      <c r="T6" s="65">
        <v>991887</v>
      </c>
      <c r="U6" s="65"/>
      <c r="V6" s="65">
        <v>8851808</v>
      </c>
      <c r="W6" s="65">
        <v>262094967</v>
      </c>
      <c r="X6" s="65"/>
      <c r="Y6" s="65">
        <v>262094967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>
        <v>7651</v>
      </c>
      <c r="F7" s="65">
        <v>7651</v>
      </c>
      <c r="G7" s="65">
        <v>-113704</v>
      </c>
      <c r="H7" s="65">
        <v>942661</v>
      </c>
      <c r="I7" s="65">
        <v>-512795</v>
      </c>
      <c r="J7" s="65">
        <v>316162</v>
      </c>
      <c r="K7" s="65">
        <v>-6214549</v>
      </c>
      <c r="L7" s="65">
        <v>5885451</v>
      </c>
      <c r="M7" s="65">
        <v>5885451</v>
      </c>
      <c r="N7" s="65">
        <v>5556353</v>
      </c>
      <c r="O7" s="65">
        <v>5903590</v>
      </c>
      <c r="P7" s="65">
        <v>-27272548</v>
      </c>
      <c r="Q7" s="65">
        <v>-8692918</v>
      </c>
      <c r="R7" s="65">
        <v>-30061876</v>
      </c>
      <c r="S7" s="65">
        <v>33358091</v>
      </c>
      <c r="T7" s="65">
        <v>33544585</v>
      </c>
      <c r="U7" s="65"/>
      <c r="V7" s="65">
        <v>66902676</v>
      </c>
      <c r="W7" s="65">
        <v>42713315</v>
      </c>
      <c r="X7" s="65">
        <v>7651</v>
      </c>
      <c r="Y7" s="65">
        <v>42705664</v>
      </c>
      <c r="Z7" s="145">
        <v>558171.01</v>
      </c>
      <c r="AA7" s="67">
        <v>7651</v>
      </c>
    </row>
    <row r="8" spans="1:27" ht="13.5">
      <c r="A8" s="264" t="s">
        <v>148</v>
      </c>
      <c r="B8" s="197" t="s">
        <v>72</v>
      </c>
      <c r="C8" s="160">
        <v>41863246</v>
      </c>
      <c r="D8" s="160"/>
      <c r="E8" s="64">
        <v>45000</v>
      </c>
      <c r="F8" s="65">
        <v>45000</v>
      </c>
      <c r="G8" s="65">
        <v>45937922</v>
      </c>
      <c r="H8" s="65">
        <v>211877238</v>
      </c>
      <c r="I8" s="65">
        <v>214380989</v>
      </c>
      <c r="J8" s="65">
        <v>472196149</v>
      </c>
      <c r="K8" s="65">
        <v>218476362</v>
      </c>
      <c r="L8" s="65">
        <v>223027565</v>
      </c>
      <c r="M8" s="65">
        <v>228452347</v>
      </c>
      <c r="N8" s="65">
        <v>669956274</v>
      </c>
      <c r="O8" s="65">
        <v>234334601</v>
      </c>
      <c r="P8" s="65">
        <v>238367714</v>
      </c>
      <c r="Q8" s="65">
        <v>239846912</v>
      </c>
      <c r="R8" s="65">
        <v>712549227</v>
      </c>
      <c r="S8" s="65">
        <v>195075917</v>
      </c>
      <c r="T8" s="65">
        <v>200156685</v>
      </c>
      <c r="U8" s="65"/>
      <c r="V8" s="65">
        <v>395232602</v>
      </c>
      <c r="W8" s="65">
        <v>2249934252</v>
      </c>
      <c r="X8" s="65">
        <v>45000</v>
      </c>
      <c r="Y8" s="65">
        <v>2249889252</v>
      </c>
      <c r="Z8" s="145">
        <v>4999753.89</v>
      </c>
      <c r="AA8" s="67">
        <v>45000</v>
      </c>
    </row>
    <row r="9" spans="1:27" ht="13.5">
      <c r="A9" s="264" t="s">
        <v>149</v>
      </c>
      <c r="B9" s="197"/>
      <c r="C9" s="160">
        <v>4399004</v>
      </c>
      <c r="D9" s="160"/>
      <c r="E9" s="64"/>
      <c r="F9" s="65"/>
      <c r="G9" s="65"/>
      <c r="H9" s="65">
        <v>1009934</v>
      </c>
      <c r="I9" s="65">
        <v>1018064</v>
      </c>
      <c r="J9" s="65">
        <v>2027998</v>
      </c>
      <c r="K9" s="65">
        <v>1018064</v>
      </c>
      <c r="L9" s="65">
        <v>1013594</v>
      </c>
      <c r="M9" s="65">
        <v>1014904</v>
      </c>
      <c r="N9" s="65">
        <v>3046562</v>
      </c>
      <c r="O9" s="65">
        <v>1022097</v>
      </c>
      <c r="P9" s="65">
        <v>660556</v>
      </c>
      <c r="Q9" s="65">
        <v>660556</v>
      </c>
      <c r="R9" s="65">
        <v>2343209</v>
      </c>
      <c r="S9" s="65">
        <v>632495</v>
      </c>
      <c r="T9" s="65">
        <v>628793</v>
      </c>
      <c r="U9" s="65"/>
      <c r="V9" s="65">
        <v>1261288</v>
      </c>
      <c r="W9" s="65">
        <v>8679057</v>
      </c>
      <c r="X9" s="65"/>
      <c r="Y9" s="65">
        <v>8679057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164144</v>
      </c>
      <c r="D11" s="160"/>
      <c r="E11" s="64"/>
      <c r="F11" s="65"/>
      <c r="G11" s="65"/>
      <c r="H11" s="65">
        <v>-113704</v>
      </c>
      <c r="I11" s="65">
        <v>-79656</v>
      </c>
      <c r="J11" s="65">
        <v>-193360</v>
      </c>
      <c r="K11" s="65">
        <v>-69746</v>
      </c>
      <c r="L11" s="65">
        <v>-2326</v>
      </c>
      <c r="M11" s="65">
        <v>31961</v>
      </c>
      <c r="N11" s="65">
        <v>-40111</v>
      </c>
      <c r="O11" s="65">
        <v>46872</v>
      </c>
      <c r="P11" s="65">
        <v>-183587</v>
      </c>
      <c r="Q11" s="65">
        <v>-501269</v>
      </c>
      <c r="R11" s="65">
        <v>-637984</v>
      </c>
      <c r="S11" s="65">
        <v>-438539</v>
      </c>
      <c r="T11" s="65">
        <v>-453483</v>
      </c>
      <c r="U11" s="65"/>
      <c r="V11" s="65">
        <v>-892022</v>
      </c>
      <c r="W11" s="65">
        <v>-1763477</v>
      </c>
      <c r="X11" s="65"/>
      <c r="Y11" s="65">
        <v>-1763477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56583994</v>
      </c>
      <c r="D12" s="177">
        <f>SUM(D6:D11)</f>
        <v>0</v>
      </c>
      <c r="E12" s="77">
        <f t="shared" si="0"/>
        <v>52651</v>
      </c>
      <c r="F12" s="78">
        <f t="shared" si="0"/>
        <v>52651</v>
      </c>
      <c r="G12" s="78">
        <f t="shared" si="0"/>
        <v>91209709</v>
      </c>
      <c r="H12" s="78">
        <f t="shared" si="0"/>
        <v>258193668</v>
      </c>
      <c r="I12" s="78">
        <f t="shared" si="0"/>
        <v>241797964</v>
      </c>
      <c r="J12" s="78">
        <f t="shared" si="0"/>
        <v>591201341</v>
      </c>
      <c r="K12" s="78">
        <f t="shared" si="0"/>
        <v>242168466</v>
      </c>
      <c r="L12" s="78">
        <f t="shared" si="0"/>
        <v>241165660</v>
      </c>
      <c r="M12" s="78">
        <f t="shared" si="0"/>
        <v>241481268</v>
      </c>
      <c r="N12" s="78">
        <f t="shared" si="0"/>
        <v>724815394</v>
      </c>
      <c r="O12" s="78">
        <f t="shared" si="0"/>
        <v>244393088</v>
      </c>
      <c r="P12" s="78">
        <f t="shared" si="0"/>
        <v>269417067</v>
      </c>
      <c r="Q12" s="78">
        <f t="shared" si="0"/>
        <v>260474872</v>
      </c>
      <c r="R12" s="78">
        <f t="shared" si="0"/>
        <v>774285027</v>
      </c>
      <c r="S12" s="78">
        <f t="shared" si="0"/>
        <v>236487885</v>
      </c>
      <c r="T12" s="78">
        <f t="shared" si="0"/>
        <v>234868467</v>
      </c>
      <c r="U12" s="78">
        <f t="shared" si="0"/>
        <v>0</v>
      </c>
      <c r="V12" s="78">
        <f t="shared" si="0"/>
        <v>471356352</v>
      </c>
      <c r="W12" s="78">
        <f t="shared" si="0"/>
        <v>2561658114</v>
      </c>
      <c r="X12" s="78">
        <f t="shared" si="0"/>
        <v>52651</v>
      </c>
      <c r="Y12" s="78">
        <f t="shared" si="0"/>
        <v>2561605463</v>
      </c>
      <c r="Z12" s="179">
        <f>+IF(X12&lt;&gt;0,+(Y12/X12)*100,0)</f>
        <v>4865255.10056789</v>
      </c>
      <c r="AA12" s="79">
        <f>SUM(AA6:AA11)</f>
        <v>52651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3651295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3195000</v>
      </c>
      <c r="D17" s="160"/>
      <c r="E17" s="64"/>
      <c r="F17" s="65"/>
      <c r="G17" s="65"/>
      <c r="H17" s="65">
        <v>3550000</v>
      </c>
      <c r="I17" s="65">
        <v>3550000</v>
      </c>
      <c r="J17" s="65">
        <v>7100000</v>
      </c>
      <c r="K17" s="65">
        <v>3550000</v>
      </c>
      <c r="L17" s="65">
        <v>3550000</v>
      </c>
      <c r="M17" s="65">
        <v>3550000</v>
      </c>
      <c r="N17" s="65">
        <v>10650000</v>
      </c>
      <c r="O17" s="65">
        <v>3550000</v>
      </c>
      <c r="P17" s="65">
        <v>3550000</v>
      </c>
      <c r="Q17" s="65">
        <v>3550000</v>
      </c>
      <c r="R17" s="65">
        <v>10650000</v>
      </c>
      <c r="S17" s="65">
        <v>3550000</v>
      </c>
      <c r="T17" s="65">
        <v>3550000</v>
      </c>
      <c r="U17" s="65"/>
      <c r="V17" s="65">
        <v>7100000</v>
      </c>
      <c r="W17" s="65">
        <v>35500000</v>
      </c>
      <c r="X17" s="65"/>
      <c r="Y17" s="65">
        <v>35500000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693475881</v>
      </c>
      <c r="D19" s="160"/>
      <c r="E19" s="64">
        <v>1147736</v>
      </c>
      <c r="F19" s="65">
        <v>1147736</v>
      </c>
      <c r="G19" s="65">
        <v>1105536756</v>
      </c>
      <c r="H19" s="65">
        <v>693108778</v>
      </c>
      <c r="I19" s="65">
        <v>693108778</v>
      </c>
      <c r="J19" s="65">
        <v>2491754312</v>
      </c>
      <c r="K19" s="65">
        <v>693108778</v>
      </c>
      <c r="L19" s="65">
        <v>693108778</v>
      </c>
      <c r="M19" s="65">
        <v>693108778</v>
      </c>
      <c r="N19" s="65">
        <v>2079326334</v>
      </c>
      <c r="O19" s="65">
        <v>693108778</v>
      </c>
      <c r="P19" s="65">
        <v>693108778</v>
      </c>
      <c r="Q19" s="65">
        <v>693108778</v>
      </c>
      <c r="R19" s="65">
        <v>2079326334</v>
      </c>
      <c r="S19" s="65">
        <v>693108778</v>
      </c>
      <c r="T19" s="65">
        <v>693108778</v>
      </c>
      <c r="U19" s="65"/>
      <c r="V19" s="65">
        <v>1386217556</v>
      </c>
      <c r="W19" s="65">
        <v>8036624536</v>
      </c>
      <c r="X19" s="65">
        <v>1147736</v>
      </c>
      <c r="Y19" s="65">
        <v>8035476800</v>
      </c>
      <c r="Z19" s="145">
        <v>700115.43</v>
      </c>
      <c r="AA19" s="67">
        <v>1147736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>
        <v>67544</v>
      </c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119162</v>
      </c>
      <c r="D22" s="160"/>
      <c r="E22" s="64"/>
      <c r="F22" s="65"/>
      <c r="G22" s="65">
        <v>134784</v>
      </c>
      <c r="H22" s="65">
        <v>198808</v>
      </c>
      <c r="I22" s="65">
        <v>198808</v>
      </c>
      <c r="J22" s="65">
        <v>532400</v>
      </c>
      <c r="K22" s="65">
        <v>198808</v>
      </c>
      <c r="L22" s="65">
        <v>198808</v>
      </c>
      <c r="M22" s="65">
        <v>198808</v>
      </c>
      <c r="N22" s="65">
        <v>596424</v>
      </c>
      <c r="O22" s="65">
        <v>198808</v>
      </c>
      <c r="P22" s="65">
        <v>198808</v>
      </c>
      <c r="Q22" s="65">
        <v>198808</v>
      </c>
      <c r="R22" s="65">
        <v>596424</v>
      </c>
      <c r="S22" s="65">
        <v>198808</v>
      </c>
      <c r="T22" s="65">
        <v>198808</v>
      </c>
      <c r="U22" s="65"/>
      <c r="V22" s="65">
        <v>397616</v>
      </c>
      <c r="W22" s="65">
        <v>2122864</v>
      </c>
      <c r="X22" s="65"/>
      <c r="Y22" s="65">
        <v>2122864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700508882</v>
      </c>
      <c r="D24" s="177">
        <f>SUM(D15:D23)</f>
        <v>0</v>
      </c>
      <c r="E24" s="81">
        <f t="shared" si="1"/>
        <v>1147736</v>
      </c>
      <c r="F24" s="82">
        <f t="shared" si="1"/>
        <v>1147736</v>
      </c>
      <c r="G24" s="82">
        <f t="shared" si="1"/>
        <v>1105671540</v>
      </c>
      <c r="H24" s="82">
        <f t="shared" si="1"/>
        <v>696857586</v>
      </c>
      <c r="I24" s="82">
        <f t="shared" si="1"/>
        <v>696857586</v>
      </c>
      <c r="J24" s="82">
        <f t="shared" si="1"/>
        <v>2499386712</v>
      </c>
      <c r="K24" s="82">
        <f t="shared" si="1"/>
        <v>696857586</v>
      </c>
      <c r="L24" s="82">
        <f t="shared" si="1"/>
        <v>696857586</v>
      </c>
      <c r="M24" s="82">
        <f t="shared" si="1"/>
        <v>696857586</v>
      </c>
      <c r="N24" s="82">
        <f t="shared" si="1"/>
        <v>2090572758</v>
      </c>
      <c r="O24" s="82">
        <f t="shared" si="1"/>
        <v>696857586</v>
      </c>
      <c r="P24" s="82">
        <f t="shared" si="1"/>
        <v>696857586</v>
      </c>
      <c r="Q24" s="82">
        <f t="shared" si="1"/>
        <v>696857586</v>
      </c>
      <c r="R24" s="82">
        <f t="shared" si="1"/>
        <v>2090572758</v>
      </c>
      <c r="S24" s="82">
        <f t="shared" si="1"/>
        <v>696857586</v>
      </c>
      <c r="T24" s="82">
        <f t="shared" si="1"/>
        <v>696857586</v>
      </c>
      <c r="U24" s="82">
        <f t="shared" si="1"/>
        <v>0</v>
      </c>
      <c r="V24" s="82">
        <f t="shared" si="1"/>
        <v>1393715172</v>
      </c>
      <c r="W24" s="82">
        <f t="shared" si="1"/>
        <v>8074247400</v>
      </c>
      <c r="X24" s="82">
        <f t="shared" si="1"/>
        <v>1147736</v>
      </c>
      <c r="Y24" s="82">
        <f t="shared" si="1"/>
        <v>8073099664</v>
      </c>
      <c r="Z24" s="227">
        <f>+IF(X24&lt;&gt;0,+(Y24/X24)*100,0)</f>
        <v>703393.4340301254</v>
      </c>
      <c r="AA24" s="84">
        <f>SUM(AA15:AA23)</f>
        <v>1147736</v>
      </c>
    </row>
    <row r="25" spans="1:27" ht="13.5">
      <c r="A25" s="265" t="s">
        <v>162</v>
      </c>
      <c r="B25" s="266"/>
      <c r="C25" s="177">
        <f aca="true" t="shared" si="2" ref="C25:Y25">+C12+C24</f>
        <v>757092876</v>
      </c>
      <c r="D25" s="177">
        <f>+D12+D24</f>
        <v>0</v>
      </c>
      <c r="E25" s="77">
        <f t="shared" si="2"/>
        <v>1200387</v>
      </c>
      <c r="F25" s="78">
        <f t="shared" si="2"/>
        <v>1200387</v>
      </c>
      <c r="G25" s="78">
        <f t="shared" si="2"/>
        <v>1196881249</v>
      </c>
      <c r="H25" s="78">
        <f t="shared" si="2"/>
        <v>955051254</v>
      </c>
      <c r="I25" s="78">
        <f t="shared" si="2"/>
        <v>938655550</v>
      </c>
      <c r="J25" s="78">
        <f t="shared" si="2"/>
        <v>3090588053</v>
      </c>
      <c r="K25" s="78">
        <f t="shared" si="2"/>
        <v>939026052</v>
      </c>
      <c r="L25" s="78">
        <f t="shared" si="2"/>
        <v>938023246</v>
      </c>
      <c r="M25" s="78">
        <f t="shared" si="2"/>
        <v>938338854</v>
      </c>
      <c r="N25" s="78">
        <f t="shared" si="2"/>
        <v>2815388152</v>
      </c>
      <c r="O25" s="78">
        <f t="shared" si="2"/>
        <v>941250674</v>
      </c>
      <c r="P25" s="78">
        <f t="shared" si="2"/>
        <v>966274653</v>
      </c>
      <c r="Q25" s="78">
        <f t="shared" si="2"/>
        <v>957332458</v>
      </c>
      <c r="R25" s="78">
        <f t="shared" si="2"/>
        <v>2864857785</v>
      </c>
      <c r="S25" s="78">
        <f t="shared" si="2"/>
        <v>933345471</v>
      </c>
      <c r="T25" s="78">
        <f t="shared" si="2"/>
        <v>931726053</v>
      </c>
      <c r="U25" s="78">
        <f t="shared" si="2"/>
        <v>0</v>
      </c>
      <c r="V25" s="78">
        <f t="shared" si="2"/>
        <v>1865071524</v>
      </c>
      <c r="W25" s="78">
        <f t="shared" si="2"/>
        <v>10635905514</v>
      </c>
      <c r="X25" s="78">
        <f t="shared" si="2"/>
        <v>1200387</v>
      </c>
      <c r="Y25" s="78">
        <f t="shared" si="2"/>
        <v>10634705127</v>
      </c>
      <c r="Z25" s="179">
        <f>+IF(X25&lt;&gt;0,+(Y25/X25)*100,0)</f>
        <v>885939.711692979</v>
      </c>
      <c r="AA25" s="79">
        <f>+AA12+AA24</f>
        <v>1200387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9472849</v>
      </c>
      <c r="D30" s="160"/>
      <c r="E30" s="64">
        <v>124</v>
      </c>
      <c r="F30" s="65">
        <v>124</v>
      </c>
      <c r="G30" s="65"/>
      <c r="H30" s="65">
        <v>9717255</v>
      </c>
      <c r="I30" s="65">
        <v>9493141</v>
      </c>
      <c r="J30" s="65">
        <v>19210396</v>
      </c>
      <c r="K30" s="65">
        <v>9493141</v>
      </c>
      <c r="L30" s="65">
        <v>9267828</v>
      </c>
      <c r="M30" s="65">
        <v>9155562</v>
      </c>
      <c r="N30" s="65">
        <v>27916531</v>
      </c>
      <c r="O30" s="65">
        <v>9543968</v>
      </c>
      <c r="P30" s="65">
        <v>9593255</v>
      </c>
      <c r="Q30" s="65">
        <v>9806078</v>
      </c>
      <c r="R30" s="65">
        <v>28943301</v>
      </c>
      <c r="S30" s="65">
        <v>9694188</v>
      </c>
      <c r="T30" s="65">
        <v>9582224</v>
      </c>
      <c r="U30" s="65"/>
      <c r="V30" s="65">
        <v>19276412</v>
      </c>
      <c r="W30" s="65">
        <v>95346640</v>
      </c>
      <c r="X30" s="65">
        <v>124</v>
      </c>
      <c r="Y30" s="65">
        <v>95346516</v>
      </c>
      <c r="Z30" s="145">
        <v>76892351.61</v>
      </c>
      <c r="AA30" s="67">
        <v>124</v>
      </c>
    </row>
    <row r="31" spans="1:27" ht="13.5">
      <c r="A31" s="264" t="s">
        <v>166</v>
      </c>
      <c r="B31" s="197"/>
      <c r="C31" s="160">
        <v>1172068</v>
      </c>
      <c r="D31" s="160"/>
      <c r="E31" s="64"/>
      <c r="F31" s="65"/>
      <c r="G31" s="65"/>
      <c r="H31" s="65">
        <v>1169172</v>
      </c>
      <c r="I31" s="65">
        <v>1173629</v>
      </c>
      <c r="J31" s="65">
        <v>2342801</v>
      </c>
      <c r="K31" s="65">
        <v>1171937</v>
      </c>
      <c r="L31" s="65">
        <v>1175140</v>
      </c>
      <c r="M31" s="65">
        <v>1176450</v>
      </c>
      <c r="N31" s="65">
        <v>3523527</v>
      </c>
      <c r="O31" s="65">
        <v>1170565</v>
      </c>
      <c r="P31" s="65">
        <v>1177740</v>
      </c>
      <c r="Q31" s="65">
        <v>1171224</v>
      </c>
      <c r="R31" s="65">
        <v>3519529</v>
      </c>
      <c r="S31" s="65">
        <v>1164210</v>
      </c>
      <c r="T31" s="65">
        <v>1164210</v>
      </c>
      <c r="U31" s="65"/>
      <c r="V31" s="65">
        <v>2328420</v>
      </c>
      <c r="W31" s="65">
        <v>11714277</v>
      </c>
      <c r="X31" s="65"/>
      <c r="Y31" s="65">
        <v>11714277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30738378</v>
      </c>
      <c r="D32" s="160"/>
      <c r="E32" s="64">
        <v>17607</v>
      </c>
      <c r="F32" s="65">
        <v>17607</v>
      </c>
      <c r="G32" s="65">
        <v>25922537</v>
      </c>
      <c r="H32" s="65">
        <v>33040668</v>
      </c>
      <c r="I32" s="65">
        <v>24494667</v>
      </c>
      <c r="J32" s="65">
        <v>83457872</v>
      </c>
      <c r="K32" s="65">
        <v>20147126</v>
      </c>
      <c r="L32" s="65">
        <v>22473916</v>
      </c>
      <c r="M32" s="65">
        <v>18732144</v>
      </c>
      <c r="N32" s="65">
        <v>61353186</v>
      </c>
      <c r="O32" s="65">
        <v>23983428</v>
      </c>
      <c r="P32" s="65">
        <v>21842250</v>
      </c>
      <c r="Q32" s="65">
        <v>14926555</v>
      </c>
      <c r="R32" s="65">
        <v>60752233</v>
      </c>
      <c r="S32" s="65">
        <v>10762632</v>
      </c>
      <c r="T32" s="65">
        <v>5923444</v>
      </c>
      <c r="U32" s="65"/>
      <c r="V32" s="65">
        <v>16686076</v>
      </c>
      <c r="W32" s="65">
        <v>222249367</v>
      </c>
      <c r="X32" s="65">
        <v>17607</v>
      </c>
      <c r="Y32" s="65">
        <v>222231760</v>
      </c>
      <c r="Z32" s="145">
        <v>1262178.45</v>
      </c>
      <c r="AA32" s="67">
        <v>17607</v>
      </c>
    </row>
    <row r="33" spans="1:27" ht="13.5">
      <c r="A33" s="264" t="s">
        <v>168</v>
      </c>
      <c r="B33" s="197"/>
      <c r="C33" s="160">
        <v>3542327</v>
      </c>
      <c r="D33" s="160"/>
      <c r="E33" s="64"/>
      <c r="F33" s="65"/>
      <c r="G33" s="65">
        <v>9717255</v>
      </c>
      <c r="H33" s="65">
        <v>160882492</v>
      </c>
      <c r="I33" s="65">
        <v>160882492</v>
      </c>
      <c r="J33" s="65">
        <v>331482239</v>
      </c>
      <c r="K33" s="65">
        <v>160882492</v>
      </c>
      <c r="L33" s="65">
        <v>160882492</v>
      </c>
      <c r="M33" s="65">
        <v>160882492</v>
      </c>
      <c r="N33" s="65">
        <v>482647476</v>
      </c>
      <c r="O33" s="65">
        <v>160882492</v>
      </c>
      <c r="P33" s="65">
        <v>160882492</v>
      </c>
      <c r="Q33" s="65">
        <v>160882492</v>
      </c>
      <c r="R33" s="65">
        <v>482647476</v>
      </c>
      <c r="S33" s="65">
        <v>160882492</v>
      </c>
      <c r="T33" s="65">
        <v>160882492</v>
      </c>
      <c r="U33" s="65"/>
      <c r="V33" s="65">
        <v>321764984</v>
      </c>
      <c r="W33" s="65">
        <v>1618542175</v>
      </c>
      <c r="X33" s="65"/>
      <c r="Y33" s="65">
        <v>1618542175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44925622</v>
      </c>
      <c r="D34" s="177">
        <f>SUM(D29:D33)</f>
        <v>0</v>
      </c>
      <c r="E34" s="77">
        <f t="shared" si="3"/>
        <v>17731</v>
      </c>
      <c r="F34" s="78">
        <f t="shared" si="3"/>
        <v>17731</v>
      </c>
      <c r="G34" s="78">
        <f t="shared" si="3"/>
        <v>35639792</v>
      </c>
      <c r="H34" s="78">
        <f t="shared" si="3"/>
        <v>204809587</v>
      </c>
      <c r="I34" s="78">
        <f t="shared" si="3"/>
        <v>196043929</v>
      </c>
      <c r="J34" s="78">
        <f t="shared" si="3"/>
        <v>436493308</v>
      </c>
      <c r="K34" s="78">
        <f t="shared" si="3"/>
        <v>191694696</v>
      </c>
      <c r="L34" s="78">
        <f t="shared" si="3"/>
        <v>193799376</v>
      </c>
      <c r="M34" s="78">
        <f t="shared" si="3"/>
        <v>189946648</v>
      </c>
      <c r="N34" s="78">
        <f t="shared" si="3"/>
        <v>575440720</v>
      </c>
      <c r="O34" s="78">
        <f t="shared" si="3"/>
        <v>195580453</v>
      </c>
      <c r="P34" s="78">
        <f t="shared" si="3"/>
        <v>193495737</v>
      </c>
      <c r="Q34" s="78">
        <f t="shared" si="3"/>
        <v>186786349</v>
      </c>
      <c r="R34" s="78">
        <f t="shared" si="3"/>
        <v>575862539</v>
      </c>
      <c r="S34" s="78">
        <f t="shared" si="3"/>
        <v>182503522</v>
      </c>
      <c r="T34" s="78">
        <f t="shared" si="3"/>
        <v>177552370</v>
      </c>
      <c r="U34" s="78">
        <f t="shared" si="3"/>
        <v>0</v>
      </c>
      <c r="V34" s="78">
        <f t="shared" si="3"/>
        <v>360055892</v>
      </c>
      <c r="W34" s="78">
        <f t="shared" si="3"/>
        <v>1947852459</v>
      </c>
      <c r="X34" s="78">
        <f t="shared" si="3"/>
        <v>17731</v>
      </c>
      <c r="Y34" s="78">
        <f t="shared" si="3"/>
        <v>1947834728</v>
      </c>
      <c r="Z34" s="179">
        <f>+IF(X34&lt;&gt;0,+(Y34/X34)*100,0)</f>
        <v>10985475.878405053</v>
      </c>
      <c r="AA34" s="79">
        <f>SUM(AA29:AA33)</f>
        <v>17731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356332</v>
      </c>
      <c r="D37" s="160"/>
      <c r="E37" s="64">
        <v>13166</v>
      </c>
      <c r="F37" s="65">
        <v>13166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13166</v>
      </c>
      <c r="Y37" s="65">
        <v>-13166</v>
      </c>
      <c r="Z37" s="145">
        <v>-100</v>
      </c>
      <c r="AA37" s="67">
        <v>13166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356332</v>
      </c>
      <c r="D39" s="177">
        <f>SUM(D37:D38)</f>
        <v>0</v>
      </c>
      <c r="E39" s="81">
        <f t="shared" si="4"/>
        <v>13166</v>
      </c>
      <c r="F39" s="82">
        <f t="shared" si="4"/>
        <v>13166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13166</v>
      </c>
      <c r="Y39" s="82">
        <f t="shared" si="4"/>
        <v>-13166</v>
      </c>
      <c r="Z39" s="227">
        <f>+IF(X39&lt;&gt;0,+(Y39/X39)*100,0)</f>
        <v>-100</v>
      </c>
      <c r="AA39" s="84">
        <f>SUM(AA37:AA38)</f>
        <v>13166</v>
      </c>
    </row>
    <row r="40" spans="1:27" ht="13.5">
      <c r="A40" s="265" t="s">
        <v>170</v>
      </c>
      <c r="B40" s="266"/>
      <c r="C40" s="177">
        <f aca="true" t="shared" si="5" ref="C40:Y40">+C34+C39</f>
        <v>45281954</v>
      </c>
      <c r="D40" s="177">
        <f>+D34+D39</f>
        <v>0</v>
      </c>
      <c r="E40" s="77">
        <f t="shared" si="5"/>
        <v>30897</v>
      </c>
      <c r="F40" s="78">
        <f t="shared" si="5"/>
        <v>30897</v>
      </c>
      <c r="G40" s="78">
        <f t="shared" si="5"/>
        <v>35639792</v>
      </c>
      <c r="H40" s="78">
        <f t="shared" si="5"/>
        <v>204809587</v>
      </c>
      <c r="I40" s="78">
        <f t="shared" si="5"/>
        <v>196043929</v>
      </c>
      <c r="J40" s="78">
        <f t="shared" si="5"/>
        <v>436493308</v>
      </c>
      <c r="K40" s="78">
        <f t="shared" si="5"/>
        <v>191694696</v>
      </c>
      <c r="L40" s="78">
        <f t="shared" si="5"/>
        <v>193799376</v>
      </c>
      <c r="M40" s="78">
        <f t="shared" si="5"/>
        <v>189946648</v>
      </c>
      <c r="N40" s="78">
        <f t="shared" si="5"/>
        <v>575440720</v>
      </c>
      <c r="O40" s="78">
        <f t="shared" si="5"/>
        <v>195580453</v>
      </c>
      <c r="P40" s="78">
        <f t="shared" si="5"/>
        <v>193495737</v>
      </c>
      <c r="Q40" s="78">
        <f t="shared" si="5"/>
        <v>186786349</v>
      </c>
      <c r="R40" s="78">
        <f t="shared" si="5"/>
        <v>575862539</v>
      </c>
      <c r="S40" s="78">
        <f t="shared" si="5"/>
        <v>182503522</v>
      </c>
      <c r="T40" s="78">
        <f t="shared" si="5"/>
        <v>177552370</v>
      </c>
      <c r="U40" s="78">
        <f t="shared" si="5"/>
        <v>0</v>
      </c>
      <c r="V40" s="78">
        <f t="shared" si="5"/>
        <v>360055892</v>
      </c>
      <c r="W40" s="78">
        <f t="shared" si="5"/>
        <v>1947852459</v>
      </c>
      <c r="X40" s="78">
        <f t="shared" si="5"/>
        <v>30897</v>
      </c>
      <c r="Y40" s="78">
        <f t="shared" si="5"/>
        <v>1947821562</v>
      </c>
      <c r="Z40" s="179">
        <f>+IF(X40&lt;&gt;0,+(Y40/X40)*100,0)</f>
        <v>6304241.71278765</v>
      </c>
      <c r="AA40" s="79">
        <f>+AA34+AA39</f>
        <v>30897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711810922</v>
      </c>
      <c r="D42" s="272">
        <f>+D25-D40</f>
        <v>0</v>
      </c>
      <c r="E42" s="273">
        <f t="shared" si="6"/>
        <v>1169490</v>
      </c>
      <c r="F42" s="274">
        <f t="shared" si="6"/>
        <v>1169490</v>
      </c>
      <c r="G42" s="274">
        <f t="shared" si="6"/>
        <v>1161241457</v>
      </c>
      <c r="H42" s="274">
        <f t="shared" si="6"/>
        <v>750241667</v>
      </c>
      <c r="I42" s="274">
        <f t="shared" si="6"/>
        <v>742611621</v>
      </c>
      <c r="J42" s="274">
        <f t="shared" si="6"/>
        <v>2654094745</v>
      </c>
      <c r="K42" s="274">
        <f t="shared" si="6"/>
        <v>747331356</v>
      </c>
      <c r="L42" s="274">
        <f t="shared" si="6"/>
        <v>744223870</v>
      </c>
      <c r="M42" s="274">
        <f t="shared" si="6"/>
        <v>748392206</v>
      </c>
      <c r="N42" s="274">
        <f t="shared" si="6"/>
        <v>2239947432</v>
      </c>
      <c r="O42" s="274">
        <f t="shared" si="6"/>
        <v>745670221</v>
      </c>
      <c r="P42" s="274">
        <f t="shared" si="6"/>
        <v>772778916</v>
      </c>
      <c r="Q42" s="274">
        <f t="shared" si="6"/>
        <v>770546109</v>
      </c>
      <c r="R42" s="274">
        <f t="shared" si="6"/>
        <v>2288995246</v>
      </c>
      <c r="S42" s="274">
        <f t="shared" si="6"/>
        <v>750841949</v>
      </c>
      <c r="T42" s="274">
        <f t="shared" si="6"/>
        <v>754173683</v>
      </c>
      <c r="U42" s="274">
        <f t="shared" si="6"/>
        <v>0</v>
      </c>
      <c r="V42" s="274">
        <f t="shared" si="6"/>
        <v>1505015632</v>
      </c>
      <c r="W42" s="274">
        <f t="shared" si="6"/>
        <v>8688053055</v>
      </c>
      <c r="X42" s="274">
        <f t="shared" si="6"/>
        <v>1169490</v>
      </c>
      <c r="Y42" s="274">
        <f t="shared" si="6"/>
        <v>8686883565</v>
      </c>
      <c r="Z42" s="275">
        <f>+IF(X42&lt;&gt;0,+(Y42/X42)*100,0)</f>
        <v>742792.4620988636</v>
      </c>
      <c r="AA42" s="276">
        <f>+AA25-AA40</f>
        <v>1169490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648566051</v>
      </c>
      <c r="D45" s="160"/>
      <c r="E45" s="64"/>
      <c r="F45" s="65"/>
      <c r="G45" s="65">
        <v>1070491026</v>
      </c>
      <c r="H45" s="65">
        <v>707056262</v>
      </c>
      <c r="I45" s="65">
        <v>699426216</v>
      </c>
      <c r="J45" s="65">
        <v>2476973504</v>
      </c>
      <c r="K45" s="65">
        <v>704145951</v>
      </c>
      <c r="L45" s="65">
        <v>701038465</v>
      </c>
      <c r="M45" s="65">
        <v>705206801</v>
      </c>
      <c r="N45" s="65">
        <v>2110391217</v>
      </c>
      <c r="O45" s="65">
        <v>702484816</v>
      </c>
      <c r="P45" s="65">
        <v>729593511</v>
      </c>
      <c r="Q45" s="65">
        <v>727360704</v>
      </c>
      <c r="R45" s="65">
        <v>2159439031</v>
      </c>
      <c r="S45" s="65">
        <v>707656544</v>
      </c>
      <c r="T45" s="65">
        <v>710988278</v>
      </c>
      <c r="U45" s="65"/>
      <c r="V45" s="65">
        <v>1418644822</v>
      </c>
      <c r="W45" s="65">
        <v>8165448574</v>
      </c>
      <c r="X45" s="65"/>
      <c r="Y45" s="65">
        <v>8165448574</v>
      </c>
      <c r="Z45" s="144"/>
      <c r="AA45" s="67"/>
    </row>
    <row r="46" spans="1:27" ht="13.5">
      <c r="A46" s="264" t="s">
        <v>174</v>
      </c>
      <c r="B46" s="197" t="s">
        <v>94</v>
      </c>
      <c r="C46" s="160">
        <v>63244871</v>
      </c>
      <c r="D46" s="160"/>
      <c r="E46" s="64"/>
      <c r="F46" s="65"/>
      <c r="G46" s="65">
        <v>90750431</v>
      </c>
      <c r="H46" s="65">
        <v>43185405</v>
      </c>
      <c r="I46" s="65">
        <v>43185405</v>
      </c>
      <c r="J46" s="65">
        <v>177121241</v>
      </c>
      <c r="K46" s="65">
        <v>43185405</v>
      </c>
      <c r="L46" s="65">
        <v>43185405</v>
      </c>
      <c r="M46" s="65">
        <v>43185405</v>
      </c>
      <c r="N46" s="65">
        <v>129556215</v>
      </c>
      <c r="O46" s="65">
        <v>43185405</v>
      </c>
      <c r="P46" s="65">
        <v>43185405</v>
      </c>
      <c r="Q46" s="65">
        <v>43185405</v>
      </c>
      <c r="R46" s="65">
        <v>129556215</v>
      </c>
      <c r="S46" s="65">
        <v>43185405</v>
      </c>
      <c r="T46" s="65">
        <v>43185405</v>
      </c>
      <c r="U46" s="65"/>
      <c r="V46" s="65">
        <v>86370810</v>
      </c>
      <c r="W46" s="65">
        <v>522604481</v>
      </c>
      <c r="X46" s="65"/>
      <c r="Y46" s="65">
        <v>522604481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711810922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1161241457</v>
      </c>
      <c r="H48" s="234">
        <f t="shared" si="7"/>
        <v>750241667</v>
      </c>
      <c r="I48" s="234">
        <f t="shared" si="7"/>
        <v>742611621</v>
      </c>
      <c r="J48" s="234">
        <f t="shared" si="7"/>
        <v>2654094745</v>
      </c>
      <c r="K48" s="234">
        <f t="shared" si="7"/>
        <v>747331356</v>
      </c>
      <c r="L48" s="234">
        <f t="shared" si="7"/>
        <v>744223870</v>
      </c>
      <c r="M48" s="234">
        <f t="shared" si="7"/>
        <v>748392206</v>
      </c>
      <c r="N48" s="234">
        <f t="shared" si="7"/>
        <v>2239947432</v>
      </c>
      <c r="O48" s="234">
        <f t="shared" si="7"/>
        <v>745670221</v>
      </c>
      <c r="P48" s="234">
        <f t="shared" si="7"/>
        <v>772778916</v>
      </c>
      <c r="Q48" s="234">
        <f t="shared" si="7"/>
        <v>770546109</v>
      </c>
      <c r="R48" s="234">
        <f t="shared" si="7"/>
        <v>2288995246</v>
      </c>
      <c r="S48" s="234">
        <f t="shared" si="7"/>
        <v>750841949</v>
      </c>
      <c r="T48" s="234">
        <f t="shared" si="7"/>
        <v>754173683</v>
      </c>
      <c r="U48" s="234">
        <f t="shared" si="7"/>
        <v>0</v>
      </c>
      <c r="V48" s="234">
        <f t="shared" si="7"/>
        <v>1505015632</v>
      </c>
      <c r="W48" s="234">
        <f t="shared" si="7"/>
        <v>8688053055</v>
      </c>
      <c r="X48" s="234">
        <f t="shared" si="7"/>
        <v>0</v>
      </c>
      <c r="Y48" s="234">
        <f t="shared" si="7"/>
        <v>8688053055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35350953</v>
      </c>
      <c r="D6" s="160">
        <v>34085611</v>
      </c>
      <c r="E6" s="64">
        <v>72559</v>
      </c>
      <c r="F6" s="65">
        <v>28515913</v>
      </c>
      <c r="G6" s="65">
        <v>2517899</v>
      </c>
      <c r="H6" s="65">
        <v>3097697</v>
      </c>
      <c r="I6" s="65">
        <v>5814684</v>
      </c>
      <c r="J6" s="65">
        <v>11430280</v>
      </c>
      <c r="K6" s="65">
        <v>2877425</v>
      </c>
      <c r="L6" s="65">
        <v>2180323</v>
      </c>
      <c r="M6" s="65">
        <v>1819364</v>
      </c>
      <c r="N6" s="65">
        <v>6877112</v>
      </c>
      <c r="O6" s="65">
        <v>1670258</v>
      </c>
      <c r="P6" s="65">
        <v>5681868</v>
      </c>
      <c r="Q6" s="65">
        <v>2856395</v>
      </c>
      <c r="R6" s="65">
        <v>10208521</v>
      </c>
      <c r="S6" s="65">
        <v>2598837</v>
      </c>
      <c r="T6" s="65">
        <v>2970861</v>
      </c>
      <c r="U6" s="65"/>
      <c r="V6" s="65">
        <v>5569698</v>
      </c>
      <c r="W6" s="65">
        <v>34085611</v>
      </c>
      <c r="X6" s="65">
        <v>28515913</v>
      </c>
      <c r="Y6" s="65">
        <v>5569698</v>
      </c>
      <c r="Z6" s="145">
        <v>19.53</v>
      </c>
      <c r="AA6" s="67">
        <v>28515913</v>
      </c>
    </row>
    <row r="7" spans="1:27" ht="13.5">
      <c r="A7" s="264" t="s">
        <v>181</v>
      </c>
      <c r="B7" s="197" t="s">
        <v>72</v>
      </c>
      <c r="C7" s="160">
        <v>85041490</v>
      </c>
      <c r="D7" s="160">
        <v>76996005</v>
      </c>
      <c r="E7" s="64">
        <v>79519</v>
      </c>
      <c r="F7" s="65">
        <v>76996005</v>
      </c>
      <c r="G7" s="65">
        <v>29986005</v>
      </c>
      <c r="H7" s="65"/>
      <c r="I7" s="65">
        <v>790000</v>
      </c>
      <c r="J7" s="65">
        <v>30776005</v>
      </c>
      <c r="K7" s="65"/>
      <c r="L7" s="65">
        <v>21545000</v>
      </c>
      <c r="M7" s="65"/>
      <c r="N7" s="65">
        <v>21545000</v>
      </c>
      <c r="O7" s="65">
        <v>7283000</v>
      </c>
      <c r="P7" s="65"/>
      <c r="Q7" s="65">
        <v>17392000</v>
      </c>
      <c r="R7" s="65">
        <v>24675000</v>
      </c>
      <c r="S7" s="65"/>
      <c r="T7" s="65"/>
      <c r="U7" s="65"/>
      <c r="V7" s="65"/>
      <c r="W7" s="65">
        <v>76996005</v>
      </c>
      <c r="X7" s="65">
        <v>76996005</v>
      </c>
      <c r="Y7" s="65"/>
      <c r="Z7" s="145"/>
      <c r="AA7" s="67">
        <v>76996005</v>
      </c>
    </row>
    <row r="8" spans="1:27" ht="13.5">
      <c r="A8" s="264" t="s">
        <v>182</v>
      </c>
      <c r="B8" s="197" t="s">
        <v>72</v>
      </c>
      <c r="C8" s="160"/>
      <c r="D8" s="160">
        <v>21234000</v>
      </c>
      <c r="E8" s="64">
        <v>28044</v>
      </c>
      <c r="F8" s="65">
        <v>24234000</v>
      </c>
      <c r="G8" s="65">
        <v>10187000</v>
      </c>
      <c r="H8" s="65"/>
      <c r="I8" s="65"/>
      <c r="J8" s="65">
        <v>10187000</v>
      </c>
      <c r="K8" s="65"/>
      <c r="L8" s="65"/>
      <c r="M8" s="65"/>
      <c r="N8" s="65"/>
      <c r="O8" s="65"/>
      <c r="P8" s="65"/>
      <c r="Q8" s="65">
        <v>11047000</v>
      </c>
      <c r="R8" s="65">
        <v>11047000</v>
      </c>
      <c r="S8" s="65"/>
      <c r="T8" s="65"/>
      <c r="U8" s="65"/>
      <c r="V8" s="65"/>
      <c r="W8" s="65">
        <v>21234000</v>
      </c>
      <c r="X8" s="65">
        <v>24234000</v>
      </c>
      <c r="Y8" s="65">
        <v>-3000000</v>
      </c>
      <c r="Z8" s="145">
        <v>-12.38</v>
      </c>
      <c r="AA8" s="67">
        <v>24234000</v>
      </c>
    </row>
    <row r="9" spans="1:27" ht="13.5">
      <c r="A9" s="264" t="s">
        <v>183</v>
      </c>
      <c r="B9" s="197"/>
      <c r="C9" s="160">
        <v>1315006</v>
      </c>
      <c r="D9" s="160">
        <v>908863</v>
      </c>
      <c r="E9" s="64">
        <v>3095</v>
      </c>
      <c r="F9" s="65">
        <v>675144</v>
      </c>
      <c r="G9" s="65">
        <v>25284</v>
      </c>
      <c r="H9" s="65">
        <v>116614</v>
      </c>
      <c r="I9" s="65">
        <v>199220</v>
      </c>
      <c r="J9" s="65">
        <v>341118</v>
      </c>
      <c r="K9" s="65">
        <v>28813</v>
      </c>
      <c r="L9" s="65">
        <v>45975</v>
      </c>
      <c r="M9" s="65">
        <v>32509</v>
      </c>
      <c r="N9" s="65">
        <v>107297</v>
      </c>
      <c r="O9" s="65">
        <v>65002</v>
      </c>
      <c r="P9" s="65">
        <v>54548</v>
      </c>
      <c r="Q9" s="65">
        <v>107179</v>
      </c>
      <c r="R9" s="65">
        <v>226729</v>
      </c>
      <c r="S9" s="65">
        <v>88033</v>
      </c>
      <c r="T9" s="65">
        <v>145686</v>
      </c>
      <c r="U9" s="65"/>
      <c r="V9" s="65">
        <v>233719</v>
      </c>
      <c r="W9" s="65">
        <v>908863</v>
      </c>
      <c r="X9" s="65">
        <v>675144</v>
      </c>
      <c r="Y9" s="65">
        <v>233719</v>
      </c>
      <c r="Z9" s="145">
        <v>34.62</v>
      </c>
      <c r="AA9" s="67">
        <v>675144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-100007496</v>
      </c>
      <c r="D12" s="160">
        <v>-163465315</v>
      </c>
      <c r="E12" s="64">
        <v>-102773</v>
      </c>
      <c r="F12" s="65">
        <v>-121907083</v>
      </c>
      <c r="G12" s="65">
        <v>-41157545</v>
      </c>
      <c r="H12" s="65">
        <v>-7566940</v>
      </c>
      <c r="I12" s="65">
        <v>-14033420</v>
      </c>
      <c r="J12" s="65">
        <v>-62757905</v>
      </c>
      <c r="K12" s="65">
        <v>-8945779</v>
      </c>
      <c r="L12" s="65">
        <v>-10219394</v>
      </c>
      <c r="M12" s="65">
        <v>-9563147</v>
      </c>
      <c r="N12" s="65">
        <v>-28728320</v>
      </c>
      <c r="O12" s="65">
        <v>-11060086</v>
      </c>
      <c r="P12" s="65">
        <v>-20547782</v>
      </c>
      <c r="Q12" s="65">
        <v>-8706469</v>
      </c>
      <c r="R12" s="65">
        <v>-40314337</v>
      </c>
      <c r="S12" s="65">
        <v>-24623510</v>
      </c>
      <c r="T12" s="65">
        <v>-7041243</v>
      </c>
      <c r="U12" s="65"/>
      <c r="V12" s="65">
        <v>-31664753</v>
      </c>
      <c r="W12" s="65">
        <v>-163465315</v>
      </c>
      <c r="X12" s="65">
        <v>-121907083</v>
      </c>
      <c r="Y12" s="65">
        <v>-41558232</v>
      </c>
      <c r="Z12" s="145">
        <v>34.09</v>
      </c>
      <c r="AA12" s="67">
        <v>-121907083</v>
      </c>
    </row>
    <row r="13" spans="1:27" ht="13.5">
      <c r="A13" s="264" t="s">
        <v>40</v>
      </c>
      <c r="B13" s="197"/>
      <c r="C13" s="160">
        <v>-1018119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20681834</v>
      </c>
      <c r="D15" s="177">
        <f>SUM(D6:D14)</f>
        <v>-30240836</v>
      </c>
      <c r="E15" s="77">
        <f t="shared" si="0"/>
        <v>80444</v>
      </c>
      <c r="F15" s="78">
        <f t="shared" si="0"/>
        <v>8513979</v>
      </c>
      <c r="G15" s="78">
        <f t="shared" si="0"/>
        <v>1558643</v>
      </c>
      <c r="H15" s="78">
        <f t="shared" si="0"/>
        <v>-4352629</v>
      </c>
      <c r="I15" s="78">
        <f t="shared" si="0"/>
        <v>-7229516</v>
      </c>
      <c r="J15" s="78">
        <f t="shared" si="0"/>
        <v>-10023502</v>
      </c>
      <c r="K15" s="78">
        <f t="shared" si="0"/>
        <v>-6039541</v>
      </c>
      <c r="L15" s="78">
        <f t="shared" si="0"/>
        <v>13551904</v>
      </c>
      <c r="M15" s="78">
        <f t="shared" si="0"/>
        <v>-7711274</v>
      </c>
      <c r="N15" s="78">
        <f t="shared" si="0"/>
        <v>-198911</v>
      </c>
      <c r="O15" s="78">
        <f t="shared" si="0"/>
        <v>-2041826</v>
      </c>
      <c r="P15" s="78">
        <f t="shared" si="0"/>
        <v>-14811366</v>
      </c>
      <c r="Q15" s="78">
        <f t="shared" si="0"/>
        <v>22696105</v>
      </c>
      <c r="R15" s="78">
        <f t="shared" si="0"/>
        <v>5842913</v>
      </c>
      <c r="S15" s="78">
        <f t="shared" si="0"/>
        <v>-21936640</v>
      </c>
      <c r="T15" s="78">
        <f t="shared" si="0"/>
        <v>-3924696</v>
      </c>
      <c r="U15" s="78">
        <f t="shared" si="0"/>
        <v>0</v>
      </c>
      <c r="V15" s="78">
        <f t="shared" si="0"/>
        <v>-25861336</v>
      </c>
      <c r="W15" s="78">
        <f t="shared" si="0"/>
        <v>-30240836</v>
      </c>
      <c r="X15" s="78">
        <f t="shared" si="0"/>
        <v>8513979</v>
      </c>
      <c r="Y15" s="78">
        <f t="shared" si="0"/>
        <v>-38754815</v>
      </c>
      <c r="Z15" s="179">
        <f>+IF(X15&lt;&gt;0,+(Y15/X15)*100,0)</f>
        <v>-455.1903992246164</v>
      </c>
      <c r="AA15" s="79">
        <f>SUM(AA6:AA14)</f>
        <v>8513979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31669746</v>
      </c>
      <c r="E22" s="64"/>
      <c r="F22" s="65">
        <v>28619980</v>
      </c>
      <c r="G22" s="65">
        <v>3619980</v>
      </c>
      <c r="H22" s="65">
        <v>25000000</v>
      </c>
      <c r="I22" s="65"/>
      <c r="J22" s="65">
        <v>28619980</v>
      </c>
      <c r="K22" s="65"/>
      <c r="L22" s="65"/>
      <c r="M22" s="65"/>
      <c r="N22" s="65"/>
      <c r="O22" s="65"/>
      <c r="P22" s="65"/>
      <c r="Q22" s="65">
        <v>3049766</v>
      </c>
      <c r="R22" s="65">
        <v>3049766</v>
      </c>
      <c r="S22" s="65"/>
      <c r="T22" s="65"/>
      <c r="U22" s="65"/>
      <c r="V22" s="65"/>
      <c r="W22" s="65">
        <v>31669746</v>
      </c>
      <c r="X22" s="65">
        <v>28619980</v>
      </c>
      <c r="Y22" s="65">
        <v>3049766</v>
      </c>
      <c r="Z22" s="145">
        <v>10.66</v>
      </c>
      <c r="AA22" s="67">
        <v>28619980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-25404764</v>
      </c>
      <c r="D24" s="160">
        <v>-16265912</v>
      </c>
      <c r="E24" s="64">
        <v>-28044</v>
      </c>
      <c r="F24" s="65">
        <v>-46625685</v>
      </c>
      <c r="G24" s="65">
        <v>-543304</v>
      </c>
      <c r="H24" s="65">
        <v>-397208</v>
      </c>
      <c r="I24" s="65">
        <v>-1388233</v>
      </c>
      <c r="J24" s="65">
        <v>-2328745</v>
      </c>
      <c r="K24" s="65">
        <v>-492386</v>
      </c>
      <c r="L24" s="65">
        <v>-412040</v>
      </c>
      <c r="M24" s="65">
        <v>-785321</v>
      </c>
      <c r="N24" s="65">
        <v>-1689747</v>
      </c>
      <c r="O24" s="65">
        <v>-2861475</v>
      </c>
      <c r="P24" s="65">
        <v>-1341089</v>
      </c>
      <c r="Q24" s="65">
        <v>-1562130</v>
      </c>
      <c r="R24" s="65">
        <v>-5764694</v>
      </c>
      <c r="S24" s="65">
        <v>-2074603</v>
      </c>
      <c r="T24" s="65">
        <v>-4408123</v>
      </c>
      <c r="U24" s="65"/>
      <c r="V24" s="65">
        <v>-6482726</v>
      </c>
      <c r="W24" s="65">
        <v>-16265912</v>
      </c>
      <c r="X24" s="65">
        <v>-46625685</v>
      </c>
      <c r="Y24" s="65">
        <v>30359773</v>
      </c>
      <c r="Z24" s="145">
        <v>-65.11</v>
      </c>
      <c r="AA24" s="67">
        <v>-46625685</v>
      </c>
    </row>
    <row r="25" spans="1:27" ht="13.5">
      <c r="A25" s="265" t="s">
        <v>194</v>
      </c>
      <c r="B25" s="266"/>
      <c r="C25" s="177">
        <f aca="true" t="shared" si="1" ref="C25:Y25">SUM(C19:C24)</f>
        <v>-25404764</v>
      </c>
      <c r="D25" s="177">
        <f>SUM(D19:D24)</f>
        <v>15403834</v>
      </c>
      <c r="E25" s="77">
        <f t="shared" si="1"/>
        <v>-28044</v>
      </c>
      <c r="F25" s="78">
        <f t="shared" si="1"/>
        <v>-18005705</v>
      </c>
      <c r="G25" s="78">
        <f t="shared" si="1"/>
        <v>3076676</v>
      </c>
      <c r="H25" s="78">
        <f t="shared" si="1"/>
        <v>24602792</v>
      </c>
      <c r="I25" s="78">
        <f t="shared" si="1"/>
        <v>-1388233</v>
      </c>
      <c r="J25" s="78">
        <f t="shared" si="1"/>
        <v>26291235</v>
      </c>
      <c r="K25" s="78">
        <f t="shared" si="1"/>
        <v>-492386</v>
      </c>
      <c r="L25" s="78">
        <f t="shared" si="1"/>
        <v>-412040</v>
      </c>
      <c r="M25" s="78">
        <f t="shared" si="1"/>
        <v>-785321</v>
      </c>
      <c r="N25" s="78">
        <f t="shared" si="1"/>
        <v>-1689747</v>
      </c>
      <c r="O25" s="78">
        <f t="shared" si="1"/>
        <v>-2861475</v>
      </c>
      <c r="P25" s="78">
        <f t="shared" si="1"/>
        <v>-1341089</v>
      </c>
      <c r="Q25" s="78">
        <f t="shared" si="1"/>
        <v>1487636</v>
      </c>
      <c r="R25" s="78">
        <f t="shared" si="1"/>
        <v>-2714928</v>
      </c>
      <c r="S25" s="78">
        <f t="shared" si="1"/>
        <v>-2074603</v>
      </c>
      <c r="T25" s="78">
        <f t="shared" si="1"/>
        <v>-4408123</v>
      </c>
      <c r="U25" s="78">
        <f t="shared" si="1"/>
        <v>0</v>
      </c>
      <c r="V25" s="78">
        <f t="shared" si="1"/>
        <v>-6482726</v>
      </c>
      <c r="W25" s="78">
        <f t="shared" si="1"/>
        <v>15403834</v>
      </c>
      <c r="X25" s="78">
        <f t="shared" si="1"/>
        <v>-18005705</v>
      </c>
      <c r="Y25" s="78">
        <f t="shared" si="1"/>
        <v>33409539</v>
      </c>
      <c r="Z25" s="179">
        <f>+IF(X25&lt;&gt;0,+(Y25/X25)*100,0)</f>
        <v>-185.54974104040915</v>
      </c>
      <c r="AA25" s="79">
        <f>SUM(AA19:AA24)</f>
        <v>-18005705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>
        <v>-1223388</v>
      </c>
      <c r="E31" s="64"/>
      <c r="F31" s="65">
        <v>-1223957</v>
      </c>
      <c r="G31" s="65">
        <v>-1172068</v>
      </c>
      <c r="H31" s="164">
        <v>-10642</v>
      </c>
      <c r="I31" s="164">
        <v>-5729</v>
      </c>
      <c r="J31" s="164">
        <v>-1188439</v>
      </c>
      <c r="K31" s="65">
        <v>-9659</v>
      </c>
      <c r="L31" s="65">
        <v>-7268</v>
      </c>
      <c r="M31" s="65">
        <v>-13984</v>
      </c>
      <c r="N31" s="65">
        <v>-30911</v>
      </c>
      <c r="O31" s="164">
        <v>-6358</v>
      </c>
      <c r="P31" s="164">
        <v>-12438</v>
      </c>
      <c r="Q31" s="164">
        <v>14189</v>
      </c>
      <c r="R31" s="65">
        <v>-4607</v>
      </c>
      <c r="S31" s="65">
        <v>-8277</v>
      </c>
      <c r="T31" s="65">
        <v>8846</v>
      </c>
      <c r="U31" s="65"/>
      <c r="V31" s="164">
        <v>569</v>
      </c>
      <c r="W31" s="164">
        <v>-1223388</v>
      </c>
      <c r="X31" s="164">
        <v>-1223957</v>
      </c>
      <c r="Y31" s="65">
        <v>569</v>
      </c>
      <c r="Z31" s="145">
        <v>-0.05</v>
      </c>
      <c r="AA31" s="67">
        <v>-1223957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-1233292</v>
      </c>
      <c r="E33" s="64"/>
      <c r="F33" s="65">
        <v>-1009702</v>
      </c>
      <c r="G33" s="65">
        <v>-111926</v>
      </c>
      <c r="H33" s="65">
        <v>-112038</v>
      </c>
      <c r="I33" s="65">
        <v>-112076</v>
      </c>
      <c r="J33" s="65">
        <v>-336040</v>
      </c>
      <c r="K33" s="65"/>
      <c r="L33" s="65">
        <v>-225313</v>
      </c>
      <c r="M33" s="65">
        <v>-112266</v>
      </c>
      <c r="N33" s="65">
        <v>-337579</v>
      </c>
      <c r="O33" s="65">
        <v>-111927</v>
      </c>
      <c r="P33" s="65">
        <v>-112002</v>
      </c>
      <c r="Q33" s="65">
        <v>-111890</v>
      </c>
      <c r="R33" s="65">
        <v>-335819</v>
      </c>
      <c r="S33" s="65">
        <v>-111890</v>
      </c>
      <c r="T33" s="65">
        <v>-111964</v>
      </c>
      <c r="U33" s="65"/>
      <c r="V33" s="65">
        <v>-223854</v>
      </c>
      <c r="W33" s="65">
        <v>-1233292</v>
      </c>
      <c r="X33" s="65">
        <v>-1009702</v>
      </c>
      <c r="Y33" s="65">
        <v>-223590</v>
      </c>
      <c r="Z33" s="145">
        <v>22.14</v>
      </c>
      <c r="AA33" s="67">
        <v>-1009702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-2456680</v>
      </c>
      <c r="E34" s="77">
        <f t="shared" si="2"/>
        <v>0</v>
      </c>
      <c r="F34" s="78">
        <f t="shared" si="2"/>
        <v>-2233659</v>
      </c>
      <c r="G34" s="78">
        <f t="shared" si="2"/>
        <v>-1283994</v>
      </c>
      <c r="H34" s="78">
        <f t="shared" si="2"/>
        <v>-122680</v>
      </c>
      <c r="I34" s="78">
        <f t="shared" si="2"/>
        <v>-117805</v>
      </c>
      <c r="J34" s="78">
        <f t="shared" si="2"/>
        <v>-1524479</v>
      </c>
      <c r="K34" s="78">
        <f t="shared" si="2"/>
        <v>-9659</v>
      </c>
      <c r="L34" s="78">
        <f t="shared" si="2"/>
        <v>-232581</v>
      </c>
      <c r="M34" s="78">
        <f t="shared" si="2"/>
        <v>-126250</v>
      </c>
      <c r="N34" s="78">
        <f t="shared" si="2"/>
        <v>-368490</v>
      </c>
      <c r="O34" s="78">
        <f t="shared" si="2"/>
        <v>-118285</v>
      </c>
      <c r="P34" s="78">
        <f t="shared" si="2"/>
        <v>-124440</v>
      </c>
      <c r="Q34" s="78">
        <f t="shared" si="2"/>
        <v>-97701</v>
      </c>
      <c r="R34" s="78">
        <f t="shared" si="2"/>
        <v>-340426</v>
      </c>
      <c r="S34" s="78">
        <f t="shared" si="2"/>
        <v>-120167</v>
      </c>
      <c r="T34" s="78">
        <f t="shared" si="2"/>
        <v>-103118</v>
      </c>
      <c r="U34" s="78">
        <f t="shared" si="2"/>
        <v>0</v>
      </c>
      <c r="V34" s="78">
        <f t="shared" si="2"/>
        <v>-223285</v>
      </c>
      <c r="W34" s="78">
        <f t="shared" si="2"/>
        <v>-2456680</v>
      </c>
      <c r="X34" s="78">
        <f t="shared" si="2"/>
        <v>-2233659</v>
      </c>
      <c r="Y34" s="78">
        <f t="shared" si="2"/>
        <v>-223021</v>
      </c>
      <c r="Z34" s="179">
        <f>+IF(X34&lt;&gt;0,+(Y34/X34)*100,0)</f>
        <v>9.984558968043018</v>
      </c>
      <c r="AA34" s="79">
        <f>SUM(AA29:AA33)</f>
        <v>-2233659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-4722930</v>
      </c>
      <c r="D36" s="158">
        <f>+D15+D25+D34</f>
        <v>-17293682</v>
      </c>
      <c r="E36" s="104">
        <f t="shared" si="3"/>
        <v>52400</v>
      </c>
      <c r="F36" s="105">
        <f t="shared" si="3"/>
        <v>-11725385</v>
      </c>
      <c r="G36" s="105">
        <f t="shared" si="3"/>
        <v>3351325</v>
      </c>
      <c r="H36" s="105">
        <f t="shared" si="3"/>
        <v>20127483</v>
      </c>
      <c r="I36" s="105">
        <f t="shared" si="3"/>
        <v>-8735554</v>
      </c>
      <c r="J36" s="105">
        <f t="shared" si="3"/>
        <v>14743254</v>
      </c>
      <c r="K36" s="105">
        <f t="shared" si="3"/>
        <v>-6541586</v>
      </c>
      <c r="L36" s="105">
        <f t="shared" si="3"/>
        <v>12907283</v>
      </c>
      <c r="M36" s="105">
        <f t="shared" si="3"/>
        <v>-8622845</v>
      </c>
      <c r="N36" s="105">
        <f t="shared" si="3"/>
        <v>-2257148</v>
      </c>
      <c r="O36" s="105">
        <f t="shared" si="3"/>
        <v>-5021586</v>
      </c>
      <c r="P36" s="105">
        <f t="shared" si="3"/>
        <v>-16276895</v>
      </c>
      <c r="Q36" s="105">
        <f t="shared" si="3"/>
        <v>24086040</v>
      </c>
      <c r="R36" s="105">
        <f t="shared" si="3"/>
        <v>2787559</v>
      </c>
      <c r="S36" s="105">
        <f t="shared" si="3"/>
        <v>-24131410</v>
      </c>
      <c r="T36" s="105">
        <f t="shared" si="3"/>
        <v>-8435937</v>
      </c>
      <c r="U36" s="105">
        <f t="shared" si="3"/>
        <v>0</v>
      </c>
      <c r="V36" s="105">
        <f t="shared" si="3"/>
        <v>-32567347</v>
      </c>
      <c r="W36" s="105">
        <f t="shared" si="3"/>
        <v>-17293682</v>
      </c>
      <c r="X36" s="105">
        <f t="shared" si="3"/>
        <v>-11725385</v>
      </c>
      <c r="Y36" s="105">
        <f t="shared" si="3"/>
        <v>-5568297</v>
      </c>
      <c r="Z36" s="142">
        <f>+IF(X36&lt;&gt;0,+(Y36/X36)*100,0)</f>
        <v>47.48924662175272</v>
      </c>
      <c r="AA36" s="107">
        <f>+AA15+AA25+AA34</f>
        <v>-11725385</v>
      </c>
    </row>
    <row r="37" spans="1:27" ht="13.5">
      <c r="A37" s="264" t="s">
        <v>202</v>
      </c>
      <c r="B37" s="197" t="s">
        <v>96</v>
      </c>
      <c r="C37" s="158">
        <v>-14880530</v>
      </c>
      <c r="D37" s="158">
        <v>10154957</v>
      </c>
      <c r="E37" s="104"/>
      <c r="F37" s="105"/>
      <c r="G37" s="105">
        <v>10154957</v>
      </c>
      <c r="H37" s="105">
        <v>13506282</v>
      </c>
      <c r="I37" s="105">
        <v>33633765</v>
      </c>
      <c r="J37" s="105">
        <v>10154957</v>
      </c>
      <c r="K37" s="105">
        <v>24898211</v>
      </c>
      <c r="L37" s="105">
        <v>18356625</v>
      </c>
      <c r="M37" s="105">
        <v>31263908</v>
      </c>
      <c r="N37" s="105">
        <v>24898211</v>
      </c>
      <c r="O37" s="105">
        <v>22641063</v>
      </c>
      <c r="P37" s="105">
        <v>17619477</v>
      </c>
      <c r="Q37" s="105">
        <v>1342582</v>
      </c>
      <c r="R37" s="105">
        <v>22641063</v>
      </c>
      <c r="S37" s="105">
        <v>25428622</v>
      </c>
      <c r="T37" s="105">
        <v>1297212</v>
      </c>
      <c r="U37" s="105">
        <v>-7138725</v>
      </c>
      <c r="V37" s="105">
        <v>25428622</v>
      </c>
      <c r="W37" s="105">
        <v>10154957</v>
      </c>
      <c r="X37" s="105"/>
      <c r="Y37" s="105">
        <v>10154957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-19603460</v>
      </c>
      <c r="D38" s="272">
        <v>-7138725</v>
      </c>
      <c r="E38" s="273">
        <v>52400</v>
      </c>
      <c r="F38" s="274">
        <v>-11725385</v>
      </c>
      <c r="G38" s="274">
        <v>13506282</v>
      </c>
      <c r="H38" s="274">
        <v>33633765</v>
      </c>
      <c r="I38" s="274">
        <v>24898211</v>
      </c>
      <c r="J38" s="274">
        <v>24898211</v>
      </c>
      <c r="K38" s="274">
        <v>18356625</v>
      </c>
      <c r="L38" s="274">
        <v>31263908</v>
      </c>
      <c r="M38" s="274">
        <v>22641063</v>
      </c>
      <c r="N38" s="274">
        <v>22641063</v>
      </c>
      <c r="O38" s="274">
        <v>17619477</v>
      </c>
      <c r="P38" s="274">
        <v>1342582</v>
      </c>
      <c r="Q38" s="274">
        <v>25428622</v>
      </c>
      <c r="R38" s="274">
        <v>25428622</v>
      </c>
      <c r="S38" s="274">
        <v>1297212</v>
      </c>
      <c r="T38" s="274">
        <v>-7138725</v>
      </c>
      <c r="U38" s="274">
        <v>-7138725</v>
      </c>
      <c r="V38" s="274">
        <v>-7138725</v>
      </c>
      <c r="W38" s="274">
        <v>-7138725</v>
      </c>
      <c r="X38" s="274">
        <v>-11725385</v>
      </c>
      <c r="Y38" s="274">
        <v>4586660</v>
      </c>
      <c r="Z38" s="275">
        <v>-39.12</v>
      </c>
      <c r="AA38" s="276">
        <v>-11725385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2012-08-02T07:04:29Z</dcterms:created>
  <dcterms:modified xsi:type="dcterms:W3CDTF">2012-08-02T07:04:29Z</dcterms:modified>
  <cp:category/>
  <cp:version/>
  <cp:contentType/>
  <cp:contentStatus/>
</cp:coreProperties>
</file>