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<sst xmlns="http://schemas.openxmlformats.org/spreadsheetml/2006/main" count="536" uniqueCount="252">
  <si>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Free State: Mantsopa(FS196)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</si>
  <si>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</si>
  <si>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</si>
  <si>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</si>
  <si>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</si>
  <si>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</si>
  <si>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</si>
  <si>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</si>
  <si>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</si>
  <si>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</si>
  <si>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</si>
  <si>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</si>
  <si>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</si>
  <si>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</si>
  <si>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</si>
  <si>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</si>
  <si>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</si>
  <si>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</si>
  <si>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</si>
  <si>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</si>
  <si>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</si>
  <si>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</si>
  <si>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</si>
  <si>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</si>
  <si>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</si>
  <si>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</si>
  <si>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</si>
  <si>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</si>
  <si>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</si>
  <si>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</si>
  <si>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</si>
  <si>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</si>
  <si>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</si>
  <si>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</si>
  <si>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</si>
  <si>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</si>
  <si>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</si>
  <si>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</si>
  <si>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</si>
  <si>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</si>
  <si>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</si>
  <si>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</si>
  <si>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</si>
  <si>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</si>
  <si>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</si>
  <si>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</si>
  <si>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</si>
  <si>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</si>
  <si>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</si>
  <si>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</si>
  <si>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</si>
  <si>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</si>
  <si>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</si>
  <si>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</si>
  <si>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</si>
  <si>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</si>
  <si>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</si>
  <si>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</si>
  <si>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</si>
  <si>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</si>
  <si>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</si>
  <si>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</si>
  <si>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</si>
  <si>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</si>
  <si>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</si>
  <si>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</si>
  <si>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</si>
  <si>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</si>
  <si>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</si>
  <si>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</si>
  <si>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</si>
  <si>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</si>
  <si>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</si>
  <si>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</si>
  <si>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</si>
  <si>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</si>
  <si>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</si>
  <si>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</si>
  <si>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</si>
  <si>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</si>
  <si>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</si>
  <si>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</si>
  <si>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</si>
  <si>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</si>
  <si>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</si>
  <si>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</si>
  <si>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</si>
  <si>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</si>
  <si>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</si>
  <si>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</si>
  <si>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</si>
  <si>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</si>
  <si>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</si>
  <si>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</si>
  <si>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</si>
  <si>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</si>
  <si>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</si>
  <si>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</si>
  <si>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</si>
  <si>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</si>
  <si>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</si>
  <si>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</si>
  <si>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</si>
  <si>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</si>
  <si>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</si>
  <si>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</si>
  <si>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</si>
  <si>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</si>
  <si>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</si>
  <si>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</si>
  <si>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</si>
  <si>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</si>
  <si>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</si>
  <si>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</si>
  <si>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</si>
  <si>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</si>
  <si>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</si>
  <si>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</si>
  <si>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</si>
  <si>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</si>
  <si>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</si>
  <si>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</si>
  <si>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</si>
  <si>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</si>
  <si>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</si>
  <si>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</si>
  <si>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</si>
  <si>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</si>
  <si>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</si>
  <si>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</si>
  <si>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</si>
  <si>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</si>
  <si>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</si>
  <si>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Mantsopa(FS196)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</si>
  <si>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</si>
  <si>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</si>
  <si>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</si>
  <si>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</si>
  <si>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</si>
  <si>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</si>
  <si>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</si>
  <si>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</si>
  <si>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</si>
  <si>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Mantsopa(FS196)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</si>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</sst>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12646505</v>
      </c>
      <c r="C5" s="19"/>
      <c r="D5" s="64">
        <v>10919038</v>
      </c>
      <c r="E5" s="65">
        <v>10795321</v>
      </c>
      <c r="F5" s="65">
        <v>902185</v>
      </c>
      <c r="G5" s="65">
        <v>902119</v>
      </c>
      <c r="H5" s="65">
        <v>910279</v>
      </c>
      <c r="I5" s="65">
        <v>2714583</v>
      </c>
      <c r="J5" s="65">
        <v>904959</v>
      </c>
      <c r="K5" s="65">
        <v>903511</v>
      </c>
      <c r="L5" s="65">
        <v>874608</v>
      </c>
      <c r="M5" s="65">
        <v>2683078</v>
      </c>
      <c r="N5" s="65">
        <v>898850</v>
      </c>
      <c r="O5" s="65">
        <v>884004</v>
      </c>
      <c r="P5" s="65">
        <v>892413</v>
      </c>
      <c r="Q5" s="65">
        <v>2675267</v>
      </c>
      <c r="R5" s="65">
        <v>886726</v>
      </c>
      <c r="S5" s="65">
        <v>891810</v>
      </c>
      <c r="T5" s="65">
        <v>907066</v>
      </c>
      <c r="U5" s="65">
        <v>2685602</v>
      </c>
      <c r="V5" s="65">
        <v>10758530</v>
      </c>
      <c r="W5" s="65">
        <v>10795321</v>
      </c>
      <c r="X5" s="65">
        <v>-36791</v>
      </c>
      <c r="Y5" s="66">
        <v>-0.34</v>
      </c>
      <c r="Z5" s="67">
        <v>10795321</v>
      </c>
    </row>
    <row r="6" spans="1:26" ht="13.5">
      <c r="A6" s="63" t="s">
        <v>32</v>
      </c>
      <c r="B6" s="19">
        <v>56899794</v>
      </c>
      <c r="C6" s="19"/>
      <c r="D6" s="64">
        <v>79241627</v>
      </c>
      <c r="E6" s="65">
        <v>72684519</v>
      </c>
      <c r="F6" s="65">
        <v>5951719</v>
      </c>
      <c r="G6" s="65">
        <v>5491855</v>
      </c>
      <c r="H6" s="65">
        <v>6209857</v>
      </c>
      <c r="I6" s="65">
        <v>17653431</v>
      </c>
      <c r="J6" s="65">
        <v>5436820</v>
      </c>
      <c r="K6" s="65">
        <v>5364345</v>
      </c>
      <c r="L6" s="65">
        <v>4583537</v>
      </c>
      <c r="M6" s="65">
        <v>15384702</v>
      </c>
      <c r="N6" s="65">
        <v>5014706</v>
      </c>
      <c r="O6" s="65">
        <v>5400931</v>
      </c>
      <c r="P6" s="65">
        <v>4237883</v>
      </c>
      <c r="Q6" s="65">
        <v>14653520</v>
      </c>
      <c r="R6" s="65">
        <v>6529623</v>
      </c>
      <c r="S6" s="65">
        <v>5245022</v>
      </c>
      <c r="T6" s="65">
        <v>3156040</v>
      </c>
      <c r="U6" s="65">
        <v>14930685</v>
      </c>
      <c r="V6" s="65">
        <v>62622338</v>
      </c>
      <c r="W6" s="65">
        <v>72684519</v>
      </c>
      <c r="X6" s="65">
        <v>-10062181</v>
      </c>
      <c r="Y6" s="66">
        <v>-13.84</v>
      </c>
      <c r="Z6" s="67">
        <v>72684519</v>
      </c>
    </row>
    <row r="7" spans="1:26" ht="13.5">
      <c r="A7" s="63" t="s">
        <v>33</v>
      </c>
      <c r="B7" s="19">
        <v>496853</v>
      </c>
      <c r="C7" s="19"/>
      <c r="D7" s="64">
        <v>300000</v>
      </c>
      <c r="E7" s="65">
        <v>129000</v>
      </c>
      <c r="F7" s="65">
        <v>3644</v>
      </c>
      <c r="G7" s="65">
        <v>15190</v>
      </c>
      <c r="H7" s="65">
        <v>34746</v>
      </c>
      <c r="I7" s="65">
        <v>53580</v>
      </c>
      <c r="J7" s="65">
        <v>24123</v>
      </c>
      <c r="K7" s="65">
        <v>4719</v>
      </c>
      <c r="L7" s="65">
        <v>457</v>
      </c>
      <c r="M7" s="65">
        <v>29299</v>
      </c>
      <c r="N7" s="65">
        <v>-5484</v>
      </c>
      <c r="O7" s="65">
        <v>2080</v>
      </c>
      <c r="P7" s="65">
        <v>1077</v>
      </c>
      <c r="Q7" s="65">
        <v>-2327</v>
      </c>
      <c r="R7" s="65">
        <v>6381</v>
      </c>
      <c r="S7" s="65">
        <v>19902</v>
      </c>
      <c r="T7" s="65">
        <v>-21158</v>
      </c>
      <c r="U7" s="65">
        <v>5125</v>
      </c>
      <c r="V7" s="65">
        <v>85677</v>
      </c>
      <c r="W7" s="65">
        <v>129000</v>
      </c>
      <c r="X7" s="65">
        <v>-43323</v>
      </c>
      <c r="Y7" s="66">
        <v>-33.58</v>
      </c>
      <c r="Z7" s="67">
        <v>129000</v>
      </c>
    </row>
    <row r="8" spans="1:26" ht="13.5">
      <c r="A8" s="63" t="s">
        <v>34</v>
      </c>
      <c r="B8" s="19">
        <v>59348665</v>
      </c>
      <c r="C8" s="19"/>
      <c r="D8" s="64">
        <v>64987561</v>
      </c>
      <c r="E8" s="65">
        <v>65407256</v>
      </c>
      <c r="F8" s="65">
        <v>26164000</v>
      </c>
      <c r="G8" s="65">
        <v>0</v>
      </c>
      <c r="H8" s="65">
        <v>0</v>
      </c>
      <c r="I8" s="65">
        <v>26164000</v>
      </c>
      <c r="J8" s="65">
        <v>0</v>
      </c>
      <c r="K8" s="65">
        <v>268711</v>
      </c>
      <c r="L8" s="65">
        <v>13038425</v>
      </c>
      <c r="M8" s="65">
        <v>13307136</v>
      </c>
      <c r="N8" s="65">
        <v>0</v>
      </c>
      <c r="O8" s="65">
        <v>2240000</v>
      </c>
      <c r="P8" s="65">
        <v>20828435</v>
      </c>
      <c r="Q8" s="65">
        <v>23068435</v>
      </c>
      <c r="R8" s="65">
        <v>118494</v>
      </c>
      <c r="S8" s="65">
        <v>1131457</v>
      </c>
      <c r="T8" s="65">
        <v>284498</v>
      </c>
      <c r="U8" s="65">
        <v>1534449</v>
      </c>
      <c r="V8" s="65">
        <v>64074020</v>
      </c>
      <c r="W8" s="65">
        <v>65407256</v>
      </c>
      <c r="X8" s="65">
        <v>-1333236</v>
      </c>
      <c r="Y8" s="66">
        <v>-2.04</v>
      </c>
      <c r="Z8" s="67">
        <v>65407256</v>
      </c>
    </row>
    <row r="9" spans="1:26" ht="13.5">
      <c r="A9" s="63" t="s">
        <v>35</v>
      </c>
      <c r="B9" s="19">
        <v>11776566</v>
      </c>
      <c r="C9" s="19"/>
      <c r="D9" s="64">
        <v>10942180</v>
      </c>
      <c r="E9" s="65">
        <v>13684530</v>
      </c>
      <c r="F9" s="65">
        <v>1217527</v>
      </c>
      <c r="G9" s="65">
        <v>1152841</v>
      </c>
      <c r="H9" s="65">
        <v>1198032</v>
      </c>
      <c r="I9" s="65">
        <v>3568400</v>
      </c>
      <c r="J9" s="65">
        <v>1301530</v>
      </c>
      <c r="K9" s="65">
        <v>1225354</v>
      </c>
      <c r="L9" s="65">
        <v>1089873</v>
      </c>
      <c r="M9" s="65">
        <v>3616757</v>
      </c>
      <c r="N9" s="65">
        <v>1123679</v>
      </c>
      <c r="O9" s="65">
        <v>1141034</v>
      </c>
      <c r="P9" s="65">
        <v>1156102</v>
      </c>
      <c r="Q9" s="65">
        <v>3420815</v>
      </c>
      <c r="R9" s="65">
        <v>1171163</v>
      </c>
      <c r="S9" s="65">
        <v>1270904</v>
      </c>
      <c r="T9" s="65">
        <v>1191811</v>
      </c>
      <c r="U9" s="65">
        <v>3633878</v>
      </c>
      <c r="V9" s="65">
        <v>14239850</v>
      </c>
      <c r="W9" s="65">
        <v>13684530</v>
      </c>
      <c r="X9" s="65">
        <v>555320</v>
      </c>
      <c r="Y9" s="66">
        <v>4.06</v>
      </c>
      <c r="Z9" s="67">
        <v>13684530</v>
      </c>
    </row>
    <row r="10" spans="1:26" ht="25.5">
      <c r="A10" s="68" t="s">
        <v>213</v>
      </c>
      <c r="B10" s="69">
        <f>SUM(B5:B9)</f>
        <v>141168383</v>
      </c>
      <c r="C10" s="69">
        <f>SUM(C5:C9)</f>
        <v>0</v>
      </c>
      <c r="D10" s="70">
        <f aca="true" t="shared" si="0" ref="D10:Z10">SUM(D5:D9)</f>
        <v>166390406</v>
      </c>
      <c r="E10" s="71">
        <f t="shared" si="0"/>
        <v>162700626</v>
      </c>
      <c r="F10" s="71">
        <f t="shared" si="0"/>
        <v>34239075</v>
      </c>
      <c r="G10" s="71">
        <f t="shared" si="0"/>
        <v>7562005</v>
      </c>
      <c r="H10" s="71">
        <f t="shared" si="0"/>
        <v>8352914</v>
      </c>
      <c r="I10" s="71">
        <f t="shared" si="0"/>
        <v>50153994</v>
      </c>
      <c r="J10" s="71">
        <f t="shared" si="0"/>
        <v>7667432</v>
      </c>
      <c r="K10" s="71">
        <f t="shared" si="0"/>
        <v>7766640</v>
      </c>
      <c r="L10" s="71">
        <f t="shared" si="0"/>
        <v>19586900</v>
      </c>
      <c r="M10" s="71">
        <f t="shared" si="0"/>
        <v>35020972</v>
      </c>
      <c r="N10" s="71">
        <f t="shared" si="0"/>
        <v>7031751</v>
      </c>
      <c r="O10" s="71">
        <f t="shared" si="0"/>
        <v>9668049</v>
      </c>
      <c r="P10" s="71">
        <f t="shared" si="0"/>
        <v>27115910</v>
      </c>
      <c r="Q10" s="71">
        <f t="shared" si="0"/>
        <v>43815710</v>
      </c>
      <c r="R10" s="71">
        <f t="shared" si="0"/>
        <v>8712387</v>
      </c>
      <c r="S10" s="71">
        <f t="shared" si="0"/>
        <v>8559095</v>
      </c>
      <c r="T10" s="71">
        <f t="shared" si="0"/>
        <v>5518257</v>
      </c>
      <c r="U10" s="71">
        <f t="shared" si="0"/>
        <v>22789739</v>
      </c>
      <c r="V10" s="71">
        <f t="shared" si="0"/>
        <v>151780415</v>
      </c>
      <c r="W10" s="71">
        <f t="shared" si="0"/>
        <v>162700626</v>
      </c>
      <c r="X10" s="71">
        <f t="shared" si="0"/>
        <v>-10920211</v>
      </c>
      <c r="Y10" s="72">
        <f>+IF(W10&lt;&gt;0,(X10/W10)*100,0)</f>
        <v>-6.711843259902393</v>
      </c>
      <c r="Z10" s="73">
        <f t="shared" si="0"/>
        <v>162700626</v>
      </c>
    </row>
    <row r="11" spans="1:26" ht="13.5">
      <c r="A11" s="63" t="s">
        <v>37</v>
      </c>
      <c r="B11" s="19">
        <v>44159450</v>
      </c>
      <c r="C11" s="19"/>
      <c r="D11" s="64">
        <v>49801242</v>
      </c>
      <c r="E11" s="65">
        <v>50063199</v>
      </c>
      <c r="F11" s="65">
        <v>3931122</v>
      </c>
      <c r="G11" s="65">
        <v>3752640</v>
      </c>
      <c r="H11" s="65">
        <v>3771404</v>
      </c>
      <c r="I11" s="65">
        <v>11455166</v>
      </c>
      <c r="J11" s="65">
        <v>4517392</v>
      </c>
      <c r="K11" s="65">
        <v>3942770</v>
      </c>
      <c r="L11" s="65">
        <v>4636945</v>
      </c>
      <c r="M11" s="65">
        <v>13097107</v>
      </c>
      <c r="N11" s="65">
        <v>4433634</v>
      </c>
      <c r="O11" s="65">
        <v>4155724</v>
      </c>
      <c r="P11" s="65">
        <v>4067593</v>
      </c>
      <c r="Q11" s="65">
        <v>12656951</v>
      </c>
      <c r="R11" s="65">
        <v>4175722</v>
      </c>
      <c r="S11" s="65">
        <v>4340673</v>
      </c>
      <c r="T11" s="65">
        <v>4331780</v>
      </c>
      <c r="U11" s="65">
        <v>12848175</v>
      </c>
      <c r="V11" s="65">
        <v>50057399</v>
      </c>
      <c r="W11" s="65">
        <v>50063199</v>
      </c>
      <c r="X11" s="65">
        <v>-5800</v>
      </c>
      <c r="Y11" s="66">
        <v>-0.01</v>
      </c>
      <c r="Z11" s="67">
        <v>50063199</v>
      </c>
    </row>
    <row r="12" spans="1:26" ht="13.5">
      <c r="A12" s="63" t="s">
        <v>38</v>
      </c>
      <c r="B12" s="19">
        <v>3666655</v>
      </c>
      <c r="C12" s="19"/>
      <c r="D12" s="64">
        <v>3897000</v>
      </c>
      <c r="E12" s="65">
        <v>1209200</v>
      </c>
      <c r="F12" s="65">
        <v>96206</v>
      </c>
      <c r="G12" s="65">
        <v>96206</v>
      </c>
      <c r="H12" s="65">
        <v>96206</v>
      </c>
      <c r="I12" s="65">
        <v>288618</v>
      </c>
      <c r="J12" s="65">
        <v>96205</v>
      </c>
      <c r="K12" s="65">
        <v>96206</v>
      </c>
      <c r="L12" s="65">
        <v>96206</v>
      </c>
      <c r="M12" s="65">
        <v>288617</v>
      </c>
      <c r="N12" s="65">
        <v>96206</v>
      </c>
      <c r="O12" s="65">
        <v>101016</v>
      </c>
      <c r="P12" s="65">
        <v>101016</v>
      </c>
      <c r="Q12" s="65">
        <v>298238</v>
      </c>
      <c r="R12" s="65">
        <v>101016</v>
      </c>
      <c r="S12" s="65">
        <v>101016</v>
      </c>
      <c r="T12" s="65">
        <v>101012</v>
      </c>
      <c r="U12" s="65">
        <v>303044</v>
      </c>
      <c r="V12" s="65">
        <v>1178517</v>
      </c>
      <c r="W12" s="65">
        <v>1209200</v>
      </c>
      <c r="X12" s="65">
        <v>-30683</v>
      </c>
      <c r="Y12" s="66">
        <v>-2.54</v>
      </c>
      <c r="Z12" s="67">
        <v>1209200</v>
      </c>
    </row>
    <row r="13" spans="1:26" ht="13.5">
      <c r="A13" s="63" t="s">
        <v>214</v>
      </c>
      <c r="B13" s="19">
        <v>14132230</v>
      </c>
      <c r="C13" s="19"/>
      <c r="D13" s="64">
        <v>0</v>
      </c>
      <c r="E13" s="65">
        <v>14215400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14215400</v>
      </c>
      <c r="X13" s="65">
        <v>-14215400</v>
      </c>
      <c r="Y13" s="66">
        <v>-100</v>
      </c>
      <c r="Z13" s="67">
        <v>14215400</v>
      </c>
    </row>
    <row r="14" spans="1:26" ht="13.5">
      <c r="A14" s="63" t="s">
        <v>40</v>
      </c>
      <c r="B14" s="19">
        <v>817243</v>
      </c>
      <c r="C14" s="19"/>
      <c r="D14" s="64">
        <v>0</v>
      </c>
      <c r="E14" s="65">
        <v>918084</v>
      </c>
      <c r="F14" s="65">
        <v>0</v>
      </c>
      <c r="G14" s="65">
        <v>207423</v>
      </c>
      <c r="H14" s="65">
        <v>0</v>
      </c>
      <c r="I14" s="65">
        <v>207423</v>
      </c>
      <c r="J14" s="65">
        <v>23957</v>
      </c>
      <c r="K14" s="65">
        <v>0</v>
      </c>
      <c r="L14" s="65">
        <v>0</v>
      </c>
      <c r="M14" s="65">
        <v>23957</v>
      </c>
      <c r="N14" s="65">
        <v>0</v>
      </c>
      <c r="O14" s="65">
        <v>7398</v>
      </c>
      <c r="P14" s="65">
        <v>1236149</v>
      </c>
      <c r="Q14" s="65">
        <v>1243547</v>
      </c>
      <c r="R14" s="65">
        <v>-599877</v>
      </c>
      <c r="S14" s="65">
        <v>10</v>
      </c>
      <c r="T14" s="65">
        <v>172284</v>
      </c>
      <c r="U14" s="65">
        <v>-427583</v>
      </c>
      <c r="V14" s="65">
        <v>1047344</v>
      </c>
      <c r="W14" s="65">
        <v>918084</v>
      </c>
      <c r="X14" s="65">
        <v>129260</v>
      </c>
      <c r="Y14" s="66">
        <v>14.08</v>
      </c>
      <c r="Z14" s="67">
        <v>918084</v>
      </c>
    </row>
    <row r="15" spans="1:26" ht="13.5">
      <c r="A15" s="63" t="s">
        <v>41</v>
      </c>
      <c r="B15" s="19">
        <v>32746949</v>
      </c>
      <c r="C15" s="19"/>
      <c r="D15" s="64">
        <v>25720000</v>
      </c>
      <c r="E15" s="65">
        <v>42741200</v>
      </c>
      <c r="F15" s="65">
        <v>2849839</v>
      </c>
      <c r="G15" s="65">
        <v>7421339</v>
      </c>
      <c r="H15" s="65">
        <v>3530251</v>
      </c>
      <c r="I15" s="65">
        <v>13801429</v>
      </c>
      <c r="J15" s="65">
        <v>-941789</v>
      </c>
      <c r="K15" s="65">
        <v>641959</v>
      </c>
      <c r="L15" s="65">
        <v>3789761</v>
      </c>
      <c r="M15" s="65">
        <v>3489931</v>
      </c>
      <c r="N15" s="65">
        <v>976354</v>
      </c>
      <c r="O15" s="65">
        <v>1703247</v>
      </c>
      <c r="P15" s="65">
        <v>4038005</v>
      </c>
      <c r="Q15" s="65">
        <v>6717606</v>
      </c>
      <c r="R15" s="65">
        <v>2096661</v>
      </c>
      <c r="S15" s="65">
        <v>3767596</v>
      </c>
      <c r="T15" s="65">
        <v>1894222</v>
      </c>
      <c r="U15" s="65">
        <v>7758479</v>
      </c>
      <c r="V15" s="65">
        <v>31767445</v>
      </c>
      <c r="W15" s="65">
        <v>42741200</v>
      </c>
      <c r="X15" s="65">
        <v>-10973755</v>
      </c>
      <c r="Y15" s="66">
        <v>-25.67</v>
      </c>
      <c r="Z15" s="67">
        <v>42741200</v>
      </c>
    </row>
    <row r="16" spans="1:26" ht="13.5">
      <c r="A16" s="74" t="s">
        <v>42</v>
      </c>
      <c r="B16" s="19">
        <v>15894146</v>
      </c>
      <c r="C16" s="19"/>
      <c r="D16" s="64">
        <v>0</v>
      </c>
      <c r="E16" s="65">
        <v>19707776</v>
      </c>
      <c r="F16" s="65">
        <v>97581</v>
      </c>
      <c r="G16" s="65">
        <v>169396</v>
      </c>
      <c r="H16" s="65">
        <v>428512</v>
      </c>
      <c r="I16" s="65">
        <v>695489</v>
      </c>
      <c r="J16" s="65">
        <v>108297</v>
      </c>
      <c r="K16" s="65">
        <v>223947</v>
      </c>
      <c r="L16" s="65">
        <v>17580832</v>
      </c>
      <c r="M16" s="65">
        <v>17913076</v>
      </c>
      <c r="N16" s="65">
        <v>360032</v>
      </c>
      <c r="O16" s="65">
        <v>866005</v>
      </c>
      <c r="P16" s="65">
        <v>390440</v>
      </c>
      <c r="Q16" s="65">
        <v>1616477</v>
      </c>
      <c r="R16" s="65">
        <v>2743628</v>
      </c>
      <c r="S16" s="65">
        <v>486059</v>
      </c>
      <c r="T16" s="65">
        <v>285266</v>
      </c>
      <c r="U16" s="65">
        <v>3514953</v>
      </c>
      <c r="V16" s="65">
        <v>23739995</v>
      </c>
      <c r="W16" s="65">
        <v>19707776</v>
      </c>
      <c r="X16" s="65">
        <v>4032219</v>
      </c>
      <c r="Y16" s="66">
        <v>20.46</v>
      </c>
      <c r="Z16" s="67">
        <v>19707776</v>
      </c>
    </row>
    <row r="17" spans="1:26" ht="13.5">
      <c r="A17" s="63" t="s">
        <v>43</v>
      </c>
      <c r="B17" s="19">
        <v>62016649</v>
      </c>
      <c r="C17" s="19"/>
      <c r="D17" s="64">
        <v>32474200</v>
      </c>
      <c r="E17" s="65">
        <v>39141607</v>
      </c>
      <c r="F17" s="65">
        <v>3267554</v>
      </c>
      <c r="G17" s="65">
        <v>3656415</v>
      </c>
      <c r="H17" s="65">
        <v>1984586</v>
      </c>
      <c r="I17" s="65">
        <v>8908555</v>
      </c>
      <c r="J17" s="65">
        <v>2146684</v>
      </c>
      <c r="K17" s="65">
        <v>1676993</v>
      </c>
      <c r="L17" s="65">
        <v>1565517</v>
      </c>
      <c r="M17" s="65">
        <v>5389194</v>
      </c>
      <c r="N17" s="65">
        <v>4489088</v>
      </c>
      <c r="O17" s="65">
        <v>1002377</v>
      </c>
      <c r="P17" s="65">
        <v>77895</v>
      </c>
      <c r="Q17" s="65">
        <v>5569360</v>
      </c>
      <c r="R17" s="65">
        <v>889198</v>
      </c>
      <c r="S17" s="65">
        <v>1474222</v>
      </c>
      <c r="T17" s="65">
        <v>1293039</v>
      </c>
      <c r="U17" s="65">
        <v>3656459</v>
      </c>
      <c r="V17" s="65">
        <v>23523568</v>
      </c>
      <c r="W17" s="65">
        <v>39141607</v>
      </c>
      <c r="X17" s="65">
        <v>-15618039</v>
      </c>
      <c r="Y17" s="66">
        <v>-39.9</v>
      </c>
      <c r="Z17" s="67">
        <v>39141607</v>
      </c>
    </row>
    <row r="18" spans="1:26" ht="13.5">
      <c r="A18" s="75" t="s">
        <v>44</v>
      </c>
      <c r="B18" s="76">
        <f>SUM(B11:B17)</f>
        <v>173433322</v>
      </c>
      <c r="C18" s="76">
        <f>SUM(C11:C17)</f>
        <v>0</v>
      </c>
      <c r="D18" s="77">
        <f aca="true" t="shared" si="1" ref="D18:Z18">SUM(D11:D17)</f>
        <v>111892442</v>
      </c>
      <c r="E18" s="78">
        <f t="shared" si="1"/>
        <v>167996466</v>
      </c>
      <c r="F18" s="78">
        <f t="shared" si="1"/>
        <v>10242302</v>
      </c>
      <c r="G18" s="78">
        <f t="shared" si="1"/>
        <v>15303419</v>
      </c>
      <c r="H18" s="78">
        <f t="shared" si="1"/>
        <v>9810959</v>
      </c>
      <c r="I18" s="78">
        <f t="shared" si="1"/>
        <v>35356680</v>
      </c>
      <c r="J18" s="78">
        <f t="shared" si="1"/>
        <v>5950746</v>
      </c>
      <c r="K18" s="78">
        <f t="shared" si="1"/>
        <v>6581875</v>
      </c>
      <c r="L18" s="78">
        <f t="shared" si="1"/>
        <v>27669261</v>
      </c>
      <c r="M18" s="78">
        <f t="shared" si="1"/>
        <v>40201882</v>
      </c>
      <c r="N18" s="78">
        <f t="shared" si="1"/>
        <v>10355314</v>
      </c>
      <c r="O18" s="78">
        <f t="shared" si="1"/>
        <v>7835767</v>
      </c>
      <c r="P18" s="78">
        <f t="shared" si="1"/>
        <v>9911098</v>
      </c>
      <c r="Q18" s="78">
        <f t="shared" si="1"/>
        <v>28102179</v>
      </c>
      <c r="R18" s="78">
        <f t="shared" si="1"/>
        <v>9406348</v>
      </c>
      <c r="S18" s="78">
        <f t="shared" si="1"/>
        <v>10169576</v>
      </c>
      <c r="T18" s="78">
        <f t="shared" si="1"/>
        <v>8077603</v>
      </c>
      <c r="U18" s="78">
        <f t="shared" si="1"/>
        <v>27653527</v>
      </c>
      <c r="V18" s="78">
        <f t="shared" si="1"/>
        <v>131314268</v>
      </c>
      <c r="W18" s="78">
        <f t="shared" si="1"/>
        <v>167996466</v>
      </c>
      <c r="X18" s="78">
        <f t="shared" si="1"/>
        <v>-36682198</v>
      </c>
      <c r="Y18" s="72">
        <f>+IF(W18&lt;&gt;0,(X18/W18)*100,0)</f>
        <v>-21.835100983612357</v>
      </c>
      <c r="Z18" s="79">
        <f t="shared" si="1"/>
        <v>167996466</v>
      </c>
    </row>
    <row r="19" spans="1:26" ht="13.5">
      <c r="A19" s="75" t="s">
        <v>45</v>
      </c>
      <c r="B19" s="80">
        <f>+B10-B18</f>
        <v>-32264939</v>
      </c>
      <c r="C19" s="80">
        <f>+C10-C18</f>
        <v>0</v>
      </c>
      <c r="D19" s="81">
        <f aca="true" t="shared" si="2" ref="D19:Z19">+D10-D18</f>
        <v>54497964</v>
      </c>
      <c r="E19" s="82">
        <f t="shared" si="2"/>
        <v>-5295840</v>
      </c>
      <c r="F19" s="82">
        <f t="shared" si="2"/>
        <v>23996773</v>
      </c>
      <c r="G19" s="82">
        <f t="shared" si="2"/>
        <v>-7741414</v>
      </c>
      <c r="H19" s="82">
        <f t="shared" si="2"/>
        <v>-1458045</v>
      </c>
      <c r="I19" s="82">
        <f t="shared" si="2"/>
        <v>14797314</v>
      </c>
      <c r="J19" s="82">
        <f t="shared" si="2"/>
        <v>1716686</v>
      </c>
      <c r="K19" s="82">
        <f t="shared" si="2"/>
        <v>1184765</v>
      </c>
      <c r="L19" s="82">
        <f t="shared" si="2"/>
        <v>-8082361</v>
      </c>
      <c r="M19" s="82">
        <f t="shared" si="2"/>
        <v>-5180910</v>
      </c>
      <c r="N19" s="82">
        <f t="shared" si="2"/>
        <v>-3323563</v>
      </c>
      <c r="O19" s="82">
        <f t="shared" si="2"/>
        <v>1832282</v>
      </c>
      <c r="P19" s="82">
        <f t="shared" si="2"/>
        <v>17204812</v>
      </c>
      <c r="Q19" s="82">
        <f t="shared" si="2"/>
        <v>15713531</v>
      </c>
      <c r="R19" s="82">
        <f t="shared" si="2"/>
        <v>-693961</v>
      </c>
      <c r="S19" s="82">
        <f t="shared" si="2"/>
        <v>-1610481</v>
      </c>
      <c r="T19" s="82">
        <f t="shared" si="2"/>
        <v>-2559346</v>
      </c>
      <c r="U19" s="82">
        <f t="shared" si="2"/>
        <v>-4863788</v>
      </c>
      <c r="V19" s="82">
        <f t="shared" si="2"/>
        <v>20466147</v>
      </c>
      <c r="W19" s="82">
        <f>IF(E10=E18,0,W10-W18)</f>
        <v>-5295840</v>
      </c>
      <c r="X19" s="82">
        <f t="shared" si="2"/>
        <v>25761987</v>
      </c>
      <c r="Y19" s="83">
        <f>+IF(W19&lt;&gt;0,(X19/W19)*100,0)</f>
        <v>-486.4570493066256</v>
      </c>
      <c r="Z19" s="84">
        <f t="shared" si="2"/>
        <v>-5295840</v>
      </c>
    </row>
    <row r="20" spans="1:26" ht="13.5">
      <c r="A20" s="63" t="s">
        <v>46</v>
      </c>
      <c r="B20" s="19">
        <v>22861315</v>
      </c>
      <c r="C20" s="19"/>
      <c r="D20" s="64">
        <v>0</v>
      </c>
      <c r="E20" s="65">
        <v>21041158</v>
      </c>
      <c r="F20" s="65">
        <v>5106458</v>
      </c>
      <c r="G20" s="65">
        <v>0</v>
      </c>
      <c r="H20" s="65">
        <v>0</v>
      </c>
      <c r="I20" s="65">
        <v>5106458</v>
      </c>
      <c r="J20" s="65">
        <v>0</v>
      </c>
      <c r="K20" s="65">
        <v>8386368</v>
      </c>
      <c r="L20" s="65">
        <v>3247245</v>
      </c>
      <c r="M20" s="65">
        <v>11633613</v>
      </c>
      <c r="N20" s="65">
        <v>0</v>
      </c>
      <c r="O20" s="65">
        <v>317283</v>
      </c>
      <c r="P20" s="65">
        <v>0</v>
      </c>
      <c r="Q20" s="65">
        <v>317283</v>
      </c>
      <c r="R20" s="65">
        <v>0</v>
      </c>
      <c r="S20" s="65">
        <v>2212391</v>
      </c>
      <c r="T20" s="65">
        <v>2123501</v>
      </c>
      <c r="U20" s="65">
        <v>4335892</v>
      </c>
      <c r="V20" s="65">
        <v>21393246</v>
      </c>
      <c r="W20" s="65">
        <v>21041158</v>
      </c>
      <c r="X20" s="65">
        <v>352088</v>
      </c>
      <c r="Y20" s="66">
        <v>1.67</v>
      </c>
      <c r="Z20" s="67">
        <v>21041158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-9403624</v>
      </c>
      <c r="C22" s="91">
        <f>SUM(C19:C21)</f>
        <v>0</v>
      </c>
      <c r="D22" s="92">
        <f aca="true" t="shared" si="3" ref="D22:Z22">SUM(D19:D21)</f>
        <v>54497964</v>
      </c>
      <c r="E22" s="93">
        <f t="shared" si="3"/>
        <v>15745318</v>
      </c>
      <c r="F22" s="93">
        <f t="shared" si="3"/>
        <v>29103231</v>
      </c>
      <c r="G22" s="93">
        <f t="shared" si="3"/>
        <v>-7741414</v>
      </c>
      <c r="H22" s="93">
        <f t="shared" si="3"/>
        <v>-1458045</v>
      </c>
      <c r="I22" s="93">
        <f t="shared" si="3"/>
        <v>19903772</v>
      </c>
      <c r="J22" s="93">
        <f t="shared" si="3"/>
        <v>1716686</v>
      </c>
      <c r="K22" s="93">
        <f t="shared" si="3"/>
        <v>9571133</v>
      </c>
      <c r="L22" s="93">
        <f t="shared" si="3"/>
        <v>-4835116</v>
      </c>
      <c r="M22" s="93">
        <f t="shared" si="3"/>
        <v>6452703</v>
      </c>
      <c r="N22" s="93">
        <f t="shared" si="3"/>
        <v>-3323563</v>
      </c>
      <c r="O22" s="93">
        <f t="shared" si="3"/>
        <v>2149565</v>
      </c>
      <c r="P22" s="93">
        <f t="shared" si="3"/>
        <v>17204812</v>
      </c>
      <c r="Q22" s="93">
        <f t="shared" si="3"/>
        <v>16030814</v>
      </c>
      <c r="R22" s="93">
        <f t="shared" si="3"/>
        <v>-693961</v>
      </c>
      <c r="S22" s="93">
        <f t="shared" si="3"/>
        <v>601910</v>
      </c>
      <c r="T22" s="93">
        <f t="shared" si="3"/>
        <v>-435845</v>
      </c>
      <c r="U22" s="93">
        <f t="shared" si="3"/>
        <v>-527896</v>
      </c>
      <c r="V22" s="93">
        <f t="shared" si="3"/>
        <v>41859393</v>
      </c>
      <c r="W22" s="93">
        <f t="shared" si="3"/>
        <v>15745318</v>
      </c>
      <c r="X22" s="93">
        <f t="shared" si="3"/>
        <v>26114075</v>
      </c>
      <c r="Y22" s="94">
        <f>+IF(W22&lt;&gt;0,(X22/W22)*100,0)</f>
        <v>165.85295387492334</v>
      </c>
      <c r="Z22" s="95">
        <f t="shared" si="3"/>
        <v>15745318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-9403624</v>
      </c>
      <c r="C24" s="80">
        <f>SUM(C22:C23)</f>
        <v>0</v>
      </c>
      <c r="D24" s="81">
        <f aca="true" t="shared" si="4" ref="D24:Z24">SUM(D22:D23)</f>
        <v>54497964</v>
      </c>
      <c r="E24" s="82">
        <f t="shared" si="4"/>
        <v>15745318</v>
      </c>
      <c r="F24" s="82">
        <f t="shared" si="4"/>
        <v>29103231</v>
      </c>
      <c r="G24" s="82">
        <f t="shared" si="4"/>
        <v>-7741414</v>
      </c>
      <c r="H24" s="82">
        <f t="shared" si="4"/>
        <v>-1458045</v>
      </c>
      <c r="I24" s="82">
        <f t="shared" si="4"/>
        <v>19903772</v>
      </c>
      <c r="J24" s="82">
        <f t="shared" si="4"/>
        <v>1716686</v>
      </c>
      <c r="K24" s="82">
        <f t="shared" si="4"/>
        <v>9571133</v>
      </c>
      <c r="L24" s="82">
        <f t="shared" si="4"/>
        <v>-4835116</v>
      </c>
      <c r="M24" s="82">
        <f t="shared" si="4"/>
        <v>6452703</v>
      </c>
      <c r="N24" s="82">
        <f t="shared" si="4"/>
        <v>-3323563</v>
      </c>
      <c r="O24" s="82">
        <f t="shared" si="4"/>
        <v>2149565</v>
      </c>
      <c r="P24" s="82">
        <f t="shared" si="4"/>
        <v>17204812</v>
      </c>
      <c r="Q24" s="82">
        <f t="shared" si="4"/>
        <v>16030814</v>
      </c>
      <c r="R24" s="82">
        <f t="shared" si="4"/>
        <v>-693961</v>
      </c>
      <c r="S24" s="82">
        <f t="shared" si="4"/>
        <v>601910</v>
      </c>
      <c r="T24" s="82">
        <f t="shared" si="4"/>
        <v>-435845</v>
      </c>
      <c r="U24" s="82">
        <f t="shared" si="4"/>
        <v>-527896</v>
      </c>
      <c r="V24" s="82">
        <f t="shared" si="4"/>
        <v>41859393</v>
      </c>
      <c r="W24" s="82">
        <f t="shared" si="4"/>
        <v>15745318</v>
      </c>
      <c r="X24" s="82">
        <f t="shared" si="4"/>
        <v>26114075</v>
      </c>
      <c r="Y24" s="83">
        <f>+IF(W24&lt;&gt;0,(X24/W24)*100,0)</f>
        <v>165.85295387492334</v>
      </c>
      <c r="Z24" s="84">
        <f t="shared" si="4"/>
        <v>15745318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23686136</v>
      </c>
      <c r="C27" s="22"/>
      <c r="D27" s="104">
        <v>40276461</v>
      </c>
      <c r="E27" s="105">
        <v>30089718</v>
      </c>
      <c r="F27" s="105">
        <v>5106458</v>
      </c>
      <c r="G27" s="105">
        <v>2322576</v>
      </c>
      <c r="H27" s="105">
        <v>4809893</v>
      </c>
      <c r="I27" s="105">
        <v>12238927</v>
      </c>
      <c r="J27" s="105">
        <v>1213514</v>
      </c>
      <c r="K27" s="105">
        <v>2058944</v>
      </c>
      <c r="L27" s="105">
        <v>3567245</v>
      </c>
      <c r="M27" s="105">
        <v>6839703</v>
      </c>
      <c r="N27" s="105">
        <v>389575</v>
      </c>
      <c r="O27" s="105">
        <v>376990</v>
      </c>
      <c r="P27" s="105">
        <v>2202752</v>
      </c>
      <c r="Q27" s="105">
        <v>2969317</v>
      </c>
      <c r="R27" s="105">
        <v>1640158</v>
      </c>
      <c r="S27" s="105">
        <v>171500</v>
      </c>
      <c r="T27" s="105">
        <v>229661</v>
      </c>
      <c r="U27" s="105">
        <v>2041319</v>
      </c>
      <c r="V27" s="105">
        <v>24089266</v>
      </c>
      <c r="W27" s="105">
        <v>30089718</v>
      </c>
      <c r="X27" s="105">
        <v>-6000452</v>
      </c>
      <c r="Y27" s="106">
        <v>-19.94</v>
      </c>
      <c r="Z27" s="107">
        <v>30089718</v>
      </c>
    </row>
    <row r="28" spans="1:26" ht="13.5">
      <c r="A28" s="108" t="s">
        <v>46</v>
      </c>
      <c r="B28" s="19">
        <v>14236025</v>
      </c>
      <c r="C28" s="19"/>
      <c r="D28" s="64">
        <v>21643401</v>
      </c>
      <c r="E28" s="65">
        <v>13411418</v>
      </c>
      <c r="F28" s="65">
        <v>5106458</v>
      </c>
      <c r="G28" s="65">
        <v>1584014</v>
      </c>
      <c r="H28" s="65">
        <v>4316966</v>
      </c>
      <c r="I28" s="65">
        <v>11007438</v>
      </c>
      <c r="J28" s="65">
        <v>1213514</v>
      </c>
      <c r="K28" s="65">
        <v>1271873</v>
      </c>
      <c r="L28" s="65">
        <v>3247245</v>
      </c>
      <c r="M28" s="65">
        <v>5732632</v>
      </c>
      <c r="N28" s="65">
        <v>280375</v>
      </c>
      <c r="O28" s="65">
        <v>36908</v>
      </c>
      <c r="P28" s="65">
        <v>1670875</v>
      </c>
      <c r="Q28" s="65">
        <v>1988158</v>
      </c>
      <c r="R28" s="65">
        <v>504607</v>
      </c>
      <c r="S28" s="65">
        <v>0</v>
      </c>
      <c r="T28" s="65">
        <v>-417729</v>
      </c>
      <c r="U28" s="65">
        <v>86878</v>
      </c>
      <c r="V28" s="65">
        <v>18815106</v>
      </c>
      <c r="W28" s="65">
        <v>13411418</v>
      </c>
      <c r="X28" s="65">
        <v>5403688</v>
      </c>
      <c r="Y28" s="66">
        <v>40.29</v>
      </c>
      <c r="Z28" s="67">
        <v>13411418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9032982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9032982</v>
      </c>
      <c r="X29" s="65">
        <v>-9032982</v>
      </c>
      <c r="Y29" s="66">
        <v>-100</v>
      </c>
      <c r="Z29" s="67">
        <v>9032982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9450111</v>
      </c>
      <c r="C31" s="19"/>
      <c r="D31" s="64">
        <v>18633060</v>
      </c>
      <c r="E31" s="65">
        <v>7645318</v>
      </c>
      <c r="F31" s="65">
        <v>0</v>
      </c>
      <c r="G31" s="65">
        <v>738562</v>
      </c>
      <c r="H31" s="65">
        <v>492927</v>
      </c>
      <c r="I31" s="65">
        <v>1231489</v>
      </c>
      <c r="J31" s="65">
        <v>0</v>
      </c>
      <c r="K31" s="65">
        <v>787071</v>
      </c>
      <c r="L31" s="65">
        <v>320000</v>
      </c>
      <c r="M31" s="65">
        <v>1107071</v>
      </c>
      <c r="N31" s="65">
        <v>109200</v>
      </c>
      <c r="O31" s="65">
        <v>340082</v>
      </c>
      <c r="P31" s="65">
        <v>531877</v>
      </c>
      <c r="Q31" s="65">
        <v>981159</v>
      </c>
      <c r="R31" s="65">
        <v>1135551</v>
      </c>
      <c r="S31" s="65">
        <v>171500</v>
      </c>
      <c r="T31" s="65">
        <v>647390</v>
      </c>
      <c r="U31" s="65">
        <v>1954441</v>
      </c>
      <c r="V31" s="65">
        <v>5274160</v>
      </c>
      <c r="W31" s="65">
        <v>7645318</v>
      </c>
      <c r="X31" s="65">
        <v>-2371158</v>
      </c>
      <c r="Y31" s="66">
        <v>-31.01</v>
      </c>
      <c r="Z31" s="67">
        <v>7645318</v>
      </c>
    </row>
    <row r="32" spans="1:26" ht="13.5">
      <c r="A32" s="75" t="s">
        <v>54</v>
      </c>
      <c r="B32" s="22">
        <f>SUM(B28:B31)</f>
        <v>23686136</v>
      </c>
      <c r="C32" s="22">
        <f>SUM(C28:C31)</f>
        <v>0</v>
      </c>
      <c r="D32" s="104">
        <f aca="true" t="shared" si="5" ref="D32:Z32">SUM(D28:D31)</f>
        <v>40276461</v>
      </c>
      <c r="E32" s="105">
        <f t="shared" si="5"/>
        <v>30089718</v>
      </c>
      <c r="F32" s="105">
        <f t="shared" si="5"/>
        <v>5106458</v>
      </c>
      <c r="G32" s="105">
        <f t="shared" si="5"/>
        <v>2322576</v>
      </c>
      <c r="H32" s="105">
        <f t="shared" si="5"/>
        <v>4809893</v>
      </c>
      <c r="I32" s="105">
        <f t="shared" si="5"/>
        <v>12238927</v>
      </c>
      <c r="J32" s="105">
        <f t="shared" si="5"/>
        <v>1213514</v>
      </c>
      <c r="K32" s="105">
        <f t="shared" si="5"/>
        <v>2058944</v>
      </c>
      <c r="L32" s="105">
        <f t="shared" si="5"/>
        <v>3567245</v>
      </c>
      <c r="M32" s="105">
        <f t="shared" si="5"/>
        <v>6839703</v>
      </c>
      <c r="N32" s="105">
        <f t="shared" si="5"/>
        <v>389575</v>
      </c>
      <c r="O32" s="105">
        <f t="shared" si="5"/>
        <v>376990</v>
      </c>
      <c r="P32" s="105">
        <f t="shared" si="5"/>
        <v>2202752</v>
      </c>
      <c r="Q32" s="105">
        <f t="shared" si="5"/>
        <v>2969317</v>
      </c>
      <c r="R32" s="105">
        <f t="shared" si="5"/>
        <v>1640158</v>
      </c>
      <c r="S32" s="105">
        <f t="shared" si="5"/>
        <v>171500</v>
      </c>
      <c r="T32" s="105">
        <f t="shared" si="5"/>
        <v>229661</v>
      </c>
      <c r="U32" s="105">
        <f t="shared" si="5"/>
        <v>2041319</v>
      </c>
      <c r="V32" s="105">
        <f t="shared" si="5"/>
        <v>24089266</v>
      </c>
      <c r="W32" s="105">
        <f t="shared" si="5"/>
        <v>30089718</v>
      </c>
      <c r="X32" s="105">
        <f t="shared" si="5"/>
        <v>-6000452</v>
      </c>
      <c r="Y32" s="106">
        <f>+IF(W32&lt;&gt;0,(X32/W32)*100,0)</f>
        <v>-19.941868514686647</v>
      </c>
      <c r="Z32" s="107">
        <f t="shared" si="5"/>
        <v>30089718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5985395</v>
      </c>
      <c r="C35" s="19"/>
      <c r="D35" s="64">
        <v>79567000</v>
      </c>
      <c r="E35" s="65">
        <v>88067000</v>
      </c>
      <c r="F35" s="65">
        <v>31268856</v>
      </c>
      <c r="G35" s="65">
        <v>37918370</v>
      </c>
      <c r="H35" s="65">
        <v>45191876</v>
      </c>
      <c r="I35" s="65">
        <v>114379102</v>
      </c>
      <c r="J35" s="65">
        <v>26346556</v>
      </c>
      <c r="K35" s="65">
        <v>33398567</v>
      </c>
      <c r="L35" s="65">
        <v>5364577</v>
      </c>
      <c r="M35" s="65">
        <v>65109700</v>
      </c>
      <c r="N35" s="65">
        <v>5364577</v>
      </c>
      <c r="O35" s="65">
        <v>26799636</v>
      </c>
      <c r="P35" s="65">
        <v>39603146</v>
      </c>
      <c r="Q35" s="65">
        <v>71767359</v>
      </c>
      <c r="R35" s="65">
        <v>31263072</v>
      </c>
      <c r="S35" s="65">
        <v>34895142</v>
      </c>
      <c r="T35" s="65">
        <v>35908149</v>
      </c>
      <c r="U35" s="65">
        <v>102066363</v>
      </c>
      <c r="V35" s="65">
        <v>353322524</v>
      </c>
      <c r="W35" s="65">
        <v>88067000</v>
      </c>
      <c r="X35" s="65">
        <v>265255524</v>
      </c>
      <c r="Y35" s="66">
        <v>301.2</v>
      </c>
      <c r="Z35" s="67">
        <v>88067000</v>
      </c>
    </row>
    <row r="36" spans="1:26" ht="13.5">
      <c r="A36" s="63" t="s">
        <v>57</v>
      </c>
      <c r="B36" s="19">
        <v>449285045</v>
      </c>
      <c r="C36" s="19"/>
      <c r="D36" s="64">
        <v>335671000</v>
      </c>
      <c r="E36" s="65">
        <v>325484000</v>
      </c>
      <c r="F36" s="65">
        <v>439422586</v>
      </c>
      <c r="G36" s="65">
        <v>439422586</v>
      </c>
      <c r="H36" s="65">
        <v>440628778</v>
      </c>
      <c r="I36" s="65">
        <v>1319473950</v>
      </c>
      <c r="J36" s="65">
        <v>441842292</v>
      </c>
      <c r="K36" s="65">
        <v>448809483</v>
      </c>
      <c r="L36" s="65">
        <v>452396728</v>
      </c>
      <c r="M36" s="65">
        <v>1343048503</v>
      </c>
      <c r="N36" s="65">
        <v>452396728</v>
      </c>
      <c r="O36" s="65">
        <v>468564370</v>
      </c>
      <c r="P36" s="65">
        <v>470767122</v>
      </c>
      <c r="Q36" s="65">
        <v>1391728220</v>
      </c>
      <c r="R36" s="65">
        <v>471964881</v>
      </c>
      <c r="S36" s="65">
        <v>472666834</v>
      </c>
      <c r="T36" s="65">
        <v>474056310</v>
      </c>
      <c r="U36" s="65">
        <v>1418688025</v>
      </c>
      <c r="V36" s="65">
        <v>5472938698</v>
      </c>
      <c r="W36" s="65">
        <v>325484000</v>
      </c>
      <c r="X36" s="65">
        <v>5147454698</v>
      </c>
      <c r="Y36" s="66">
        <v>1581.48</v>
      </c>
      <c r="Z36" s="67">
        <v>325484000</v>
      </c>
    </row>
    <row r="37" spans="1:26" ht="13.5">
      <c r="A37" s="63" t="s">
        <v>58</v>
      </c>
      <c r="B37" s="19">
        <v>31247642</v>
      </c>
      <c r="C37" s="19"/>
      <c r="D37" s="64">
        <v>5148000</v>
      </c>
      <c r="E37" s="65">
        <v>16016000</v>
      </c>
      <c r="F37" s="65">
        <v>6290990</v>
      </c>
      <c r="G37" s="65">
        <v>14663102</v>
      </c>
      <c r="H37" s="65">
        <v>17498583</v>
      </c>
      <c r="I37" s="65">
        <v>38452675</v>
      </c>
      <c r="J37" s="65">
        <v>5369360</v>
      </c>
      <c r="K37" s="65">
        <v>11729295</v>
      </c>
      <c r="L37" s="65">
        <v>7157665</v>
      </c>
      <c r="M37" s="65">
        <v>24256320</v>
      </c>
      <c r="N37" s="65">
        <v>15441975</v>
      </c>
      <c r="O37" s="65">
        <v>35462638</v>
      </c>
      <c r="P37" s="65">
        <v>11220950</v>
      </c>
      <c r="Q37" s="65">
        <v>62125563</v>
      </c>
      <c r="R37" s="65">
        <v>39187336</v>
      </c>
      <c r="S37" s="65">
        <v>31277589</v>
      </c>
      <c r="T37" s="65">
        <v>42912374</v>
      </c>
      <c r="U37" s="65">
        <v>113377299</v>
      </c>
      <c r="V37" s="65">
        <v>238211857</v>
      </c>
      <c r="W37" s="65">
        <v>16016000</v>
      </c>
      <c r="X37" s="65">
        <v>222195857</v>
      </c>
      <c r="Y37" s="66">
        <v>1387.34</v>
      </c>
      <c r="Z37" s="67">
        <v>16016000</v>
      </c>
    </row>
    <row r="38" spans="1:26" ht="13.5">
      <c r="A38" s="63" t="s">
        <v>59</v>
      </c>
      <c r="B38" s="19">
        <v>25913215</v>
      </c>
      <c r="C38" s="19"/>
      <c r="D38" s="64">
        <v>11466000</v>
      </c>
      <c r="E38" s="65">
        <v>598000</v>
      </c>
      <c r="F38" s="65">
        <v>10569850</v>
      </c>
      <c r="G38" s="65">
        <v>10528601</v>
      </c>
      <c r="H38" s="65">
        <v>10157361</v>
      </c>
      <c r="I38" s="65">
        <v>31255812</v>
      </c>
      <c r="J38" s="65">
        <v>10157361</v>
      </c>
      <c r="K38" s="65">
        <v>10157361</v>
      </c>
      <c r="L38" s="65">
        <v>10157361</v>
      </c>
      <c r="M38" s="65">
        <v>30472083</v>
      </c>
      <c r="N38" s="65">
        <v>9439336</v>
      </c>
      <c r="O38" s="65">
        <v>27506391</v>
      </c>
      <c r="P38" s="65">
        <v>26788366</v>
      </c>
      <c r="Q38" s="65">
        <v>63734093</v>
      </c>
      <c r="R38" s="65">
        <v>26568743</v>
      </c>
      <c r="S38" s="65">
        <v>26568743</v>
      </c>
      <c r="T38" s="65">
        <v>26671997</v>
      </c>
      <c r="U38" s="65">
        <v>79809483</v>
      </c>
      <c r="V38" s="65">
        <v>205271471</v>
      </c>
      <c r="W38" s="65">
        <v>598000</v>
      </c>
      <c r="X38" s="65">
        <v>204673471</v>
      </c>
      <c r="Y38" s="66">
        <v>34226.33</v>
      </c>
      <c r="Z38" s="67">
        <v>598000</v>
      </c>
    </row>
    <row r="39" spans="1:26" ht="13.5">
      <c r="A39" s="63" t="s">
        <v>60</v>
      </c>
      <c r="B39" s="19">
        <v>398109583</v>
      </c>
      <c r="C39" s="19"/>
      <c r="D39" s="64">
        <v>398624000</v>
      </c>
      <c r="E39" s="65">
        <v>396937000</v>
      </c>
      <c r="F39" s="65">
        <v>453830602</v>
      </c>
      <c r="G39" s="65">
        <v>452149253</v>
      </c>
      <c r="H39" s="65">
        <v>458164710</v>
      </c>
      <c r="I39" s="65">
        <v>1364144565</v>
      </c>
      <c r="J39" s="65">
        <v>452662127</v>
      </c>
      <c r="K39" s="65">
        <v>460321394</v>
      </c>
      <c r="L39" s="65">
        <v>440446279</v>
      </c>
      <c r="M39" s="65">
        <v>1353429800</v>
      </c>
      <c r="N39" s="65">
        <v>432879994</v>
      </c>
      <c r="O39" s="65">
        <v>432394977</v>
      </c>
      <c r="P39" s="65">
        <v>472360952</v>
      </c>
      <c r="Q39" s="65">
        <v>1337635923</v>
      </c>
      <c r="R39" s="65">
        <v>437471874</v>
      </c>
      <c r="S39" s="65">
        <v>449715644</v>
      </c>
      <c r="T39" s="65">
        <v>440380088</v>
      </c>
      <c r="U39" s="65">
        <v>1327567606</v>
      </c>
      <c r="V39" s="65">
        <v>5382777894</v>
      </c>
      <c r="W39" s="65">
        <v>396937000</v>
      </c>
      <c r="X39" s="65">
        <v>4985840894</v>
      </c>
      <c r="Y39" s="66">
        <v>1256.08</v>
      </c>
      <c r="Z39" s="67">
        <v>396937000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-25044858</v>
      </c>
      <c r="C42" s="19">
        <v>23775309</v>
      </c>
      <c r="D42" s="64">
        <v>41579456</v>
      </c>
      <c r="E42" s="65">
        <v>35231000</v>
      </c>
      <c r="F42" s="65">
        <v>13267340</v>
      </c>
      <c r="G42" s="65">
        <v>5460930</v>
      </c>
      <c r="H42" s="65">
        <v>-4311748</v>
      </c>
      <c r="I42" s="65">
        <v>14416522</v>
      </c>
      <c r="J42" s="65">
        <v>-3306179</v>
      </c>
      <c r="K42" s="65">
        <v>15500967</v>
      </c>
      <c r="L42" s="65">
        <v>-8636823</v>
      </c>
      <c r="M42" s="65">
        <v>3557965</v>
      </c>
      <c r="N42" s="65">
        <v>-5041720</v>
      </c>
      <c r="O42" s="65">
        <v>4477382</v>
      </c>
      <c r="P42" s="65">
        <v>10489244</v>
      </c>
      <c r="Q42" s="65">
        <v>9924906</v>
      </c>
      <c r="R42" s="65">
        <v>-682827</v>
      </c>
      <c r="S42" s="65">
        <v>-2518479</v>
      </c>
      <c r="T42" s="65">
        <v>-922778</v>
      </c>
      <c r="U42" s="65">
        <v>-4124084</v>
      </c>
      <c r="V42" s="65">
        <v>23775309</v>
      </c>
      <c r="W42" s="65">
        <v>35231000</v>
      </c>
      <c r="X42" s="65">
        <v>-11455691</v>
      </c>
      <c r="Y42" s="66">
        <v>-32.52</v>
      </c>
      <c r="Z42" s="67">
        <v>35231000</v>
      </c>
    </row>
    <row r="43" spans="1:26" ht="13.5">
      <c r="A43" s="63" t="s">
        <v>63</v>
      </c>
      <c r="B43" s="19">
        <v>19736339</v>
      </c>
      <c r="C43" s="19">
        <v>-25648752</v>
      </c>
      <c r="D43" s="64">
        <v>-39656000</v>
      </c>
      <c r="E43" s="65">
        <v>0</v>
      </c>
      <c r="F43" s="65">
        <v>-5106458</v>
      </c>
      <c r="G43" s="65">
        <v>-1584014</v>
      </c>
      <c r="H43" s="65">
        <v>-9495531</v>
      </c>
      <c r="I43" s="65">
        <v>-16186003</v>
      </c>
      <c r="J43" s="65">
        <v>2786486</v>
      </c>
      <c r="K43" s="65">
        <v>-2058944</v>
      </c>
      <c r="L43" s="65">
        <v>-3567245</v>
      </c>
      <c r="M43" s="65">
        <v>-2839703</v>
      </c>
      <c r="N43" s="65">
        <v>-389575</v>
      </c>
      <c r="O43" s="65">
        <v>-2219061</v>
      </c>
      <c r="P43" s="65">
        <v>-2202752</v>
      </c>
      <c r="Q43" s="65">
        <v>-4811388</v>
      </c>
      <c r="R43" s="65">
        <v>-1640158</v>
      </c>
      <c r="S43" s="65">
        <v>-171500</v>
      </c>
      <c r="T43" s="65">
        <v>0</v>
      </c>
      <c r="U43" s="65">
        <v>-1811658</v>
      </c>
      <c r="V43" s="65">
        <v>-25648752</v>
      </c>
      <c r="W43" s="65">
        <v>0</v>
      </c>
      <c r="X43" s="65">
        <v>-25648752</v>
      </c>
      <c r="Y43" s="66">
        <v>0</v>
      </c>
      <c r="Z43" s="67">
        <v>0</v>
      </c>
    </row>
    <row r="44" spans="1:26" ht="13.5">
      <c r="A44" s="63" t="s">
        <v>64</v>
      </c>
      <c r="B44" s="19">
        <v>6122415</v>
      </c>
      <c r="C44" s="19">
        <v>-718025</v>
      </c>
      <c r="D44" s="64">
        <v>1059000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-718025</v>
      </c>
      <c r="Q44" s="65">
        <v>-718025</v>
      </c>
      <c r="R44" s="65">
        <v>0</v>
      </c>
      <c r="S44" s="65">
        <v>0</v>
      </c>
      <c r="T44" s="65">
        <v>0</v>
      </c>
      <c r="U44" s="65">
        <v>0</v>
      </c>
      <c r="V44" s="65">
        <v>-718025</v>
      </c>
      <c r="W44" s="65">
        <v>0</v>
      </c>
      <c r="X44" s="65">
        <v>-718025</v>
      </c>
      <c r="Y44" s="66">
        <v>0</v>
      </c>
      <c r="Z44" s="67">
        <v>0</v>
      </c>
    </row>
    <row r="45" spans="1:26" ht="13.5">
      <c r="A45" s="75" t="s">
        <v>65</v>
      </c>
      <c r="B45" s="22">
        <v>-2730583</v>
      </c>
      <c r="C45" s="22">
        <v>-32939</v>
      </c>
      <c r="D45" s="104">
        <v>2986000</v>
      </c>
      <c r="E45" s="105">
        <v>35231000</v>
      </c>
      <c r="F45" s="105">
        <v>10719411</v>
      </c>
      <c r="G45" s="105">
        <v>14596327</v>
      </c>
      <c r="H45" s="105">
        <v>789048</v>
      </c>
      <c r="I45" s="105">
        <v>789048</v>
      </c>
      <c r="J45" s="105">
        <v>269355</v>
      </c>
      <c r="K45" s="105">
        <v>13711378</v>
      </c>
      <c r="L45" s="105">
        <v>1507310</v>
      </c>
      <c r="M45" s="105">
        <v>1507310</v>
      </c>
      <c r="N45" s="105">
        <v>-3923985</v>
      </c>
      <c r="O45" s="105">
        <v>-1665664</v>
      </c>
      <c r="P45" s="105">
        <v>5902803</v>
      </c>
      <c r="Q45" s="105">
        <v>5902803</v>
      </c>
      <c r="R45" s="105">
        <v>3579818</v>
      </c>
      <c r="S45" s="105">
        <v>889839</v>
      </c>
      <c r="T45" s="105">
        <v>-32939</v>
      </c>
      <c r="U45" s="105">
        <v>-32939</v>
      </c>
      <c r="V45" s="105">
        <v>-32939</v>
      </c>
      <c r="W45" s="105">
        <v>35231000</v>
      </c>
      <c r="X45" s="105">
        <v>-35263939</v>
      </c>
      <c r="Y45" s="106">
        <v>-100.09</v>
      </c>
      <c r="Z45" s="107">
        <v>35231000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4906306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491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103.2651420799463</v>
      </c>
      <c r="E58" s="7">
        <f t="shared" si="6"/>
        <v>81.33339980460796</v>
      </c>
      <c r="F58" s="7">
        <f t="shared" si="6"/>
        <v>58.57659552881881</v>
      </c>
      <c r="G58" s="7">
        <f t="shared" si="6"/>
        <v>68.65294469155178</v>
      </c>
      <c r="H58" s="7">
        <f t="shared" si="6"/>
        <v>69.3156370563245</v>
      </c>
      <c r="I58" s="7">
        <f t="shared" si="6"/>
        <v>65.51159653115957</v>
      </c>
      <c r="J58" s="7">
        <f t="shared" si="6"/>
        <v>56.17059118155701</v>
      </c>
      <c r="K58" s="7">
        <f t="shared" si="6"/>
        <v>107.33978454618263</v>
      </c>
      <c r="L58" s="7">
        <f t="shared" si="6"/>
        <v>65.18718673781044</v>
      </c>
      <c r="M58" s="7">
        <f t="shared" si="6"/>
        <v>76.68204718145438</v>
      </c>
      <c r="N58" s="7">
        <f t="shared" si="6"/>
        <v>60.782265109593226</v>
      </c>
      <c r="O58" s="7">
        <f t="shared" si="6"/>
        <v>72.02713965062145</v>
      </c>
      <c r="P58" s="7">
        <f t="shared" si="6"/>
        <v>85.70434396569621</v>
      </c>
      <c r="Q58" s="7">
        <f t="shared" si="6"/>
        <v>72.35402575311637</v>
      </c>
      <c r="R58" s="7">
        <f t="shared" si="6"/>
        <v>83.46299061841853</v>
      </c>
      <c r="S58" s="7">
        <f t="shared" si="6"/>
        <v>82.20404217785062</v>
      </c>
      <c r="T58" s="7">
        <f t="shared" si="6"/>
        <v>112.92210982124205</v>
      </c>
      <c r="U58" s="7">
        <f t="shared" si="6"/>
        <v>90.2536694456771</v>
      </c>
      <c r="V58" s="7">
        <f t="shared" si="6"/>
        <v>75.88910049819597</v>
      </c>
      <c r="W58" s="7">
        <f t="shared" si="6"/>
        <v>81.33339980460796</v>
      </c>
      <c r="X58" s="7">
        <f t="shared" si="6"/>
        <v>0</v>
      </c>
      <c r="Y58" s="7">
        <f t="shared" si="6"/>
        <v>0</v>
      </c>
      <c r="Z58" s="8">
        <f t="shared" si="6"/>
        <v>81.33339980460796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95.06331968072645</v>
      </c>
      <c r="E59" s="10">
        <f t="shared" si="7"/>
        <v>96.15276840772034</v>
      </c>
      <c r="F59" s="10">
        <f t="shared" si="7"/>
        <v>48.25961415895853</v>
      </c>
      <c r="G59" s="10">
        <f t="shared" si="7"/>
        <v>78.17682589547499</v>
      </c>
      <c r="H59" s="10">
        <f t="shared" si="7"/>
        <v>77.77274879460033</v>
      </c>
      <c r="I59" s="10">
        <f t="shared" si="7"/>
        <v>68.09841511569181</v>
      </c>
      <c r="J59" s="10">
        <f t="shared" si="7"/>
        <v>59.17715609215445</v>
      </c>
      <c r="K59" s="10">
        <f t="shared" si="7"/>
        <v>100</v>
      </c>
      <c r="L59" s="10">
        <f t="shared" si="7"/>
        <v>79.03357847172676</v>
      </c>
      <c r="M59" s="10">
        <f t="shared" si="7"/>
        <v>79.39664817795085</v>
      </c>
      <c r="N59" s="10">
        <f t="shared" si="7"/>
        <v>56.760861100294825</v>
      </c>
      <c r="O59" s="10">
        <f t="shared" si="7"/>
        <v>56.66467572544921</v>
      </c>
      <c r="P59" s="10">
        <f t="shared" si="7"/>
        <v>71.76834044327009</v>
      </c>
      <c r="Q59" s="10">
        <f t="shared" si="7"/>
        <v>61.73525857419091</v>
      </c>
      <c r="R59" s="10">
        <f t="shared" si="7"/>
        <v>23.05379564826113</v>
      </c>
      <c r="S59" s="10">
        <f t="shared" si="7"/>
        <v>49.87172155503975</v>
      </c>
      <c r="T59" s="10">
        <f t="shared" si="7"/>
        <v>42.066178205334566</v>
      </c>
      <c r="U59" s="10">
        <f t="shared" si="7"/>
        <v>38.38070570397252</v>
      </c>
      <c r="V59" s="10">
        <f t="shared" si="7"/>
        <v>61.91550332619791</v>
      </c>
      <c r="W59" s="10">
        <f t="shared" si="7"/>
        <v>96.15276840772034</v>
      </c>
      <c r="X59" s="10">
        <f t="shared" si="7"/>
        <v>0</v>
      </c>
      <c r="Y59" s="10">
        <f t="shared" si="7"/>
        <v>0</v>
      </c>
      <c r="Z59" s="11">
        <f t="shared" si="7"/>
        <v>96.15276840772034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114.15212360543782</v>
      </c>
      <c r="E60" s="13">
        <f t="shared" si="7"/>
        <v>92.56028783790947</v>
      </c>
      <c r="F60" s="13">
        <f t="shared" si="7"/>
        <v>69.99999495943945</v>
      </c>
      <c r="G60" s="13">
        <f t="shared" si="7"/>
        <v>80</v>
      </c>
      <c r="H60" s="13">
        <f t="shared" si="7"/>
        <v>79.99999033794177</v>
      </c>
      <c r="I60" s="13">
        <f t="shared" si="7"/>
        <v>76.62857152244229</v>
      </c>
      <c r="J60" s="13">
        <f t="shared" si="7"/>
        <v>67.048752763564</v>
      </c>
      <c r="K60" s="13">
        <f t="shared" si="7"/>
        <v>120.64391831621568</v>
      </c>
      <c r="L60" s="13">
        <f t="shared" si="7"/>
        <v>76.60117066797977</v>
      </c>
      <c r="M60" s="13">
        <f t="shared" si="7"/>
        <v>88.58227478179298</v>
      </c>
      <c r="N60" s="13">
        <f t="shared" si="7"/>
        <v>74.00389973011379</v>
      </c>
      <c r="O60" s="13">
        <f t="shared" si="7"/>
        <v>88.36778325810864</v>
      </c>
      <c r="P60" s="13">
        <f t="shared" si="7"/>
        <v>110.25113246401563</v>
      </c>
      <c r="Q60" s="13">
        <f t="shared" si="7"/>
        <v>89.78098777631585</v>
      </c>
      <c r="R60" s="13">
        <f t="shared" si="7"/>
        <v>105.35666454250115</v>
      </c>
      <c r="S60" s="13">
        <f t="shared" si="7"/>
        <v>104.72379334157225</v>
      </c>
      <c r="T60" s="13">
        <f t="shared" si="7"/>
        <v>170.6513859139935</v>
      </c>
      <c r="U60" s="13">
        <f t="shared" si="7"/>
        <v>118.93630466385166</v>
      </c>
      <c r="V60" s="13">
        <f t="shared" si="7"/>
        <v>92.7301229155641</v>
      </c>
      <c r="W60" s="13">
        <f t="shared" si="7"/>
        <v>92.56028783790947</v>
      </c>
      <c r="X60" s="13">
        <f t="shared" si="7"/>
        <v>0</v>
      </c>
      <c r="Y60" s="13">
        <f t="shared" si="7"/>
        <v>0</v>
      </c>
      <c r="Z60" s="14">
        <f t="shared" si="7"/>
        <v>92.56028783790947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103.04551255454273</v>
      </c>
      <c r="E61" s="13">
        <f t="shared" si="7"/>
        <v>98.98039275477537</v>
      </c>
      <c r="F61" s="13">
        <f t="shared" si="7"/>
        <v>69.99999072965065</v>
      </c>
      <c r="G61" s="13">
        <f t="shared" si="7"/>
        <v>79.99997898837427</v>
      </c>
      <c r="H61" s="13">
        <f t="shared" si="7"/>
        <v>80.00000792380155</v>
      </c>
      <c r="I61" s="13">
        <f t="shared" si="7"/>
        <v>76.72381785422233</v>
      </c>
      <c r="J61" s="13">
        <f t="shared" si="7"/>
        <v>93.02155770462869</v>
      </c>
      <c r="K61" s="13">
        <f t="shared" si="7"/>
        <v>126.9001421335793</v>
      </c>
      <c r="L61" s="13">
        <f t="shared" si="7"/>
        <v>79.6843279813988</v>
      </c>
      <c r="M61" s="13">
        <f t="shared" si="7"/>
        <v>99.97187505304314</v>
      </c>
      <c r="N61" s="13">
        <f t="shared" si="7"/>
        <v>58.67736599649122</v>
      </c>
      <c r="O61" s="13">
        <f t="shared" si="7"/>
        <v>135.9695595139338</v>
      </c>
      <c r="P61" s="13">
        <f t="shared" si="7"/>
        <v>106.4118815467062</v>
      </c>
      <c r="Q61" s="13">
        <f t="shared" si="7"/>
        <v>99.39517820761968</v>
      </c>
      <c r="R61" s="13">
        <f t="shared" si="7"/>
        <v>99.82678184822375</v>
      </c>
      <c r="S61" s="13">
        <f t="shared" si="7"/>
        <v>129.5765878604876</v>
      </c>
      <c r="T61" s="13">
        <f t="shared" si="7"/>
        <v>206263.61386138614</v>
      </c>
      <c r="U61" s="13">
        <f t="shared" si="7"/>
        <v>159.39822395004202</v>
      </c>
      <c r="V61" s="13">
        <f t="shared" si="7"/>
        <v>107.0848627996692</v>
      </c>
      <c r="W61" s="13">
        <f t="shared" si="7"/>
        <v>98.98039275477537</v>
      </c>
      <c r="X61" s="13">
        <f t="shared" si="7"/>
        <v>0</v>
      </c>
      <c r="Y61" s="13">
        <f t="shared" si="7"/>
        <v>0</v>
      </c>
      <c r="Z61" s="14">
        <f t="shared" si="7"/>
        <v>98.98039275477537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124.34972699282012</v>
      </c>
      <c r="E62" s="13">
        <f t="shared" si="7"/>
        <v>87.40052369461417</v>
      </c>
      <c r="F62" s="13">
        <f t="shared" si="7"/>
        <v>70.00002336970049</v>
      </c>
      <c r="G62" s="13">
        <f t="shared" si="7"/>
        <v>80.00001327888107</v>
      </c>
      <c r="H62" s="13">
        <f t="shared" si="7"/>
        <v>79.99998755924133</v>
      </c>
      <c r="I62" s="13">
        <f t="shared" si="7"/>
        <v>76.45289870990685</v>
      </c>
      <c r="J62" s="13">
        <f t="shared" si="7"/>
        <v>54.743444686872564</v>
      </c>
      <c r="K62" s="13">
        <f t="shared" si="7"/>
        <v>126.90015085184416</v>
      </c>
      <c r="L62" s="13">
        <f t="shared" si="7"/>
        <v>76.55656702603257</v>
      </c>
      <c r="M62" s="13">
        <f t="shared" si="7"/>
        <v>87.19287352406002</v>
      </c>
      <c r="N62" s="13">
        <f t="shared" si="7"/>
        <v>71.0472837404849</v>
      </c>
      <c r="O62" s="13">
        <f t="shared" si="7"/>
        <v>51.8813054097555</v>
      </c>
      <c r="P62" s="13">
        <f t="shared" si="7"/>
        <v>119.71779634155423</v>
      </c>
      <c r="Q62" s="13">
        <f t="shared" si="7"/>
        <v>74.16563143460792</v>
      </c>
      <c r="R62" s="13">
        <f t="shared" si="7"/>
        <v>85.49880468457528</v>
      </c>
      <c r="S62" s="13">
        <f t="shared" si="7"/>
        <v>75.6063073199481</v>
      </c>
      <c r="T62" s="13">
        <f t="shared" si="7"/>
        <v>84.33224698818947</v>
      </c>
      <c r="U62" s="13">
        <f t="shared" si="7"/>
        <v>81.71005290066466</v>
      </c>
      <c r="V62" s="13">
        <f t="shared" si="7"/>
        <v>79.89918317654563</v>
      </c>
      <c r="W62" s="13">
        <f t="shared" si="7"/>
        <v>87.40052369461417</v>
      </c>
      <c r="X62" s="13">
        <f t="shared" si="7"/>
        <v>0</v>
      </c>
      <c r="Y62" s="13">
        <f t="shared" si="7"/>
        <v>0</v>
      </c>
      <c r="Z62" s="14">
        <f t="shared" si="7"/>
        <v>87.40052369461417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88.16818559501985</v>
      </c>
      <c r="E63" s="13">
        <f t="shared" si="7"/>
        <v>89.28010471204189</v>
      </c>
      <c r="F63" s="13">
        <f t="shared" si="7"/>
        <v>69.99993954937078</v>
      </c>
      <c r="G63" s="13">
        <f t="shared" si="7"/>
        <v>80</v>
      </c>
      <c r="H63" s="13">
        <f t="shared" si="7"/>
        <v>79.9999697077097</v>
      </c>
      <c r="I63" s="13">
        <f t="shared" si="7"/>
        <v>76.66395596462004</v>
      </c>
      <c r="J63" s="13">
        <f t="shared" si="7"/>
        <v>55.85448535698855</v>
      </c>
      <c r="K63" s="13">
        <f t="shared" si="7"/>
        <v>116.94939597650276</v>
      </c>
      <c r="L63" s="13">
        <f t="shared" si="7"/>
        <v>70.40651280053876</v>
      </c>
      <c r="M63" s="13">
        <f t="shared" si="7"/>
        <v>81.87389287277745</v>
      </c>
      <c r="N63" s="13">
        <f t="shared" si="7"/>
        <v>94.0908151011976</v>
      </c>
      <c r="O63" s="13">
        <f t="shared" si="7"/>
        <v>79.72183041350664</v>
      </c>
      <c r="P63" s="13">
        <f t="shared" si="7"/>
        <v>116.50150408291786</v>
      </c>
      <c r="Q63" s="13">
        <f t="shared" si="7"/>
        <v>96.90890841581158</v>
      </c>
      <c r="R63" s="13">
        <f t="shared" si="7"/>
        <v>143.06819405756272</v>
      </c>
      <c r="S63" s="13">
        <f t="shared" si="7"/>
        <v>107.85470824138999</v>
      </c>
      <c r="T63" s="13">
        <f t="shared" si="7"/>
        <v>96.08212525126595</v>
      </c>
      <c r="U63" s="13">
        <f t="shared" si="7"/>
        <v>115.66119061609852</v>
      </c>
      <c r="V63" s="13">
        <f t="shared" si="7"/>
        <v>91.20638176166726</v>
      </c>
      <c r="W63" s="13">
        <f t="shared" si="7"/>
        <v>89.28010471204189</v>
      </c>
      <c r="X63" s="13">
        <f t="shared" si="7"/>
        <v>0</v>
      </c>
      <c r="Y63" s="13">
        <f t="shared" si="7"/>
        <v>0</v>
      </c>
      <c r="Z63" s="14">
        <f t="shared" si="7"/>
        <v>89.28010471204189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167.2806769268304</v>
      </c>
      <c r="E64" s="13">
        <f t="shared" si="7"/>
        <v>88.43367474394205</v>
      </c>
      <c r="F64" s="13">
        <f t="shared" si="7"/>
        <v>70.00003951054339</v>
      </c>
      <c r="G64" s="13">
        <f t="shared" si="7"/>
        <v>80.00002635511407</v>
      </c>
      <c r="H64" s="13">
        <f t="shared" si="7"/>
        <v>79.99997360533911</v>
      </c>
      <c r="I64" s="13">
        <f t="shared" si="7"/>
        <v>76.66376962642242</v>
      </c>
      <c r="J64" s="13">
        <f t="shared" si="7"/>
        <v>55.85776757435583</v>
      </c>
      <c r="K64" s="13">
        <f t="shared" si="7"/>
        <v>100</v>
      </c>
      <c r="L64" s="13">
        <f t="shared" si="7"/>
        <v>79.99996719531418</v>
      </c>
      <c r="M64" s="13">
        <f t="shared" si="7"/>
        <v>78.50771747902422</v>
      </c>
      <c r="N64" s="13">
        <f t="shared" si="7"/>
        <v>90.13372194089331</v>
      </c>
      <c r="O64" s="13">
        <f t="shared" si="7"/>
        <v>102.79240965952896</v>
      </c>
      <c r="P64" s="13">
        <f t="shared" si="7"/>
        <v>90.65633634724402</v>
      </c>
      <c r="Q64" s="13">
        <f t="shared" si="7"/>
        <v>94.46921097854265</v>
      </c>
      <c r="R64" s="13">
        <f t="shared" si="7"/>
        <v>127.98227191407187</v>
      </c>
      <c r="S64" s="13">
        <f t="shared" si="7"/>
        <v>103.0653102959186</v>
      </c>
      <c r="T64" s="13">
        <f t="shared" si="7"/>
        <v>102.19469097964186</v>
      </c>
      <c r="U64" s="13">
        <f t="shared" si="7"/>
        <v>111.05347731793103</v>
      </c>
      <c r="V64" s="13">
        <f t="shared" si="7"/>
        <v>88.86160385531663</v>
      </c>
      <c r="W64" s="13">
        <f t="shared" si="7"/>
        <v>88.43367474394205</v>
      </c>
      <c r="X64" s="13">
        <f t="shared" si="7"/>
        <v>0</v>
      </c>
      <c r="Y64" s="13">
        <f t="shared" si="7"/>
        <v>0</v>
      </c>
      <c r="Z64" s="14">
        <f t="shared" si="7"/>
        <v>88.43367474394205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50</v>
      </c>
      <c r="L66" s="16">
        <f t="shared" si="7"/>
        <v>0</v>
      </c>
      <c r="M66" s="16">
        <f t="shared" si="7"/>
        <v>17.53819970130585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4.458990608913858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79004308</v>
      </c>
      <c r="C67" s="24"/>
      <c r="D67" s="25">
        <v>97647665</v>
      </c>
      <c r="E67" s="26">
        <v>95479840</v>
      </c>
      <c r="F67" s="26">
        <v>7855687</v>
      </c>
      <c r="G67" s="26">
        <v>7426822</v>
      </c>
      <c r="H67" s="26">
        <v>8188389</v>
      </c>
      <c r="I67" s="26">
        <v>23470898</v>
      </c>
      <c r="J67" s="26">
        <v>7443128</v>
      </c>
      <c r="K67" s="26">
        <v>7396852</v>
      </c>
      <c r="L67" s="26">
        <v>6446477</v>
      </c>
      <c r="M67" s="26">
        <v>21286457</v>
      </c>
      <c r="N67" s="26">
        <v>6944909</v>
      </c>
      <c r="O67" s="26">
        <v>7321686</v>
      </c>
      <c r="P67" s="26">
        <v>6198967</v>
      </c>
      <c r="Q67" s="26">
        <v>20465562</v>
      </c>
      <c r="R67" s="26">
        <v>8487375</v>
      </c>
      <c r="S67" s="26">
        <v>7222938</v>
      </c>
      <c r="T67" s="26">
        <v>5107409</v>
      </c>
      <c r="U67" s="26">
        <v>20817722</v>
      </c>
      <c r="V67" s="26">
        <v>86040639</v>
      </c>
      <c r="W67" s="26">
        <v>95479840</v>
      </c>
      <c r="X67" s="26"/>
      <c r="Y67" s="25"/>
      <c r="Z67" s="27">
        <v>95479840</v>
      </c>
    </row>
    <row r="68" spans="1:26" ht="13.5" hidden="1">
      <c r="A68" s="37" t="s">
        <v>31</v>
      </c>
      <c r="B68" s="19">
        <v>12646505</v>
      </c>
      <c r="C68" s="19"/>
      <c r="D68" s="20">
        <v>10919038</v>
      </c>
      <c r="E68" s="21">
        <v>10795321</v>
      </c>
      <c r="F68" s="21">
        <v>902185</v>
      </c>
      <c r="G68" s="21">
        <v>902119</v>
      </c>
      <c r="H68" s="21">
        <v>910279</v>
      </c>
      <c r="I68" s="21">
        <v>2714583</v>
      </c>
      <c r="J68" s="21">
        <v>904959</v>
      </c>
      <c r="K68" s="21">
        <v>903511</v>
      </c>
      <c r="L68" s="21">
        <v>874608</v>
      </c>
      <c r="M68" s="21">
        <v>2683078</v>
      </c>
      <c r="N68" s="21">
        <v>898850</v>
      </c>
      <c r="O68" s="21">
        <v>884004</v>
      </c>
      <c r="P68" s="21">
        <v>892413</v>
      </c>
      <c r="Q68" s="21">
        <v>2675267</v>
      </c>
      <c r="R68" s="21">
        <v>886726</v>
      </c>
      <c r="S68" s="21">
        <v>891810</v>
      </c>
      <c r="T68" s="21">
        <v>907066</v>
      </c>
      <c r="U68" s="21">
        <v>2685602</v>
      </c>
      <c r="V68" s="21">
        <v>10758530</v>
      </c>
      <c r="W68" s="21">
        <v>10795321</v>
      </c>
      <c r="X68" s="21"/>
      <c r="Y68" s="20"/>
      <c r="Z68" s="23">
        <v>10795321</v>
      </c>
    </row>
    <row r="69" spans="1:26" ht="13.5" hidden="1">
      <c r="A69" s="38" t="s">
        <v>32</v>
      </c>
      <c r="B69" s="19">
        <v>56899794</v>
      </c>
      <c r="C69" s="19"/>
      <c r="D69" s="20">
        <v>79241627</v>
      </c>
      <c r="E69" s="21">
        <v>72684519</v>
      </c>
      <c r="F69" s="21">
        <v>5951719</v>
      </c>
      <c r="G69" s="21">
        <v>5491855</v>
      </c>
      <c r="H69" s="21">
        <v>6209857</v>
      </c>
      <c r="I69" s="21">
        <v>17653431</v>
      </c>
      <c r="J69" s="21">
        <v>5436820</v>
      </c>
      <c r="K69" s="21">
        <v>5364345</v>
      </c>
      <c r="L69" s="21">
        <v>4583537</v>
      </c>
      <c r="M69" s="21">
        <v>15384702</v>
      </c>
      <c r="N69" s="21">
        <v>5014706</v>
      </c>
      <c r="O69" s="21">
        <v>5400931</v>
      </c>
      <c r="P69" s="21">
        <v>4237883</v>
      </c>
      <c r="Q69" s="21">
        <v>14653520</v>
      </c>
      <c r="R69" s="21">
        <v>6529623</v>
      </c>
      <c r="S69" s="21">
        <v>5245022</v>
      </c>
      <c r="T69" s="21">
        <v>3156040</v>
      </c>
      <c r="U69" s="21">
        <v>14930685</v>
      </c>
      <c r="V69" s="21">
        <v>62622338</v>
      </c>
      <c r="W69" s="21">
        <v>72684519</v>
      </c>
      <c r="X69" s="21"/>
      <c r="Y69" s="20"/>
      <c r="Z69" s="23">
        <v>72684519</v>
      </c>
    </row>
    <row r="70" spans="1:26" ht="13.5" hidden="1">
      <c r="A70" s="39" t="s">
        <v>103</v>
      </c>
      <c r="B70" s="19">
        <v>19908093</v>
      </c>
      <c r="C70" s="19"/>
      <c r="D70" s="20">
        <v>27972106</v>
      </c>
      <c r="E70" s="21">
        <v>29120919</v>
      </c>
      <c r="F70" s="21">
        <v>2157416</v>
      </c>
      <c r="G70" s="21">
        <v>1903708</v>
      </c>
      <c r="H70" s="21">
        <v>2524041</v>
      </c>
      <c r="I70" s="21">
        <v>6585165</v>
      </c>
      <c r="J70" s="21">
        <v>1687239</v>
      </c>
      <c r="K70" s="21">
        <v>1523215</v>
      </c>
      <c r="L70" s="21">
        <v>1443777</v>
      </c>
      <c r="M70" s="21">
        <v>4654231</v>
      </c>
      <c r="N70" s="21">
        <v>1715123</v>
      </c>
      <c r="O70" s="21">
        <v>1638213</v>
      </c>
      <c r="P70" s="21">
        <v>1413688</v>
      </c>
      <c r="Q70" s="21">
        <v>4767024</v>
      </c>
      <c r="R70" s="21">
        <v>3230031</v>
      </c>
      <c r="S70" s="21">
        <v>1924130</v>
      </c>
      <c r="T70" s="21">
        <v>1212</v>
      </c>
      <c r="U70" s="21">
        <v>5155373</v>
      </c>
      <c r="V70" s="21">
        <v>21161793</v>
      </c>
      <c r="W70" s="21">
        <v>29120919</v>
      </c>
      <c r="X70" s="21"/>
      <c r="Y70" s="20"/>
      <c r="Z70" s="23">
        <v>29120919</v>
      </c>
    </row>
    <row r="71" spans="1:26" ht="13.5" hidden="1">
      <c r="A71" s="39" t="s">
        <v>104</v>
      </c>
      <c r="B71" s="19">
        <v>18007335</v>
      </c>
      <c r="C71" s="19"/>
      <c r="D71" s="20">
        <v>22677975</v>
      </c>
      <c r="E71" s="21">
        <v>19477000</v>
      </c>
      <c r="F71" s="21">
        <v>1711618</v>
      </c>
      <c r="G71" s="21">
        <v>1506151</v>
      </c>
      <c r="H71" s="21">
        <v>1607619</v>
      </c>
      <c r="I71" s="21">
        <v>4825388</v>
      </c>
      <c r="J71" s="21">
        <v>1666015</v>
      </c>
      <c r="K71" s="21">
        <v>1760005</v>
      </c>
      <c r="L71" s="21">
        <v>1487713</v>
      </c>
      <c r="M71" s="21">
        <v>4913733</v>
      </c>
      <c r="N71" s="21">
        <v>1629778</v>
      </c>
      <c r="O71" s="21">
        <v>2132296</v>
      </c>
      <c r="P71" s="21">
        <v>1154698</v>
      </c>
      <c r="Q71" s="21">
        <v>4916772</v>
      </c>
      <c r="R71" s="21">
        <v>1696205</v>
      </c>
      <c r="S71" s="21">
        <v>1717116</v>
      </c>
      <c r="T71" s="21">
        <v>1546163</v>
      </c>
      <c r="U71" s="21">
        <v>4959484</v>
      </c>
      <c r="V71" s="21">
        <v>19615377</v>
      </c>
      <c r="W71" s="21">
        <v>19477000</v>
      </c>
      <c r="X71" s="21"/>
      <c r="Y71" s="20"/>
      <c r="Z71" s="23">
        <v>19477000</v>
      </c>
    </row>
    <row r="72" spans="1:26" ht="13.5" hidden="1">
      <c r="A72" s="39" t="s">
        <v>105</v>
      </c>
      <c r="B72" s="19">
        <v>11955952</v>
      </c>
      <c r="C72" s="19"/>
      <c r="D72" s="20">
        <v>18197040</v>
      </c>
      <c r="E72" s="21">
        <v>15280000</v>
      </c>
      <c r="F72" s="21">
        <v>1323394</v>
      </c>
      <c r="G72" s="21">
        <v>1323130</v>
      </c>
      <c r="H72" s="21">
        <v>1320468</v>
      </c>
      <c r="I72" s="21">
        <v>3966992</v>
      </c>
      <c r="J72" s="21">
        <v>1323908</v>
      </c>
      <c r="K72" s="21">
        <v>1322879</v>
      </c>
      <c r="L72" s="21">
        <v>1042378</v>
      </c>
      <c r="M72" s="21">
        <v>3689165</v>
      </c>
      <c r="N72" s="21">
        <v>1054274</v>
      </c>
      <c r="O72" s="21">
        <v>1027287</v>
      </c>
      <c r="P72" s="21">
        <v>1052801</v>
      </c>
      <c r="Q72" s="21">
        <v>3134362</v>
      </c>
      <c r="R72" s="21">
        <v>1012009</v>
      </c>
      <c r="S72" s="21">
        <v>1010133</v>
      </c>
      <c r="T72" s="21">
        <v>1013866</v>
      </c>
      <c r="U72" s="21">
        <v>3036008</v>
      </c>
      <c r="V72" s="21">
        <v>13826527</v>
      </c>
      <c r="W72" s="21">
        <v>15280000</v>
      </c>
      <c r="X72" s="21"/>
      <c r="Y72" s="20"/>
      <c r="Z72" s="23">
        <v>15280000</v>
      </c>
    </row>
    <row r="73" spans="1:26" ht="13.5" hidden="1">
      <c r="A73" s="39" t="s">
        <v>106</v>
      </c>
      <c r="B73" s="19">
        <v>7028414</v>
      </c>
      <c r="C73" s="19"/>
      <c r="D73" s="20">
        <v>10394506</v>
      </c>
      <c r="E73" s="21">
        <v>8806600</v>
      </c>
      <c r="F73" s="21">
        <v>759291</v>
      </c>
      <c r="G73" s="21">
        <v>758866</v>
      </c>
      <c r="H73" s="21">
        <v>757729</v>
      </c>
      <c r="I73" s="21">
        <v>2275886</v>
      </c>
      <c r="J73" s="21">
        <v>759658</v>
      </c>
      <c r="K73" s="21">
        <v>758246</v>
      </c>
      <c r="L73" s="21">
        <v>609669</v>
      </c>
      <c r="M73" s="21">
        <v>2127573</v>
      </c>
      <c r="N73" s="21">
        <v>615531</v>
      </c>
      <c r="O73" s="21">
        <v>603135</v>
      </c>
      <c r="P73" s="21">
        <v>616696</v>
      </c>
      <c r="Q73" s="21">
        <v>1835362</v>
      </c>
      <c r="R73" s="21">
        <v>591378</v>
      </c>
      <c r="S73" s="21">
        <v>593643</v>
      </c>
      <c r="T73" s="21">
        <v>594799</v>
      </c>
      <c r="U73" s="21">
        <v>1779820</v>
      </c>
      <c r="V73" s="21">
        <v>8018641</v>
      </c>
      <c r="W73" s="21">
        <v>8806600</v>
      </c>
      <c r="X73" s="21"/>
      <c r="Y73" s="20"/>
      <c r="Z73" s="23">
        <v>8806600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9458009</v>
      </c>
      <c r="C75" s="28"/>
      <c r="D75" s="29">
        <v>7487000</v>
      </c>
      <c r="E75" s="30">
        <v>12000000</v>
      </c>
      <c r="F75" s="30">
        <v>1001783</v>
      </c>
      <c r="G75" s="30">
        <v>1032848</v>
      </c>
      <c r="H75" s="30">
        <v>1068253</v>
      </c>
      <c r="I75" s="30">
        <v>3102884</v>
      </c>
      <c r="J75" s="30">
        <v>1101349</v>
      </c>
      <c r="K75" s="30">
        <v>1128996</v>
      </c>
      <c r="L75" s="30">
        <v>988332</v>
      </c>
      <c r="M75" s="30">
        <v>3218677</v>
      </c>
      <c r="N75" s="30">
        <v>1031353</v>
      </c>
      <c r="O75" s="30">
        <v>1036751</v>
      </c>
      <c r="P75" s="30">
        <v>1068671</v>
      </c>
      <c r="Q75" s="30">
        <v>3136775</v>
      </c>
      <c r="R75" s="30">
        <v>1071026</v>
      </c>
      <c r="S75" s="30">
        <v>1086106</v>
      </c>
      <c r="T75" s="30">
        <v>1044303</v>
      </c>
      <c r="U75" s="30">
        <v>3201435</v>
      </c>
      <c r="V75" s="30">
        <v>12659771</v>
      </c>
      <c r="W75" s="30">
        <v>12000000</v>
      </c>
      <c r="X75" s="30"/>
      <c r="Y75" s="29"/>
      <c r="Z75" s="31">
        <v>12000000</v>
      </c>
    </row>
    <row r="76" spans="1:26" ht="13.5" hidden="1">
      <c r="A76" s="42" t="s">
        <v>222</v>
      </c>
      <c r="B76" s="32">
        <v>79004308</v>
      </c>
      <c r="C76" s="32">
        <v>65295467</v>
      </c>
      <c r="D76" s="33">
        <v>100836000</v>
      </c>
      <c r="E76" s="34">
        <v>77657000</v>
      </c>
      <c r="F76" s="34">
        <v>4601594</v>
      </c>
      <c r="G76" s="34">
        <v>5098732</v>
      </c>
      <c r="H76" s="34">
        <v>5675834</v>
      </c>
      <c r="I76" s="34">
        <v>15376160</v>
      </c>
      <c r="J76" s="34">
        <v>4180849</v>
      </c>
      <c r="K76" s="34">
        <v>7939765</v>
      </c>
      <c r="L76" s="34">
        <v>4202277</v>
      </c>
      <c r="M76" s="34">
        <v>16322891</v>
      </c>
      <c r="N76" s="34">
        <v>4221273</v>
      </c>
      <c r="O76" s="34">
        <v>5273601</v>
      </c>
      <c r="P76" s="34">
        <v>5312784</v>
      </c>
      <c r="Q76" s="34">
        <v>14807658</v>
      </c>
      <c r="R76" s="34">
        <v>7083817</v>
      </c>
      <c r="S76" s="34">
        <v>5937547</v>
      </c>
      <c r="T76" s="34">
        <v>5767394</v>
      </c>
      <c r="U76" s="34">
        <v>18788758</v>
      </c>
      <c r="V76" s="34">
        <v>65295467</v>
      </c>
      <c r="W76" s="34">
        <v>77657000</v>
      </c>
      <c r="X76" s="34"/>
      <c r="Y76" s="33"/>
      <c r="Z76" s="35">
        <v>77657000</v>
      </c>
    </row>
    <row r="77" spans="1:26" ht="13.5" hidden="1">
      <c r="A77" s="37" t="s">
        <v>31</v>
      </c>
      <c r="B77" s="19">
        <v>12646505</v>
      </c>
      <c r="C77" s="19">
        <v>6661198</v>
      </c>
      <c r="D77" s="20">
        <v>10380000</v>
      </c>
      <c r="E77" s="21">
        <v>10380000</v>
      </c>
      <c r="F77" s="21">
        <v>435391</v>
      </c>
      <c r="G77" s="21">
        <v>705248</v>
      </c>
      <c r="H77" s="21">
        <v>707949</v>
      </c>
      <c r="I77" s="21">
        <v>1848588</v>
      </c>
      <c r="J77" s="21">
        <v>535529</v>
      </c>
      <c r="K77" s="21">
        <v>903511</v>
      </c>
      <c r="L77" s="21">
        <v>691234</v>
      </c>
      <c r="M77" s="21">
        <v>2130274</v>
      </c>
      <c r="N77" s="21">
        <v>510195</v>
      </c>
      <c r="O77" s="21">
        <v>500918</v>
      </c>
      <c r="P77" s="21">
        <v>640470</v>
      </c>
      <c r="Q77" s="21">
        <v>1651583</v>
      </c>
      <c r="R77" s="21">
        <v>204424</v>
      </c>
      <c r="S77" s="21">
        <v>444761</v>
      </c>
      <c r="T77" s="21">
        <v>381568</v>
      </c>
      <c r="U77" s="21">
        <v>1030753</v>
      </c>
      <c r="V77" s="21">
        <v>6661198</v>
      </c>
      <c r="W77" s="21">
        <v>10380000</v>
      </c>
      <c r="X77" s="21"/>
      <c r="Y77" s="20"/>
      <c r="Z77" s="23">
        <v>10380000</v>
      </c>
    </row>
    <row r="78" spans="1:26" ht="13.5" hidden="1">
      <c r="A78" s="38" t="s">
        <v>32</v>
      </c>
      <c r="B78" s="19">
        <v>56899794</v>
      </c>
      <c r="C78" s="19">
        <v>58069771</v>
      </c>
      <c r="D78" s="20">
        <v>90456000</v>
      </c>
      <c r="E78" s="21">
        <v>67277000</v>
      </c>
      <c r="F78" s="21">
        <v>4166203</v>
      </c>
      <c r="G78" s="21">
        <v>4393484</v>
      </c>
      <c r="H78" s="21">
        <v>4967885</v>
      </c>
      <c r="I78" s="21">
        <v>13527572</v>
      </c>
      <c r="J78" s="21">
        <v>3645320</v>
      </c>
      <c r="K78" s="21">
        <v>6471756</v>
      </c>
      <c r="L78" s="21">
        <v>3511043</v>
      </c>
      <c r="M78" s="21">
        <v>13628119</v>
      </c>
      <c r="N78" s="21">
        <v>3711078</v>
      </c>
      <c r="O78" s="21">
        <v>4772683</v>
      </c>
      <c r="P78" s="21">
        <v>4672314</v>
      </c>
      <c r="Q78" s="21">
        <v>13156075</v>
      </c>
      <c r="R78" s="21">
        <v>6879393</v>
      </c>
      <c r="S78" s="21">
        <v>5492786</v>
      </c>
      <c r="T78" s="21">
        <v>5385826</v>
      </c>
      <c r="U78" s="21">
        <v>17758005</v>
      </c>
      <c r="V78" s="21">
        <v>58069771</v>
      </c>
      <c r="W78" s="21">
        <v>67277000</v>
      </c>
      <c r="X78" s="21"/>
      <c r="Y78" s="20"/>
      <c r="Z78" s="23">
        <v>67277000</v>
      </c>
    </row>
    <row r="79" spans="1:26" ht="13.5" hidden="1">
      <c r="A79" s="39" t="s">
        <v>103</v>
      </c>
      <c r="B79" s="19">
        <v>19908093</v>
      </c>
      <c r="C79" s="19">
        <v>22661077</v>
      </c>
      <c r="D79" s="20">
        <v>28824000</v>
      </c>
      <c r="E79" s="21">
        <v>28824000</v>
      </c>
      <c r="F79" s="21">
        <v>1510191</v>
      </c>
      <c r="G79" s="21">
        <v>1522966</v>
      </c>
      <c r="H79" s="21">
        <v>2019233</v>
      </c>
      <c r="I79" s="21">
        <v>5052390</v>
      </c>
      <c r="J79" s="21">
        <v>1569496</v>
      </c>
      <c r="K79" s="21">
        <v>1932962</v>
      </c>
      <c r="L79" s="21">
        <v>1150464</v>
      </c>
      <c r="M79" s="21">
        <v>4652922</v>
      </c>
      <c r="N79" s="21">
        <v>1006389</v>
      </c>
      <c r="O79" s="21">
        <v>2227471</v>
      </c>
      <c r="P79" s="21">
        <v>1504332</v>
      </c>
      <c r="Q79" s="21">
        <v>4738192</v>
      </c>
      <c r="R79" s="21">
        <v>3224436</v>
      </c>
      <c r="S79" s="21">
        <v>2493222</v>
      </c>
      <c r="T79" s="21">
        <v>2499915</v>
      </c>
      <c r="U79" s="21">
        <v>8217573</v>
      </c>
      <c r="V79" s="21">
        <v>22661077</v>
      </c>
      <c r="W79" s="21">
        <v>28824000</v>
      </c>
      <c r="X79" s="21"/>
      <c r="Y79" s="20"/>
      <c r="Z79" s="23">
        <v>28824000</v>
      </c>
    </row>
    <row r="80" spans="1:26" ht="13.5" hidden="1">
      <c r="A80" s="39" t="s">
        <v>104</v>
      </c>
      <c r="B80" s="19">
        <v>18007335</v>
      </c>
      <c r="C80" s="19">
        <v>15672526</v>
      </c>
      <c r="D80" s="20">
        <v>28200000</v>
      </c>
      <c r="E80" s="21">
        <v>17023000</v>
      </c>
      <c r="F80" s="21">
        <v>1198133</v>
      </c>
      <c r="G80" s="21">
        <v>1204921</v>
      </c>
      <c r="H80" s="21">
        <v>1286095</v>
      </c>
      <c r="I80" s="21">
        <v>3689149</v>
      </c>
      <c r="J80" s="21">
        <v>912034</v>
      </c>
      <c r="K80" s="21">
        <v>2233449</v>
      </c>
      <c r="L80" s="21">
        <v>1138942</v>
      </c>
      <c r="M80" s="21">
        <v>4284425</v>
      </c>
      <c r="N80" s="21">
        <v>1157913</v>
      </c>
      <c r="O80" s="21">
        <v>1106263</v>
      </c>
      <c r="P80" s="21">
        <v>1382379</v>
      </c>
      <c r="Q80" s="21">
        <v>3646555</v>
      </c>
      <c r="R80" s="21">
        <v>1450235</v>
      </c>
      <c r="S80" s="21">
        <v>1298248</v>
      </c>
      <c r="T80" s="21">
        <v>1303914</v>
      </c>
      <c r="U80" s="21">
        <v>4052397</v>
      </c>
      <c r="V80" s="21">
        <v>15672526</v>
      </c>
      <c r="W80" s="21">
        <v>17023000</v>
      </c>
      <c r="X80" s="21"/>
      <c r="Y80" s="20"/>
      <c r="Z80" s="23">
        <v>17023000</v>
      </c>
    </row>
    <row r="81" spans="1:26" ht="13.5" hidden="1">
      <c r="A81" s="39" t="s">
        <v>105</v>
      </c>
      <c r="B81" s="19">
        <v>11955952</v>
      </c>
      <c r="C81" s="19">
        <v>12610675</v>
      </c>
      <c r="D81" s="20">
        <v>16044000</v>
      </c>
      <c r="E81" s="21">
        <v>13642000</v>
      </c>
      <c r="F81" s="21">
        <v>926375</v>
      </c>
      <c r="G81" s="21">
        <v>1058504</v>
      </c>
      <c r="H81" s="21">
        <v>1056374</v>
      </c>
      <c r="I81" s="21">
        <v>3041253</v>
      </c>
      <c r="J81" s="21">
        <v>739462</v>
      </c>
      <c r="K81" s="21">
        <v>1547099</v>
      </c>
      <c r="L81" s="21">
        <v>733902</v>
      </c>
      <c r="M81" s="21">
        <v>3020463</v>
      </c>
      <c r="N81" s="21">
        <v>991975</v>
      </c>
      <c r="O81" s="21">
        <v>818972</v>
      </c>
      <c r="P81" s="21">
        <v>1226529</v>
      </c>
      <c r="Q81" s="21">
        <v>3037476</v>
      </c>
      <c r="R81" s="21">
        <v>1447863</v>
      </c>
      <c r="S81" s="21">
        <v>1089476</v>
      </c>
      <c r="T81" s="21">
        <v>974144</v>
      </c>
      <c r="U81" s="21">
        <v>3511483</v>
      </c>
      <c r="V81" s="21">
        <v>12610675</v>
      </c>
      <c r="W81" s="21">
        <v>13642000</v>
      </c>
      <c r="X81" s="21"/>
      <c r="Y81" s="20"/>
      <c r="Z81" s="23">
        <v>13642000</v>
      </c>
    </row>
    <row r="82" spans="1:26" ht="13.5" hidden="1">
      <c r="A82" s="39" t="s">
        <v>106</v>
      </c>
      <c r="B82" s="19">
        <v>7028414</v>
      </c>
      <c r="C82" s="19">
        <v>7125493</v>
      </c>
      <c r="D82" s="20">
        <v>17388000</v>
      </c>
      <c r="E82" s="21">
        <v>7788000</v>
      </c>
      <c r="F82" s="21">
        <v>531504</v>
      </c>
      <c r="G82" s="21">
        <v>607093</v>
      </c>
      <c r="H82" s="21">
        <v>606183</v>
      </c>
      <c r="I82" s="21">
        <v>1744780</v>
      </c>
      <c r="J82" s="21">
        <v>424328</v>
      </c>
      <c r="K82" s="21">
        <v>758246</v>
      </c>
      <c r="L82" s="21">
        <v>487735</v>
      </c>
      <c r="M82" s="21">
        <v>1670309</v>
      </c>
      <c r="N82" s="21">
        <v>554801</v>
      </c>
      <c r="O82" s="21">
        <v>619977</v>
      </c>
      <c r="P82" s="21">
        <v>559074</v>
      </c>
      <c r="Q82" s="21">
        <v>1733852</v>
      </c>
      <c r="R82" s="21">
        <v>756859</v>
      </c>
      <c r="S82" s="21">
        <v>611840</v>
      </c>
      <c r="T82" s="21">
        <v>607853</v>
      </c>
      <c r="U82" s="21">
        <v>1976552</v>
      </c>
      <c r="V82" s="21">
        <v>7125493</v>
      </c>
      <c r="W82" s="21">
        <v>7788000</v>
      </c>
      <c r="X82" s="21"/>
      <c r="Y82" s="20"/>
      <c r="Z82" s="23">
        <v>7788000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9458009</v>
      </c>
      <c r="C84" s="28">
        <v>564498</v>
      </c>
      <c r="D84" s="29"/>
      <c r="E84" s="30"/>
      <c r="F84" s="30"/>
      <c r="G84" s="30"/>
      <c r="H84" s="30"/>
      <c r="I84" s="30"/>
      <c r="J84" s="30"/>
      <c r="K84" s="30">
        <v>564498</v>
      </c>
      <c r="L84" s="30"/>
      <c r="M84" s="30">
        <v>564498</v>
      </c>
      <c r="N84" s="30"/>
      <c r="O84" s="30"/>
      <c r="P84" s="30"/>
      <c r="Q84" s="30"/>
      <c r="R84" s="30"/>
      <c r="S84" s="30"/>
      <c r="T84" s="30"/>
      <c r="U84" s="30"/>
      <c r="V84" s="30">
        <v>564498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67979823</v>
      </c>
      <c r="D5" s="158">
        <f>SUM(D6:D8)</f>
        <v>0</v>
      </c>
      <c r="E5" s="159">
        <f t="shared" si="0"/>
        <v>71738715</v>
      </c>
      <c r="F5" s="105">
        <f t="shared" si="0"/>
        <v>72621744</v>
      </c>
      <c r="G5" s="105">
        <f t="shared" si="0"/>
        <v>28115955</v>
      </c>
      <c r="H5" s="105">
        <f t="shared" si="0"/>
        <v>1961295</v>
      </c>
      <c r="I5" s="105">
        <f t="shared" si="0"/>
        <v>2037991</v>
      </c>
      <c r="J5" s="105">
        <f t="shared" si="0"/>
        <v>32115241</v>
      </c>
      <c r="K5" s="105">
        <f t="shared" si="0"/>
        <v>2030898</v>
      </c>
      <c r="L5" s="105">
        <f t="shared" si="0"/>
        <v>2039043</v>
      </c>
      <c r="M5" s="105">
        <f t="shared" si="0"/>
        <v>14468119</v>
      </c>
      <c r="N5" s="105">
        <f t="shared" si="0"/>
        <v>18538060</v>
      </c>
      <c r="O5" s="105">
        <f t="shared" si="0"/>
        <v>1930266</v>
      </c>
      <c r="P5" s="105">
        <f t="shared" si="0"/>
        <v>4168156</v>
      </c>
      <c r="Q5" s="105">
        <f t="shared" si="0"/>
        <v>21932194</v>
      </c>
      <c r="R5" s="105">
        <f t="shared" si="0"/>
        <v>28030616</v>
      </c>
      <c r="S5" s="105">
        <f t="shared" si="0"/>
        <v>2690058</v>
      </c>
      <c r="T5" s="105">
        <f t="shared" si="0"/>
        <v>2058564</v>
      </c>
      <c r="U5" s="105">
        <f t="shared" si="0"/>
        <v>1956148</v>
      </c>
      <c r="V5" s="105">
        <f t="shared" si="0"/>
        <v>6704770</v>
      </c>
      <c r="W5" s="105">
        <f t="shared" si="0"/>
        <v>85388687</v>
      </c>
      <c r="X5" s="105">
        <f t="shared" si="0"/>
        <v>72621744</v>
      </c>
      <c r="Y5" s="105">
        <f t="shared" si="0"/>
        <v>12766943</v>
      </c>
      <c r="Z5" s="142">
        <f>+IF(X5&lt;&gt;0,+(Y5/X5)*100,0)</f>
        <v>17.58005563733088</v>
      </c>
      <c r="AA5" s="158">
        <f>SUM(AA6:AA8)</f>
        <v>72621744</v>
      </c>
    </row>
    <row r="6" spans="1:27" ht="13.5">
      <c r="A6" s="143" t="s">
        <v>75</v>
      </c>
      <c r="B6" s="141"/>
      <c r="C6" s="160">
        <v>8254049</v>
      </c>
      <c r="D6" s="160"/>
      <c r="E6" s="161">
        <v>6942424</v>
      </c>
      <c r="F6" s="65">
        <v>5434199</v>
      </c>
      <c r="G6" s="65">
        <v>41465</v>
      </c>
      <c r="H6" s="65"/>
      <c r="I6" s="65"/>
      <c r="J6" s="65">
        <v>41465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>
        <v>41465</v>
      </c>
      <c r="X6" s="65">
        <v>5434199</v>
      </c>
      <c r="Y6" s="65">
        <v>-5392734</v>
      </c>
      <c r="Z6" s="145">
        <v>-99.24</v>
      </c>
      <c r="AA6" s="160">
        <v>5434199</v>
      </c>
    </row>
    <row r="7" spans="1:27" ht="13.5">
      <c r="A7" s="143" t="s">
        <v>76</v>
      </c>
      <c r="B7" s="141"/>
      <c r="C7" s="162">
        <v>52718556</v>
      </c>
      <c r="D7" s="162"/>
      <c r="E7" s="163">
        <v>54821796</v>
      </c>
      <c r="F7" s="164">
        <v>56267965</v>
      </c>
      <c r="G7" s="164">
        <v>28074490</v>
      </c>
      <c r="H7" s="164">
        <v>1961251</v>
      </c>
      <c r="I7" s="164">
        <v>2037991</v>
      </c>
      <c r="J7" s="164">
        <v>32073732</v>
      </c>
      <c r="K7" s="164">
        <v>2030898</v>
      </c>
      <c r="L7" s="164">
        <v>2039043</v>
      </c>
      <c r="M7" s="164">
        <v>14468119</v>
      </c>
      <c r="N7" s="164">
        <v>18538060</v>
      </c>
      <c r="O7" s="164">
        <v>1930222</v>
      </c>
      <c r="P7" s="164">
        <v>4168156</v>
      </c>
      <c r="Q7" s="164">
        <v>21932106</v>
      </c>
      <c r="R7" s="164">
        <v>28030484</v>
      </c>
      <c r="S7" s="164">
        <v>2690058</v>
      </c>
      <c r="T7" s="164">
        <v>2058564</v>
      </c>
      <c r="U7" s="164">
        <v>1956060</v>
      </c>
      <c r="V7" s="164">
        <v>6704682</v>
      </c>
      <c r="W7" s="164">
        <v>85346958</v>
      </c>
      <c r="X7" s="164">
        <v>56267965</v>
      </c>
      <c r="Y7" s="164">
        <v>29078993</v>
      </c>
      <c r="Z7" s="146">
        <v>51.68</v>
      </c>
      <c r="AA7" s="162">
        <v>56267965</v>
      </c>
    </row>
    <row r="8" spans="1:27" ht="13.5">
      <c r="A8" s="143" t="s">
        <v>77</v>
      </c>
      <c r="B8" s="141"/>
      <c r="C8" s="160">
        <v>7007218</v>
      </c>
      <c r="D8" s="160"/>
      <c r="E8" s="161">
        <v>9974495</v>
      </c>
      <c r="F8" s="65">
        <v>10919580</v>
      </c>
      <c r="G8" s="65"/>
      <c r="H8" s="65">
        <v>44</v>
      </c>
      <c r="I8" s="65"/>
      <c r="J8" s="65">
        <v>44</v>
      </c>
      <c r="K8" s="65"/>
      <c r="L8" s="65"/>
      <c r="M8" s="65"/>
      <c r="N8" s="65"/>
      <c r="O8" s="65">
        <v>44</v>
      </c>
      <c r="P8" s="65"/>
      <c r="Q8" s="65">
        <v>88</v>
      </c>
      <c r="R8" s="65">
        <v>132</v>
      </c>
      <c r="S8" s="65"/>
      <c r="T8" s="65"/>
      <c r="U8" s="65">
        <v>88</v>
      </c>
      <c r="V8" s="65">
        <v>88</v>
      </c>
      <c r="W8" s="65">
        <v>264</v>
      </c>
      <c r="X8" s="65">
        <v>10919580</v>
      </c>
      <c r="Y8" s="65">
        <v>-10919316</v>
      </c>
      <c r="Z8" s="145">
        <v>-100</v>
      </c>
      <c r="AA8" s="160">
        <v>10919580</v>
      </c>
    </row>
    <row r="9" spans="1:27" ht="13.5">
      <c r="A9" s="140" t="s">
        <v>78</v>
      </c>
      <c r="B9" s="141"/>
      <c r="C9" s="158">
        <f aca="true" t="shared" si="1" ref="C9:Y9">SUM(C10:C14)</f>
        <v>4767312</v>
      </c>
      <c r="D9" s="158">
        <f>SUM(D10:D14)</f>
        <v>0</v>
      </c>
      <c r="E9" s="159">
        <f t="shared" si="1"/>
        <v>7056779</v>
      </c>
      <c r="F9" s="105">
        <f t="shared" si="1"/>
        <v>6988148</v>
      </c>
      <c r="G9" s="105">
        <f t="shared" si="1"/>
        <v>163329</v>
      </c>
      <c r="H9" s="105">
        <f t="shared" si="1"/>
        <v>86988</v>
      </c>
      <c r="I9" s="105">
        <f t="shared" si="1"/>
        <v>86927</v>
      </c>
      <c r="J9" s="105">
        <f t="shared" si="1"/>
        <v>337244</v>
      </c>
      <c r="K9" s="105">
        <f t="shared" si="1"/>
        <v>67592</v>
      </c>
      <c r="L9" s="105">
        <f t="shared" si="1"/>
        <v>618706</v>
      </c>
      <c r="M9" s="105">
        <f t="shared" si="1"/>
        <v>77217</v>
      </c>
      <c r="N9" s="105">
        <f t="shared" si="1"/>
        <v>763515</v>
      </c>
      <c r="O9" s="105">
        <f t="shared" si="1"/>
        <v>78277</v>
      </c>
      <c r="P9" s="105">
        <f t="shared" si="1"/>
        <v>126375</v>
      </c>
      <c r="Q9" s="105">
        <f t="shared" si="1"/>
        <v>67079</v>
      </c>
      <c r="R9" s="105">
        <f t="shared" si="1"/>
        <v>271731</v>
      </c>
      <c r="S9" s="105">
        <f t="shared" si="1"/>
        <v>133686</v>
      </c>
      <c r="T9" s="105">
        <f t="shared" si="1"/>
        <v>104128</v>
      </c>
      <c r="U9" s="105">
        <f t="shared" si="1"/>
        <v>86359</v>
      </c>
      <c r="V9" s="105">
        <f t="shared" si="1"/>
        <v>324173</v>
      </c>
      <c r="W9" s="105">
        <f t="shared" si="1"/>
        <v>1696663</v>
      </c>
      <c r="X9" s="105">
        <f t="shared" si="1"/>
        <v>6988148</v>
      </c>
      <c r="Y9" s="105">
        <f t="shared" si="1"/>
        <v>-5291485</v>
      </c>
      <c r="Z9" s="142">
        <f>+IF(X9&lt;&gt;0,+(Y9/X9)*100,0)</f>
        <v>-75.72084907188571</v>
      </c>
      <c r="AA9" s="158">
        <f>SUM(AA10:AA14)</f>
        <v>6988148</v>
      </c>
    </row>
    <row r="10" spans="1:27" ht="13.5">
      <c r="A10" s="143" t="s">
        <v>79</v>
      </c>
      <c r="B10" s="141"/>
      <c r="C10" s="160">
        <v>2902748</v>
      </c>
      <c r="D10" s="160"/>
      <c r="E10" s="161">
        <v>2854818</v>
      </c>
      <c r="F10" s="65">
        <v>3252284</v>
      </c>
      <c r="G10" s="65">
        <v>163329</v>
      </c>
      <c r="H10" s="65">
        <v>86888</v>
      </c>
      <c r="I10" s="65">
        <v>86927</v>
      </c>
      <c r="J10" s="65">
        <v>337144</v>
      </c>
      <c r="K10" s="65">
        <v>67592</v>
      </c>
      <c r="L10" s="65">
        <v>618706</v>
      </c>
      <c r="M10" s="65">
        <v>55297</v>
      </c>
      <c r="N10" s="65">
        <v>741595</v>
      </c>
      <c r="O10" s="65">
        <v>77777</v>
      </c>
      <c r="P10" s="65">
        <v>111905</v>
      </c>
      <c r="Q10" s="65">
        <v>62079</v>
      </c>
      <c r="R10" s="65">
        <v>251761</v>
      </c>
      <c r="S10" s="65">
        <v>127386</v>
      </c>
      <c r="T10" s="65">
        <v>85558</v>
      </c>
      <c r="U10" s="65">
        <v>67709</v>
      </c>
      <c r="V10" s="65">
        <v>280653</v>
      </c>
      <c r="W10" s="65">
        <v>1611153</v>
      </c>
      <c r="X10" s="65">
        <v>3252284</v>
      </c>
      <c r="Y10" s="65">
        <v>-1641131</v>
      </c>
      <c r="Z10" s="145">
        <v>-50.46</v>
      </c>
      <c r="AA10" s="160">
        <v>3252284</v>
      </c>
    </row>
    <row r="11" spans="1:27" ht="13.5">
      <c r="A11" s="143" t="s">
        <v>80</v>
      </c>
      <c r="B11" s="141"/>
      <c r="C11" s="160"/>
      <c r="D11" s="160"/>
      <c r="E11" s="161">
        <v>800949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1713580</v>
      </c>
      <c r="D12" s="160"/>
      <c r="E12" s="161">
        <v>1786330</v>
      </c>
      <c r="F12" s="65">
        <v>2512219</v>
      </c>
      <c r="G12" s="65"/>
      <c r="H12" s="65">
        <v>100</v>
      </c>
      <c r="I12" s="65"/>
      <c r="J12" s="65">
        <v>100</v>
      </c>
      <c r="K12" s="65"/>
      <c r="L12" s="65"/>
      <c r="M12" s="65">
        <v>21920</v>
      </c>
      <c r="N12" s="65">
        <v>21920</v>
      </c>
      <c r="O12" s="65">
        <v>500</v>
      </c>
      <c r="P12" s="65">
        <v>14470</v>
      </c>
      <c r="Q12" s="65">
        <v>5000</v>
      </c>
      <c r="R12" s="65">
        <v>19970</v>
      </c>
      <c r="S12" s="65">
        <v>6300</v>
      </c>
      <c r="T12" s="65">
        <v>18570</v>
      </c>
      <c r="U12" s="65">
        <v>18650</v>
      </c>
      <c r="V12" s="65">
        <v>43520</v>
      </c>
      <c r="W12" s="65">
        <v>85510</v>
      </c>
      <c r="X12" s="65">
        <v>2512219</v>
      </c>
      <c r="Y12" s="65">
        <v>-2426709</v>
      </c>
      <c r="Z12" s="145">
        <v>-96.6</v>
      </c>
      <c r="AA12" s="160">
        <v>2512219</v>
      </c>
    </row>
    <row r="13" spans="1:27" ht="13.5">
      <c r="A13" s="143" t="s">
        <v>82</v>
      </c>
      <c r="B13" s="141"/>
      <c r="C13" s="160">
        <v>150984</v>
      </c>
      <c r="D13" s="160"/>
      <c r="E13" s="161">
        <v>1614682</v>
      </c>
      <c r="F13" s="65">
        <v>1223645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1223645</v>
      </c>
      <c r="Y13" s="65">
        <v>-1223645</v>
      </c>
      <c r="Z13" s="145">
        <v>-100</v>
      </c>
      <c r="AA13" s="160">
        <v>1223645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8259905</v>
      </c>
      <c r="D15" s="158">
        <f>SUM(D16:D18)</f>
        <v>0</v>
      </c>
      <c r="E15" s="159">
        <f t="shared" si="2"/>
        <v>5949760</v>
      </c>
      <c r="F15" s="105">
        <f t="shared" si="2"/>
        <v>15883395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55078</v>
      </c>
      <c r="L15" s="105">
        <f t="shared" si="2"/>
        <v>9056251</v>
      </c>
      <c r="M15" s="105">
        <f t="shared" si="2"/>
        <v>1654646</v>
      </c>
      <c r="N15" s="105">
        <f t="shared" si="2"/>
        <v>10765975</v>
      </c>
      <c r="O15" s="105">
        <f t="shared" si="2"/>
        <v>0</v>
      </c>
      <c r="P15" s="105">
        <f t="shared" si="2"/>
        <v>148</v>
      </c>
      <c r="Q15" s="105">
        <f t="shared" si="2"/>
        <v>26475</v>
      </c>
      <c r="R15" s="105">
        <f t="shared" si="2"/>
        <v>26623</v>
      </c>
      <c r="S15" s="105">
        <f t="shared" si="2"/>
        <v>-656732</v>
      </c>
      <c r="T15" s="105">
        <f t="shared" si="2"/>
        <v>2386415</v>
      </c>
      <c r="U15" s="105">
        <f t="shared" si="2"/>
        <v>960685</v>
      </c>
      <c r="V15" s="105">
        <f t="shared" si="2"/>
        <v>2690368</v>
      </c>
      <c r="W15" s="105">
        <f t="shared" si="2"/>
        <v>13482966</v>
      </c>
      <c r="X15" s="105">
        <f t="shared" si="2"/>
        <v>15883395</v>
      </c>
      <c r="Y15" s="105">
        <f t="shared" si="2"/>
        <v>-2400429</v>
      </c>
      <c r="Z15" s="142">
        <f>+IF(X15&lt;&gt;0,+(Y15/X15)*100,0)</f>
        <v>-15.11282065326714</v>
      </c>
      <c r="AA15" s="158">
        <f>SUM(AA16:AA18)</f>
        <v>15883395</v>
      </c>
    </row>
    <row r="16" spans="1:27" ht="13.5">
      <c r="A16" s="143" t="s">
        <v>85</v>
      </c>
      <c r="B16" s="141"/>
      <c r="C16" s="160">
        <v>1577343</v>
      </c>
      <c r="D16" s="160"/>
      <c r="E16" s="161">
        <v>2988847</v>
      </c>
      <c r="F16" s="65">
        <v>2755071</v>
      </c>
      <c r="G16" s="65"/>
      <c r="H16" s="65"/>
      <c r="I16" s="65"/>
      <c r="J16" s="65"/>
      <c r="K16" s="65"/>
      <c r="L16" s="65">
        <v>268711</v>
      </c>
      <c r="M16" s="65">
        <v>295075</v>
      </c>
      <c r="N16" s="65">
        <v>563786</v>
      </c>
      <c r="O16" s="65"/>
      <c r="P16" s="65"/>
      <c r="Q16" s="65"/>
      <c r="R16" s="65"/>
      <c r="S16" s="65">
        <v>-850000</v>
      </c>
      <c r="T16" s="65">
        <v>668453</v>
      </c>
      <c r="U16" s="65">
        <v>390000</v>
      </c>
      <c r="V16" s="65">
        <v>208453</v>
      </c>
      <c r="W16" s="65">
        <v>772239</v>
      </c>
      <c r="X16" s="65">
        <v>2755071</v>
      </c>
      <c r="Y16" s="65">
        <v>-1982832</v>
      </c>
      <c r="Z16" s="145">
        <v>-71.97</v>
      </c>
      <c r="AA16" s="160">
        <v>2755071</v>
      </c>
    </row>
    <row r="17" spans="1:27" ht="13.5">
      <c r="A17" s="143" t="s">
        <v>86</v>
      </c>
      <c r="B17" s="141"/>
      <c r="C17" s="160">
        <v>5000000</v>
      </c>
      <c r="D17" s="160"/>
      <c r="E17" s="161">
        <v>1674171</v>
      </c>
      <c r="F17" s="65">
        <v>11967718</v>
      </c>
      <c r="G17" s="65"/>
      <c r="H17" s="65"/>
      <c r="I17" s="65"/>
      <c r="J17" s="65"/>
      <c r="K17" s="65"/>
      <c r="L17" s="65">
        <v>8787540</v>
      </c>
      <c r="M17" s="65">
        <v>1208221</v>
      </c>
      <c r="N17" s="65">
        <v>9995761</v>
      </c>
      <c r="O17" s="65"/>
      <c r="P17" s="65"/>
      <c r="Q17" s="65"/>
      <c r="R17" s="65"/>
      <c r="S17" s="65"/>
      <c r="T17" s="65">
        <v>1254958</v>
      </c>
      <c r="U17" s="65">
        <v>774241</v>
      </c>
      <c r="V17" s="65">
        <v>2029199</v>
      </c>
      <c r="W17" s="65">
        <v>12024960</v>
      </c>
      <c r="X17" s="65">
        <v>11967718</v>
      </c>
      <c r="Y17" s="65">
        <v>57242</v>
      </c>
      <c r="Z17" s="145">
        <v>0.48</v>
      </c>
      <c r="AA17" s="160">
        <v>11967718</v>
      </c>
    </row>
    <row r="18" spans="1:27" ht="13.5">
      <c r="A18" s="143" t="s">
        <v>87</v>
      </c>
      <c r="B18" s="141"/>
      <c r="C18" s="160">
        <v>1682562</v>
      </c>
      <c r="D18" s="160"/>
      <c r="E18" s="161">
        <v>1286742</v>
      </c>
      <c r="F18" s="65">
        <v>1160606</v>
      </c>
      <c r="G18" s="65"/>
      <c r="H18" s="65"/>
      <c r="I18" s="65"/>
      <c r="J18" s="65"/>
      <c r="K18" s="65">
        <v>55078</v>
      </c>
      <c r="L18" s="65"/>
      <c r="M18" s="65">
        <v>151350</v>
      </c>
      <c r="N18" s="65">
        <v>206428</v>
      </c>
      <c r="O18" s="65"/>
      <c r="P18" s="65">
        <v>148</v>
      </c>
      <c r="Q18" s="65">
        <v>26475</v>
      </c>
      <c r="R18" s="65">
        <v>26623</v>
      </c>
      <c r="S18" s="65">
        <v>193268</v>
      </c>
      <c r="T18" s="65">
        <v>463004</v>
      </c>
      <c r="U18" s="65">
        <v>-203556</v>
      </c>
      <c r="V18" s="65">
        <v>452716</v>
      </c>
      <c r="W18" s="65">
        <v>685767</v>
      </c>
      <c r="X18" s="65">
        <v>1160606</v>
      </c>
      <c r="Y18" s="65">
        <v>-474839</v>
      </c>
      <c r="Z18" s="145">
        <v>-40.91</v>
      </c>
      <c r="AA18" s="160">
        <v>1160606</v>
      </c>
    </row>
    <row r="19" spans="1:27" ht="13.5">
      <c r="A19" s="140" t="s">
        <v>88</v>
      </c>
      <c r="B19" s="147"/>
      <c r="C19" s="158">
        <f aca="true" t="shared" si="3" ref="C19:Y19">SUM(C20:C23)</f>
        <v>83022658</v>
      </c>
      <c r="D19" s="158">
        <f>SUM(D20:D23)</f>
        <v>0</v>
      </c>
      <c r="E19" s="159">
        <f t="shared" si="3"/>
        <v>81645152</v>
      </c>
      <c r="F19" s="105">
        <f t="shared" si="3"/>
        <v>88248497</v>
      </c>
      <c r="G19" s="105">
        <f t="shared" si="3"/>
        <v>11066249</v>
      </c>
      <c r="H19" s="105">
        <f t="shared" si="3"/>
        <v>5513722</v>
      </c>
      <c r="I19" s="105">
        <f t="shared" si="3"/>
        <v>6227996</v>
      </c>
      <c r="J19" s="105">
        <f t="shared" si="3"/>
        <v>22807967</v>
      </c>
      <c r="K19" s="105">
        <f t="shared" si="3"/>
        <v>5513864</v>
      </c>
      <c r="L19" s="105">
        <f t="shared" si="3"/>
        <v>4439008</v>
      </c>
      <c r="M19" s="105">
        <f t="shared" si="3"/>
        <v>6634163</v>
      </c>
      <c r="N19" s="105">
        <f t="shared" si="3"/>
        <v>16587035</v>
      </c>
      <c r="O19" s="105">
        <f t="shared" si="3"/>
        <v>5023208</v>
      </c>
      <c r="P19" s="105">
        <f t="shared" si="3"/>
        <v>5690653</v>
      </c>
      <c r="Q19" s="105">
        <f t="shared" si="3"/>
        <v>5090162</v>
      </c>
      <c r="R19" s="105">
        <f t="shared" si="3"/>
        <v>15804023</v>
      </c>
      <c r="S19" s="105">
        <f t="shared" si="3"/>
        <v>6545375</v>
      </c>
      <c r="T19" s="105">
        <f t="shared" si="3"/>
        <v>6222379</v>
      </c>
      <c r="U19" s="105">
        <f t="shared" si="3"/>
        <v>4638566</v>
      </c>
      <c r="V19" s="105">
        <f t="shared" si="3"/>
        <v>17406320</v>
      </c>
      <c r="W19" s="105">
        <f t="shared" si="3"/>
        <v>72605345</v>
      </c>
      <c r="X19" s="105">
        <f t="shared" si="3"/>
        <v>88248497</v>
      </c>
      <c r="Y19" s="105">
        <f t="shared" si="3"/>
        <v>-15643152</v>
      </c>
      <c r="Z19" s="142">
        <f>+IF(X19&lt;&gt;0,+(Y19/X19)*100,0)</f>
        <v>-17.726253173467647</v>
      </c>
      <c r="AA19" s="158">
        <f>SUM(AA20:AA23)</f>
        <v>88248497</v>
      </c>
    </row>
    <row r="20" spans="1:27" ht="13.5">
      <c r="A20" s="143" t="s">
        <v>89</v>
      </c>
      <c r="B20" s="141"/>
      <c r="C20" s="160">
        <v>20215473</v>
      </c>
      <c r="D20" s="160"/>
      <c r="E20" s="161">
        <v>30341631</v>
      </c>
      <c r="F20" s="65">
        <v>35579015</v>
      </c>
      <c r="G20" s="65">
        <v>2160631</v>
      </c>
      <c r="H20" s="65">
        <v>1914308</v>
      </c>
      <c r="I20" s="65">
        <v>2534711</v>
      </c>
      <c r="J20" s="65">
        <v>6609650</v>
      </c>
      <c r="K20" s="65">
        <v>1762496</v>
      </c>
      <c r="L20" s="65">
        <v>1530530</v>
      </c>
      <c r="M20" s="65">
        <v>1452217</v>
      </c>
      <c r="N20" s="65">
        <v>4745243</v>
      </c>
      <c r="O20" s="65">
        <v>1718043</v>
      </c>
      <c r="P20" s="65">
        <v>1644303</v>
      </c>
      <c r="Q20" s="65">
        <v>1417270</v>
      </c>
      <c r="R20" s="65">
        <v>4779616</v>
      </c>
      <c r="S20" s="65">
        <v>3242832</v>
      </c>
      <c r="T20" s="65">
        <v>1942545</v>
      </c>
      <c r="U20" s="65">
        <v>32683</v>
      </c>
      <c r="V20" s="65">
        <v>5218060</v>
      </c>
      <c r="W20" s="65">
        <v>21352569</v>
      </c>
      <c r="X20" s="65">
        <v>35579015</v>
      </c>
      <c r="Y20" s="65">
        <v>-14226446</v>
      </c>
      <c r="Z20" s="145">
        <v>-39.99</v>
      </c>
      <c r="AA20" s="160">
        <v>35579015</v>
      </c>
    </row>
    <row r="21" spans="1:27" ht="13.5">
      <c r="A21" s="143" t="s">
        <v>90</v>
      </c>
      <c r="B21" s="141"/>
      <c r="C21" s="160">
        <v>18025468</v>
      </c>
      <c r="D21" s="160"/>
      <c r="E21" s="161">
        <v>22697975</v>
      </c>
      <c r="F21" s="65">
        <v>19522000</v>
      </c>
      <c r="G21" s="65">
        <v>1714818</v>
      </c>
      <c r="H21" s="65">
        <v>1512251</v>
      </c>
      <c r="I21" s="65">
        <v>1614019</v>
      </c>
      <c r="J21" s="65">
        <v>4841088</v>
      </c>
      <c r="K21" s="65">
        <v>1666015</v>
      </c>
      <c r="L21" s="65">
        <v>1766938</v>
      </c>
      <c r="M21" s="65">
        <v>1487713</v>
      </c>
      <c r="N21" s="65">
        <v>4920666</v>
      </c>
      <c r="O21" s="65">
        <v>1632978</v>
      </c>
      <c r="P21" s="65">
        <v>2414271</v>
      </c>
      <c r="Q21" s="65">
        <v>2002258</v>
      </c>
      <c r="R21" s="65">
        <v>6049507</v>
      </c>
      <c r="S21" s="65">
        <v>1696205</v>
      </c>
      <c r="T21" s="65">
        <v>2029622</v>
      </c>
      <c r="U21" s="65">
        <v>1555524</v>
      </c>
      <c r="V21" s="65">
        <v>5281351</v>
      </c>
      <c r="W21" s="65">
        <v>21092612</v>
      </c>
      <c r="X21" s="65">
        <v>19522000</v>
      </c>
      <c r="Y21" s="65">
        <v>1570612</v>
      </c>
      <c r="Z21" s="145">
        <v>8.05</v>
      </c>
      <c r="AA21" s="160">
        <v>19522000</v>
      </c>
    </row>
    <row r="22" spans="1:27" ht="13.5">
      <c r="A22" s="143" t="s">
        <v>91</v>
      </c>
      <c r="B22" s="141"/>
      <c r="C22" s="162">
        <v>34829937</v>
      </c>
      <c r="D22" s="162"/>
      <c r="E22" s="163">
        <v>18211040</v>
      </c>
      <c r="F22" s="164">
        <v>24323482</v>
      </c>
      <c r="G22" s="164">
        <v>6429852</v>
      </c>
      <c r="H22" s="164">
        <v>1327030</v>
      </c>
      <c r="I22" s="164">
        <v>1320468</v>
      </c>
      <c r="J22" s="164">
        <v>9077350</v>
      </c>
      <c r="K22" s="164">
        <v>1323908</v>
      </c>
      <c r="L22" s="164">
        <v>382157</v>
      </c>
      <c r="M22" s="164">
        <v>3082777</v>
      </c>
      <c r="N22" s="164">
        <v>4788842</v>
      </c>
      <c r="O22" s="164">
        <v>1055649</v>
      </c>
      <c r="P22" s="164">
        <v>1027287</v>
      </c>
      <c r="Q22" s="164">
        <v>1052801</v>
      </c>
      <c r="R22" s="164">
        <v>3135737</v>
      </c>
      <c r="S22" s="164">
        <v>1013384</v>
      </c>
      <c r="T22" s="164">
        <v>1655060</v>
      </c>
      <c r="U22" s="164">
        <v>2454423</v>
      </c>
      <c r="V22" s="164">
        <v>5122867</v>
      </c>
      <c r="W22" s="164">
        <v>22124796</v>
      </c>
      <c r="X22" s="164">
        <v>24323482</v>
      </c>
      <c r="Y22" s="164">
        <v>-2198686</v>
      </c>
      <c r="Z22" s="146">
        <v>-9.04</v>
      </c>
      <c r="AA22" s="162">
        <v>24323482</v>
      </c>
    </row>
    <row r="23" spans="1:27" ht="13.5">
      <c r="A23" s="143" t="s">
        <v>92</v>
      </c>
      <c r="B23" s="141"/>
      <c r="C23" s="160">
        <v>9951780</v>
      </c>
      <c r="D23" s="160"/>
      <c r="E23" s="161">
        <v>10394506</v>
      </c>
      <c r="F23" s="65">
        <v>8824000</v>
      </c>
      <c r="G23" s="65">
        <v>760948</v>
      </c>
      <c r="H23" s="65">
        <v>760133</v>
      </c>
      <c r="I23" s="65">
        <v>758798</v>
      </c>
      <c r="J23" s="65">
        <v>2279879</v>
      </c>
      <c r="K23" s="65">
        <v>761445</v>
      </c>
      <c r="L23" s="65">
        <v>759383</v>
      </c>
      <c r="M23" s="65">
        <v>611456</v>
      </c>
      <c r="N23" s="65">
        <v>2132284</v>
      </c>
      <c r="O23" s="65">
        <v>616538</v>
      </c>
      <c r="P23" s="65">
        <v>604792</v>
      </c>
      <c r="Q23" s="65">
        <v>617833</v>
      </c>
      <c r="R23" s="65">
        <v>1839163</v>
      </c>
      <c r="S23" s="65">
        <v>592954</v>
      </c>
      <c r="T23" s="65">
        <v>595152</v>
      </c>
      <c r="U23" s="65">
        <v>595936</v>
      </c>
      <c r="V23" s="65">
        <v>1784042</v>
      </c>
      <c r="W23" s="65">
        <v>8035368</v>
      </c>
      <c r="X23" s="65">
        <v>8824000</v>
      </c>
      <c r="Y23" s="65">
        <v>-788632</v>
      </c>
      <c r="Z23" s="145">
        <v>-8.94</v>
      </c>
      <c r="AA23" s="160">
        <v>8824000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164029698</v>
      </c>
      <c r="D25" s="177">
        <f>+D5+D9+D15+D19+D24</f>
        <v>0</v>
      </c>
      <c r="E25" s="178">
        <f t="shared" si="4"/>
        <v>166390406</v>
      </c>
      <c r="F25" s="78">
        <f t="shared" si="4"/>
        <v>183741784</v>
      </c>
      <c r="G25" s="78">
        <f t="shared" si="4"/>
        <v>39345533</v>
      </c>
      <c r="H25" s="78">
        <f t="shared" si="4"/>
        <v>7562005</v>
      </c>
      <c r="I25" s="78">
        <f t="shared" si="4"/>
        <v>8352914</v>
      </c>
      <c r="J25" s="78">
        <f t="shared" si="4"/>
        <v>55260452</v>
      </c>
      <c r="K25" s="78">
        <f t="shared" si="4"/>
        <v>7667432</v>
      </c>
      <c r="L25" s="78">
        <f t="shared" si="4"/>
        <v>16153008</v>
      </c>
      <c r="M25" s="78">
        <f t="shared" si="4"/>
        <v>22834145</v>
      </c>
      <c r="N25" s="78">
        <f t="shared" si="4"/>
        <v>46654585</v>
      </c>
      <c r="O25" s="78">
        <f t="shared" si="4"/>
        <v>7031751</v>
      </c>
      <c r="P25" s="78">
        <f t="shared" si="4"/>
        <v>9985332</v>
      </c>
      <c r="Q25" s="78">
        <f t="shared" si="4"/>
        <v>27115910</v>
      </c>
      <c r="R25" s="78">
        <f t="shared" si="4"/>
        <v>44132993</v>
      </c>
      <c r="S25" s="78">
        <f t="shared" si="4"/>
        <v>8712387</v>
      </c>
      <c r="T25" s="78">
        <f t="shared" si="4"/>
        <v>10771486</v>
      </c>
      <c r="U25" s="78">
        <f t="shared" si="4"/>
        <v>7641758</v>
      </c>
      <c r="V25" s="78">
        <f t="shared" si="4"/>
        <v>27125631</v>
      </c>
      <c r="W25" s="78">
        <f t="shared" si="4"/>
        <v>173173661</v>
      </c>
      <c r="X25" s="78">
        <f t="shared" si="4"/>
        <v>183741784</v>
      </c>
      <c r="Y25" s="78">
        <f t="shared" si="4"/>
        <v>-10568123</v>
      </c>
      <c r="Z25" s="179">
        <f>+IF(X25&lt;&gt;0,+(Y25/X25)*100,0)</f>
        <v>-5.751616627386181</v>
      </c>
      <c r="AA25" s="177">
        <f>+AA5+AA9+AA15+AA19+AA24</f>
        <v>183741784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54303872</v>
      </c>
      <c r="D28" s="158">
        <f>SUM(D29:D31)</f>
        <v>0</v>
      </c>
      <c r="E28" s="159">
        <f t="shared" si="5"/>
        <v>52416705</v>
      </c>
      <c r="F28" s="105">
        <f t="shared" si="5"/>
        <v>56448140</v>
      </c>
      <c r="G28" s="105">
        <f t="shared" si="5"/>
        <v>3427432</v>
      </c>
      <c r="H28" s="105">
        <f t="shared" si="5"/>
        <v>3939649</v>
      </c>
      <c r="I28" s="105">
        <f t="shared" si="5"/>
        <v>2895435</v>
      </c>
      <c r="J28" s="105">
        <f t="shared" si="5"/>
        <v>10262516</v>
      </c>
      <c r="K28" s="105">
        <f t="shared" si="5"/>
        <v>3368081</v>
      </c>
      <c r="L28" s="105">
        <f t="shared" si="5"/>
        <v>3176460</v>
      </c>
      <c r="M28" s="105">
        <f t="shared" si="5"/>
        <v>20537973</v>
      </c>
      <c r="N28" s="105">
        <f t="shared" si="5"/>
        <v>27082514</v>
      </c>
      <c r="O28" s="105">
        <f t="shared" si="5"/>
        <v>3869185</v>
      </c>
      <c r="P28" s="105">
        <f t="shared" si="5"/>
        <v>2478345</v>
      </c>
      <c r="Q28" s="105">
        <f t="shared" si="5"/>
        <v>2906281</v>
      </c>
      <c r="R28" s="105">
        <f t="shared" si="5"/>
        <v>9253811</v>
      </c>
      <c r="S28" s="105">
        <f t="shared" si="5"/>
        <v>5412882</v>
      </c>
      <c r="T28" s="105">
        <f t="shared" si="5"/>
        <v>3110098</v>
      </c>
      <c r="U28" s="105">
        <f t="shared" si="5"/>
        <v>2732068</v>
      </c>
      <c r="V28" s="105">
        <f t="shared" si="5"/>
        <v>11255048</v>
      </c>
      <c r="W28" s="105">
        <f t="shared" si="5"/>
        <v>57853889</v>
      </c>
      <c r="X28" s="105">
        <f t="shared" si="5"/>
        <v>56448140</v>
      </c>
      <c r="Y28" s="105">
        <f t="shared" si="5"/>
        <v>1405749</v>
      </c>
      <c r="Z28" s="142">
        <f>+IF(X28&lt;&gt;0,+(Y28/X28)*100,0)</f>
        <v>2.4903371483985124</v>
      </c>
      <c r="AA28" s="158">
        <f>SUM(AA29:AA31)</f>
        <v>56448140</v>
      </c>
    </row>
    <row r="29" spans="1:27" ht="13.5">
      <c r="A29" s="143" t="s">
        <v>75</v>
      </c>
      <c r="B29" s="141"/>
      <c r="C29" s="160">
        <v>12175083</v>
      </c>
      <c r="D29" s="160"/>
      <c r="E29" s="161">
        <v>34990394</v>
      </c>
      <c r="F29" s="65">
        <v>12506437</v>
      </c>
      <c r="G29" s="65">
        <v>1083940</v>
      </c>
      <c r="H29" s="65">
        <v>1214322</v>
      </c>
      <c r="I29" s="65">
        <v>758382</v>
      </c>
      <c r="J29" s="65">
        <v>3056644</v>
      </c>
      <c r="K29" s="65">
        <v>1125107</v>
      </c>
      <c r="L29" s="65">
        <v>905568</v>
      </c>
      <c r="M29" s="65">
        <v>992773</v>
      </c>
      <c r="N29" s="65">
        <v>3023448</v>
      </c>
      <c r="O29" s="65">
        <v>1104588</v>
      </c>
      <c r="P29" s="65">
        <v>768552</v>
      </c>
      <c r="Q29" s="65">
        <v>797316</v>
      </c>
      <c r="R29" s="65">
        <v>2670456</v>
      </c>
      <c r="S29" s="65">
        <v>1007345</v>
      </c>
      <c r="T29" s="65">
        <v>922868</v>
      </c>
      <c r="U29" s="65">
        <v>872980</v>
      </c>
      <c r="V29" s="65">
        <v>2803193</v>
      </c>
      <c r="W29" s="65">
        <v>11553741</v>
      </c>
      <c r="X29" s="65">
        <v>12506437</v>
      </c>
      <c r="Y29" s="65">
        <v>-952696</v>
      </c>
      <c r="Z29" s="145">
        <v>-7.62</v>
      </c>
      <c r="AA29" s="160">
        <v>12506437</v>
      </c>
    </row>
    <row r="30" spans="1:27" ht="13.5">
      <c r="A30" s="143" t="s">
        <v>76</v>
      </c>
      <c r="B30" s="141"/>
      <c r="C30" s="162">
        <v>35341125</v>
      </c>
      <c r="D30" s="162"/>
      <c r="E30" s="163">
        <v>13389816</v>
      </c>
      <c r="F30" s="164">
        <v>34186369</v>
      </c>
      <c r="G30" s="164">
        <v>1099904</v>
      </c>
      <c r="H30" s="164">
        <v>1711728</v>
      </c>
      <c r="I30" s="164">
        <v>1552175</v>
      </c>
      <c r="J30" s="164">
        <v>4363807</v>
      </c>
      <c r="K30" s="164">
        <v>1577185</v>
      </c>
      <c r="L30" s="164">
        <v>1750884</v>
      </c>
      <c r="M30" s="164">
        <v>18986127</v>
      </c>
      <c r="N30" s="164">
        <v>22314196</v>
      </c>
      <c r="O30" s="164">
        <v>2400070</v>
      </c>
      <c r="P30" s="164">
        <v>1231062</v>
      </c>
      <c r="Q30" s="164">
        <v>1287580</v>
      </c>
      <c r="R30" s="164">
        <v>4918712</v>
      </c>
      <c r="S30" s="164">
        <v>3899875</v>
      </c>
      <c r="T30" s="164">
        <v>1434001</v>
      </c>
      <c r="U30" s="164">
        <v>1311230</v>
      </c>
      <c r="V30" s="164">
        <v>6645106</v>
      </c>
      <c r="W30" s="164">
        <v>38241821</v>
      </c>
      <c r="X30" s="164">
        <v>34186369</v>
      </c>
      <c r="Y30" s="164">
        <v>4055452</v>
      </c>
      <c r="Z30" s="146">
        <v>11.86</v>
      </c>
      <c r="AA30" s="162">
        <v>34186369</v>
      </c>
    </row>
    <row r="31" spans="1:27" ht="13.5">
      <c r="A31" s="143" t="s">
        <v>77</v>
      </c>
      <c r="B31" s="141"/>
      <c r="C31" s="160">
        <v>6787664</v>
      </c>
      <c r="D31" s="160"/>
      <c r="E31" s="161">
        <v>4036495</v>
      </c>
      <c r="F31" s="65">
        <v>9755334</v>
      </c>
      <c r="G31" s="65">
        <v>1243588</v>
      </c>
      <c r="H31" s="65">
        <v>1013599</v>
      </c>
      <c r="I31" s="65">
        <v>584878</v>
      </c>
      <c r="J31" s="65">
        <v>2842065</v>
      </c>
      <c r="K31" s="65">
        <v>665789</v>
      </c>
      <c r="L31" s="65">
        <v>520008</v>
      </c>
      <c r="M31" s="65">
        <v>559073</v>
      </c>
      <c r="N31" s="65">
        <v>1744870</v>
      </c>
      <c r="O31" s="65">
        <v>364527</v>
      </c>
      <c r="P31" s="65">
        <v>478731</v>
      </c>
      <c r="Q31" s="65">
        <v>821385</v>
      </c>
      <c r="R31" s="65">
        <v>1664643</v>
      </c>
      <c r="S31" s="65">
        <v>505662</v>
      </c>
      <c r="T31" s="65">
        <v>753229</v>
      </c>
      <c r="U31" s="65">
        <v>547858</v>
      </c>
      <c r="V31" s="65">
        <v>1806749</v>
      </c>
      <c r="W31" s="65">
        <v>8058327</v>
      </c>
      <c r="X31" s="65">
        <v>9755334</v>
      </c>
      <c r="Y31" s="65">
        <v>-1697007</v>
      </c>
      <c r="Z31" s="145">
        <v>-17.4</v>
      </c>
      <c r="AA31" s="160">
        <v>9755334</v>
      </c>
    </row>
    <row r="32" spans="1:27" ht="13.5">
      <c r="A32" s="140" t="s">
        <v>78</v>
      </c>
      <c r="B32" s="141"/>
      <c r="C32" s="158">
        <f aca="true" t="shared" si="6" ref="C32:Y32">SUM(C33:C37)</f>
        <v>12105697</v>
      </c>
      <c r="D32" s="158">
        <f>SUM(D33:D37)</f>
        <v>0</v>
      </c>
      <c r="E32" s="159">
        <f t="shared" si="6"/>
        <v>8443219</v>
      </c>
      <c r="F32" s="105">
        <f t="shared" si="6"/>
        <v>12241369</v>
      </c>
      <c r="G32" s="105">
        <f t="shared" si="6"/>
        <v>1023550</v>
      </c>
      <c r="H32" s="105">
        <f t="shared" si="6"/>
        <v>894221</v>
      </c>
      <c r="I32" s="105">
        <f t="shared" si="6"/>
        <v>827771</v>
      </c>
      <c r="J32" s="105">
        <f t="shared" si="6"/>
        <v>2745542</v>
      </c>
      <c r="K32" s="105">
        <f t="shared" si="6"/>
        <v>1010153</v>
      </c>
      <c r="L32" s="105">
        <f t="shared" si="6"/>
        <v>792590</v>
      </c>
      <c r="M32" s="105">
        <f t="shared" si="6"/>
        <v>909783</v>
      </c>
      <c r="N32" s="105">
        <f t="shared" si="6"/>
        <v>2712526</v>
      </c>
      <c r="O32" s="105">
        <f t="shared" si="6"/>
        <v>910905</v>
      </c>
      <c r="P32" s="105">
        <f t="shared" si="6"/>
        <v>930453</v>
      </c>
      <c r="Q32" s="105">
        <f t="shared" si="6"/>
        <v>779084</v>
      </c>
      <c r="R32" s="105">
        <f t="shared" si="6"/>
        <v>2620442</v>
      </c>
      <c r="S32" s="105">
        <f t="shared" si="6"/>
        <v>689878</v>
      </c>
      <c r="T32" s="105">
        <f t="shared" si="6"/>
        <v>852320</v>
      </c>
      <c r="U32" s="105">
        <f t="shared" si="6"/>
        <v>761247</v>
      </c>
      <c r="V32" s="105">
        <f t="shared" si="6"/>
        <v>2303445</v>
      </c>
      <c r="W32" s="105">
        <f t="shared" si="6"/>
        <v>10381955</v>
      </c>
      <c r="X32" s="105">
        <f t="shared" si="6"/>
        <v>12241369</v>
      </c>
      <c r="Y32" s="105">
        <f t="shared" si="6"/>
        <v>-1859414</v>
      </c>
      <c r="Z32" s="142">
        <f>+IF(X32&lt;&gt;0,+(Y32/X32)*100,0)</f>
        <v>-15.189591948416881</v>
      </c>
      <c r="AA32" s="158">
        <f>SUM(AA33:AA37)</f>
        <v>12241369</v>
      </c>
    </row>
    <row r="33" spans="1:27" ht="13.5">
      <c r="A33" s="143" t="s">
        <v>79</v>
      </c>
      <c r="B33" s="141"/>
      <c r="C33" s="160">
        <v>5084729</v>
      </c>
      <c r="D33" s="160"/>
      <c r="E33" s="161">
        <v>2992677</v>
      </c>
      <c r="F33" s="65">
        <v>4335687</v>
      </c>
      <c r="G33" s="65">
        <v>602154</v>
      </c>
      <c r="H33" s="65">
        <v>301185</v>
      </c>
      <c r="I33" s="65">
        <v>257491</v>
      </c>
      <c r="J33" s="65">
        <v>1160830</v>
      </c>
      <c r="K33" s="65">
        <v>378472</v>
      </c>
      <c r="L33" s="65">
        <v>268951</v>
      </c>
      <c r="M33" s="65">
        <v>261186</v>
      </c>
      <c r="N33" s="65">
        <v>908609</v>
      </c>
      <c r="O33" s="65">
        <v>292053</v>
      </c>
      <c r="P33" s="65">
        <v>312985</v>
      </c>
      <c r="Q33" s="65">
        <v>272779</v>
      </c>
      <c r="R33" s="65">
        <v>877817</v>
      </c>
      <c r="S33" s="65">
        <v>261268</v>
      </c>
      <c r="T33" s="65">
        <v>294684</v>
      </c>
      <c r="U33" s="65">
        <v>242317</v>
      </c>
      <c r="V33" s="65">
        <v>798269</v>
      </c>
      <c r="W33" s="65">
        <v>3745525</v>
      </c>
      <c r="X33" s="65">
        <v>4335687</v>
      </c>
      <c r="Y33" s="65">
        <v>-590162</v>
      </c>
      <c r="Z33" s="145">
        <v>-13.61</v>
      </c>
      <c r="AA33" s="160">
        <v>4335687</v>
      </c>
    </row>
    <row r="34" spans="1:27" ht="13.5">
      <c r="A34" s="143" t="s">
        <v>80</v>
      </c>
      <c r="B34" s="141"/>
      <c r="C34" s="160">
        <v>3667504</v>
      </c>
      <c r="D34" s="160"/>
      <c r="E34" s="161">
        <v>2864057</v>
      </c>
      <c r="F34" s="65">
        <v>4184768</v>
      </c>
      <c r="G34" s="65">
        <v>184163</v>
      </c>
      <c r="H34" s="65">
        <v>291213</v>
      </c>
      <c r="I34" s="65">
        <v>198120</v>
      </c>
      <c r="J34" s="65">
        <v>673496</v>
      </c>
      <c r="K34" s="65">
        <v>349776</v>
      </c>
      <c r="L34" s="65">
        <v>260237</v>
      </c>
      <c r="M34" s="65">
        <v>246095</v>
      </c>
      <c r="N34" s="65">
        <v>856108</v>
      </c>
      <c r="O34" s="65">
        <v>243280</v>
      </c>
      <c r="P34" s="65">
        <v>274846</v>
      </c>
      <c r="Q34" s="65">
        <v>245659</v>
      </c>
      <c r="R34" s="65">
        <v>763785</v>
      </c>
      <c r="S34" s="65">
        <v>216512</v>
      </c>
      <c r="T34" s="65">
        <v>268201</v>
      </c>
      <c r="U34" s="65">
        <v>244522</v>
      </c>
      <c r="V34" s="65">
        <v>729235</v>
      </c>
      <c r="W34" s="65">
        <v>3022624</v>
      </c>
      <c r="X34" s="65">
        <v>4184768</v>
      </c>
      <c r="Y34" s="65">
        <v>-1162144</v>
      </c>
      <c r="Z34" s="145">
        <v>-27.77</v>
      </c>
      <c r="AA34" s="160">
        <v>4184768</v>
      </c>
    </row>
    <row r="35" spans="1:27" ht="13.5">
      <c r="A35" s="143" t="s">
        <v>81</v>
      </c>
      <c r="B35" s="141"/>
      <c r="C35" s="160">
        <v>2215164</v>
      </c>
      <c r="D35" s="160"/>
      <c r="E35" s="161">
        <v>1323303</v>
      </c>
      <c r="F35" s="65">
        <v>2497269</v>
      </c>
      <c r="G35" s="65">
        <v>146927</v>
      </c>
      <c r="H35" s="65">
        <v>202093</v>
      </c>
      <c r="I35" s="65">
        <v>282247</v>
      </c>
      <c r="J35" s="65">
        <v>631267</v>
      </c>
      <c r="K35" s="65">
        <v>177925</v>
      </c>
      <c r="L35" s="65">
        <v>171407</v>
      </c>
      <c r="M35" s="65">
        <v>299780</v>
      </c>
      <c r="N35" s="65">
        <v>649112</v>
      </c>
      <c r="O35" s="65">
        <v>257575</v>
      </c>
      <c r="P35" s="65">
        <v>180236</v>
      </c>
      <c r="Q35" s="65">
        <v>166973</v>
      </c>
      <c r="R35" s="65">
        <v>604784</v>
      </c>
      <c r="S35" s="65">
        <v>110385</v>
      </c>
      <c r="T35" s="65">
        <v>207484</v>
      </c>
      <c r="U35" s="65">
        <v>194796</v>
      </c>
      <c r="V35" s="65">
        <v>512665</v>
      </c>
      <c r="W35" s="65">
        <v>2397828</v>
      </c>
      <c r="X35" s="65">
        <v>2497269</v>
      </c>
      <c r="Y35" s="65">
        <v>-99441</v>
      </c>
      <c r="Z35" s="145">
        <v>-3.98</v>
      </c>
      <c r="AA35" s="160">
        <v>2497269</v>
      </c>
    </row>
    <row r="36" spans="1:27" ht="13.5">
      <c r="A36" s="143" t="s">
        <v>82</v>
      </c>
      <c r="B36" s="141"/>
      <c r="C36" s="160">
        <v>1138300</v>
      </c>
      <c r="D36" s="160"/>
      <c r="E36" s="161">
        <v>1263182</v>
      </c>
      <c r="F36" s="65">
        <v>1223645</v>
      </c>
      <c r="G36" s="65">
        <v>90306</v>
      </c>
      <c r="H36" s="65">
        <v>99730</v>
      </c>
      <c r="I36" s="65">
        <v>89913</v>
      </c>
      <c r="J36" s="65">
        <v>279949</v>
      </c>
      <c r="K36" s="65">
        <v>103980</v>
      </c>
      <c r="L36" s="65">
        <v>91995</v>
      </c>
      <c r="M36" s="65">
        <v>102722</v>
      </c>
      <c r="N36" s="65">
        <v>298697</v>
      </c>
      <c r="O36" s="65">
        <v>117997</v>
      </c>
      <c r="P36" s="65">
        <v>162386</v>
      </c>
      <c r="Q36" s="65">
        <v>93673</v>
      </c>
      <c r="R36" s="65">
        <v>374056</v>
      </c>
      <c r="S36" s="65">
        <v>101713</v>
      </c>
      <c r="T36" s="65">
        <v>81951</v>
      </c>
      <c r="U36" s="65">
        <v>79612</v>
      </c>
      <c r="V36" s="65">
        <v>263276</v>
      </c>
      <c r="W36" s="65">
        <v>1215978</v>
      </c>
      <c r="X36" s="65">
        <v>1223645</v>
      </c>
      <c r="Y36" s="65">
        <v>-7667</v>
      </c>
      <c r="Z36" s="145">
        <v>-0.63</v>
      </c>
      <c r="AA36" s="160">
        <v>1223645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12300826</v>
      </c>
      <c r="D38" s="158">
        <f>SUM(D39:D41)</f>
        <v>0</v>
      </c>
      <c r="E38" s="159">
        <f t="shared" si="7"/>
        <v>9172143</v>
      </c>
      <c r="F38" s="105">
        <f t="shared" si="7"/>
        <v>15150369</v>
      </c>
      <c r="G38" s="105">
        <f t="shared" si="7"/>
        <v>600312</v>
      </c>
      <c r="H38" s="105">
        <f t="shared" si="7"/>
        <v>922211</v>
      </c>
      <c r="I38" s="105">
        <f t="shared" si="7"/>
        <v>621475</v>
      </c>
      <c r="J38" s="105">
        <f t="shared" si="7"/>
        <v>2143998</v>
      </c>
      <c r="K38" s="105">
        <f t="shared" si="7"/>
        <v>759480</v>
      </c>
      <c r="L38" s="105">
        <f t="shared" si="7"/>
        <v>673574</v>
      </c>
      <c r="M38" s="105">
        <f t="shared" si="7"/>
        <v>623010</v>
      </c>
      <c r="N38" s="105">
        <f t="shared" si="7"/>
        <v>2056064</v>
      </c>
      <c r="O38" s="105">
        <f t="shared" si="7"/>
        <v>1036690</v>
      </c>
      <c r="P38" s="105">
        <f t="shared" si="7"/>
        <v>884087</v>
      </c>
      <c r="Q38" s="105">
        <f t="shared" si="7"/>
        <v>1650176</v>
      </c>
      <c r="R38" s="105">
        <f t="shared" si="7"/>
        <v>3570953</v>
      </c>
      <c r="S38" s="105">
        <f t="shared" si="7"/>
        <v>152178</v>
      </c>
      <c r="T38" s="105">
        <f t="shared" si="7"/>
        <v>690558</v>
      </c>
      <c r="U38" s="105">
        <f t="shared" si="7"/>
        <v>703161</v>
      </c>
      <c r="V38" s="105">
        <f t="shared" si="7"/>
        <v>1545897</v>
      </c>
      <c r="W38" s="105">
        <f t="shared" si="7"/>
        <v>9316912</v>
      </c>
      <c r="X38" s="105">
        <f t="shared" si="7"/>
        <v>15150369</v>
      </c>
      <c r="Y38" s="105">
        <f t="shared" si="7"/>
        <v>-5833457</v>
      </c>
      <c r="Z38" s="142">
        <f>+IF(X38&lt;&gt;0,+(Y38/X38)*100,0)</f>
        <v>-38.50372885307282</v>
      </c>
      <c r="AA38" s="158">
        <f>SUM(AA39:AA41)</f>
        <v>15150369</v>
      </c>
    </row>
    <row r="39" spans="1:27" ht="13.5">
      <c r="A39" s="143" t="s">
        <v>85</v>
      </c>
      <c r="B39" s="141"/>
      <c r="C39" s="160">
        <v>2694133</v>
      </c>
      <c r="D39" s="160"/>
      <c r="E39" s="161">
        <v>2019022</v>
      </c>
      <c r="F39" s="65">
        <v>2755073</v>
      </c>
      <c r="G39" s="65">
        <v>179040</v>
      </c>
      <c r="H39" s="65">
        <v>185206</v>
      </c>
      <c r="I39" s="65">
        <v>168051</v>
      </c>
      <c r="J39" s="65">
        <v>532297</v>
      </c>
      <c r="K39" s="65">
        <v>211093</v>
      </c>
      <c r="L39" s="65">
        <v>190496</v>
      </c>
      <c r="M39" s="65">
        <v>205642</v>
      </c>
      <c r="N39" s="65">
        <v>607231</v>
      </c>
      <c r="O39" s="65">
        <v>233454</v>
      </c>
      <c r="P39" s="65">
        <v>202293</v>
      </c>
      <c r="Q39" s="65">
        <v>202856</v>
      </c>
      <c r="R39" s="65">
        <v>638603</v>
      </c>
      <c r="S39" s="65">
        <v>208168</v>
      </c>
      <c r="T39" s="65">
        <v>218273</v>
      </c>
      <c r="U39" s="65">
        <v>221626</v>
      </c>
      <c r="V39" s="65">
        <v>648067</v>
      </c>
      <c r="W39" s="65">
        <v>2426198</v>
      </c>
      <c r="X39" s="65">
        <v>2755073</v>
      </c>
      <c r="Y39" s="65">
        <v>-328875</v>
      </c>
      <c r="Z39" s="145">
        <v>-11.94</v>
      </c>
      <c r="AA39" s="160">
        <v>2755073</v>
      </c>
    </row>
    <row r="40" spans="1:27" ht="13.5">
      <c r="A40" s="143" t="s">
        <v>86</v>
      </c>
      <c r="B40" s="141"/>
      <c r="C40" s="160">
        <v>7847011</v>
      </c>
      <c r="D40" s="160"/>
      <c r="E40" s="161">
        <v>6409176</v>
      </c>
      <c r="F40" s="65">
        <v>11234690</v>
      </c>
      <c r="G40" s="65">
        <v>344510</v>
      </c>
      <c r="H40" s="65">
        <v>675215</v>
      </c>
      <c r="I40" s="65">
        <v>369048</v>
      </c>
      <c r="J40" s="65">
        <v>1388773</v>
      </c>
      <c r="K40" s="65">
        <v>484643</v>
      </c>
      <c r="L40" s="65">
        <v>406565</v>
      </c>
      <c r="M40" s="65">
        <v>354234</v>
      </c>
      <c r="N40" s="65">
        <v>1245442</v>
      </c>
      <c r="O40" s="65">
        <v>725350</v>
      </c>
      <c r="P40" s="65">
        <v>585857</v>
      </c>
      <c r="Q40" s="65">
        <v>1361694</v>
      </c>
      <c r="R40" s="65">
        <v>2672901</v>
      </c>
      <c r="S40" s="65">
        <v>-116682</v>
      </c>
      <c r="T40" s="65">
        <v>397145</v>
      </c>
      <c r="U40" s="65">
        <v>411917</v>
      </c>
      <c r="V40" s="65">
        <v>692380</v>
      </c>
      <c r="W40" s="65">
        <v>5999496</v>
      </c>
      <c r="X40" s="65">
        <v>11234690</v>
      </c>
      <c r="Y40" s="65">
        <v>-5235194</v>
      </c>
      <c r="Z40" s="145">
        <v>-46.6</v>
      </c>
      <c r="AA40" s="160">
        <v>11234690</v>
      </c>
    </row>
    <row r="41" spans="1:27" ht="13.5">
      <c r="A41" s="143" t="s">
        <v>87</v>
      </c>
      <c r="B41" s="141"/>
      <c r="C41" s="160">
        <v>1759682</v>
      </c>
      <c r="D41" s="160"/>
      <c r="E41" s="161">
        <v>743945</v>
      </c>
      <c r="F41" s="65">
        <v>1160606</v>
      </c>
      <c r="G41" s="65">
        <v>76762</v>
      </c>
      <c r="H41" s="65">
        <v>61790</v>
      </c>
      <c r="I41" s="65">
        <v>84376</v>
      </c>
      <c r="J41" s="65">
        <v>222928</v>
      </c>
      <c r="K41" s="65">
        <v>63744</v>
      </c>
      <c r="L41" s="65">
        <v>76513</v>
      </c>
      <c r="M41" s="65">
        <v>63134</v>
      </c>
      <c r="N41" s="65">
        <v>203391</v>
      </c>
      <c r="O41" s="65">
        <v>77886</v>
      </c>
      <c r="P41" s="65">
        <v>95937</v>
      </c>
      <c r="Q41" s="65">
        <v>85626</v>
      </c>
      <c r="R41" s="65">
        <v>259449</v>
      </c>
      <c r="S41" s="65">
        <v>60692</v>
      </c>
      <c r="T41" s="65">
        <v>75140</v>
      </c>
      <c r="U41" s="65">
        <v>69618</v>
      </c>
      <c r="V41" s="65">
        <v>205450</v>
      </c>
      <c r="W41" s="65">
        <v>891218</v>
      </c>
      <c r="X41" s="65">
        <v>1160606</v>
      </c>
      <c r="Y41" s="65">
        <v>-269388</v>
      </c>
      <c r="Z41" s="145">
        <v>-23.21</v>
      </c>
      <c r="AA41" s="160">
        <v>1160606</v>
      </c>
    </row>
    <row r="42" spans="1:27" ht="13.5">
      <c r="A42" s="140" t="s">
        <v>88</v>
      </c>
      <c r="B42" s="147"/>
      <c r="C42" s="158">
        <f aca="true" t="shared" si="8" ref="C42:Y42">SUM(C43:C46)</f>
        <v>94722927</v>
      </c>
      <c r="D42" s="158">
        <f>SUM(D43:D46)</f>
        <v>0</v>
      </c>
      <c r="E42" s="159">
        <f t="shared" si="8"/>
        <v>41860375</v>
      </c>
      <c r="F42" s="105">
        <f t="shared" si="8"/>
        <v>84156588</v>
      </c>
      <c r="G42" s="105">
        <f t="shared" si="8"/>
        <v>5191008</v>
      </c>
      <c r="H42" s="105">
        <f t="shared" si="8"/>
        <v>9547338</v>
      </c>
      <c r="I42" s="105">
        <f t="shared" si="8"/>
        <v>5466278</v>
      </c>
      <c r="J42" s="105">
        <f t="shared" si="8"/>
        <v>20204624</v>
      </c>
      <c r="K42" s="105">
        <f t="shared" si="8"/>
        <v>813032</v>
      </c>
      <c r="L42" s="105">
        <f t="shared" si="8"/>
        <v>1939251</v>
      </c>
      <c r="M42" s="105">
        <f t="shared" si="8"/>
        <v>5598495</v>
      </c>
      <c r="N42" s="105">
        <f t="shared" si="8"/>
        <v>8350778</v>
      </c>
      <c r="O42" s="105">
        <f t="shared" si="8"/>
        <v>4538534</v>
      </c>
      <c r="P42" s="105">
        <f t="shared" si="8"/>
        <v>3542882</v>
      </c>
      <c r="Q42" s="105">
        <f t="shared" si="8"/>
        <v>4575557</v>
      </c>
      <c r="R42" s="105">
        <f t="shared" si="8"/>
        <v>12656973</v>
      </c>
      <c r="S42" s="105">
        <f t="shared" si="8"/>
        <v>3151410</v>
      </c>
      <c r="T42" s="105">
        <f t="shared" si="8"/>
        <v>5516600</v>
      </c>
      <c r="U42" s="105">
        <f t="shared" si="8"/>
        <v>3881127</v>
      </c>
      <c r="V42" s="105">
        <f t="shared" si="8"/>
        <v>12549137</v>
      </c>
      <c r="W42" s="105">
        <f t="shared" si="8"/>
        <v>53761512</v>
      </c>
      <c r="X42" s="105">
        <f t="shared" si="8"/>
        <v>84156588</v>
      </c>
      <c r="Y42" s="105">
        <f t="shared" si="8"/>
        <v>-30395076</v>
      </c>
      <c r="Z42" s="142">
        <f>+IF(X42&lt;&gt;0,+(Y42/X42)*100,0)</f>
        <v>-36.11728650405836</v>
      </c>
      <c r="AA42" s="158">
        <f>SUM(AA43:AA46)</f>
        <v>84156588</v>
      </c>
    </row>
    <row r="43" spans="1:27" ht="13.5">
      <c r="A43" s="143" t="s">
        <v>89</v>
      </c>
      <c r="B43" s="141"/>
      <c r="C43" s="160">
        <v>25967229</v>
      </c>
      <c r="D43" s="160"/>
      <c r="E43" s="161">
        <v>26864755</v>
      </c>
      <c r="F43" s="65">
        <v>35566153</v>
      </c>
      <c r="G43" s="65">
        <v>3120042</v>
      </c>
      <c r="H43" s="65">
        <v>7518088</v>
      </c>
      <c r="I43" s="65">
        <v>3671051</v>
      </c>
      <c r="J43" s="65">
        <v>14309181</v>
      </c>
      <c r="K43" s="65">
        <v>-1522534</v>
      </c>
      <c r="L43" s="65">
        <v>192947</v>
      </c>
      <c r="M43" s="65">
        <v>3384352</v>
      </c>
      <c r="N43" s="65">
        <v>2054765</v>
      </c>
      <c r="O43" s="65">
        <v>1790548</v>
      </c>
      <c r="P43" s="65">
        <v>1487630</v>
      </c>
      <c r="Q43" s="65">
        <v>1841198</v>
      </c>
      <c r="R43" s="65">
        <v>5119376</v>
      </c>
      <c r="S43" s="65">
        <v>1650647</v>
      </c>
      <c r="T43" s="65">
        <v>3269841</v>
      </c>
      <c r="U43" s="65">
        <v>1448237</v>
      </c>
      <c r="V43" s="65">
        <v>6368725</v>
      </c>
      <c r="W43" s="65">
        <v>27852047</v>
      </c>
      <c r="X43" s="65">
        <v>35566153</v>
      </c>
      <c r="Y43" s="65">
        <v>-7714106</v>
      </c>
      <c r="Z43" s="145">
        <v>-21.69</v>
      </c>
      <c r="AA43" s="160">
        <v>35566153</v>
      </c>
    </row>
    <row r="44" spans="1:27" ht="13.5">
      <c r="A44" s="143" t="s">
        <v>90</v>
      </c>
      <c r="B44" s="141"/>
      <c r="C44" s="160">
        <v>32632006</v>
      </c>
      <c r="D44" s="160"/>
      <c r="E44" s="161">
        <v>5992267</v>
      </c>
      <c r="F44" s="65">
        <v>19640776</v>
      </c>
      <c r="G44" s="65">
        <v>855310</v>
      </c>
      <c r="H44" s="65">
        <v>827750</v>
      </c>
      <c r="I44" s="65">
        <v>623386</v>
      </c>
      <c r="J44" s="65">
        <v>2306446</v>
      </c>
      <c r="K44" s="65">
        <v>1023463</v>
      </c>
      <c r="L44" s="65">
        <v>603006</v>
      </c>
      <c r="M44" s="65">
        <v>910286</v>
      </c>
      <c r="N44" s="65">
        <v>2536755</v>
      </c>
      <c r="O44" s="65">
        <v>1463421</v>
      </c>
      <c r="P44" s="65">
        <v>839201</v>
      </c>
      <c r="Q44" s="65">
        <v>1490548</v>
      </c>
      <c r="R44" s="65">
        <v>3793170</v>
      </c>
      <c r="S44" s="65">
        <v>511790</v>
      </c>
      <c r="T44" s="65">
        <v>880554</v>
      </c>
      <c r="U44" s="65">
        <v>1312797</v>
      </c>
      <c r="V44" s="65">
        <v>2705141</v>
      </c>
      <c r="W44" s="65">
        <v>11341512</v>
      </c>
      <c r="X44" s="65">
        <v>19640776</v>
      </c>
      <c r="Y44" s="65">
        <v>-8299264</v>
      </c>
      <c r="Z44" s="145">
        <v>-42.26</v>
      </c>
      <c r="AA44" s="160">
        <v>19640776</v>
      </c>
    </row>
    <row r="45" spans="1:27" ht="13.5">
      <c r="A45" s="143" t="s">
        <v>91</v>
      </c>
      <c r="B45" s="141"/>
      <c r="C45" s="162">
        <v>20289287</v>
      </c>
      <c r="D45" s="162"/>
      <c r="E45" s="163">
        <v>5117123</v>
      </c>
      <c r="F45" s="164">
        <v>17884428</v>
      </c>
      <c r="G45" s="164">
        <v>684878</v>
      </c>
      <c r="H45" s="164">
        <v>624409</v>
      </c>
      <c r="I45" s="164">
        <v>545398</v>
      </c>
      <c r="J45" s="164">
        <v>1854685</v>
      </c>
      <c r="K45" s="164">
        <v>683231</v>
      </c>
      <c r="L45" s="164">
        <v>607540</v>
      </c>
      <c r="M45" s="164">
        <v>667965</v>
      </c>
      <c r="N45" s="164">
        <v>1958736</v>
      </c>
      <c r="O45" s="164">
        <v>629663</v>
      </c>
      <c r="P45" s="164">
        <v>583881</v>
      </c>
      <c r="Q45" s="164">
        <v>626812</v>
      </c>
      <c r="R45" s="164">
        <v>1840356</v>
      </c>
      <c r="S45" s="164">
        <v>567634</v>
      </c>
      <c r="T45" s="164">
        <v>611869</v>
      </c>
      <c r="U45" s="164">
        <v>694305</v>
      </c>
      <c r="V45" s="164">
        <v>1873808</v>
      </c>
      <c r="W45" s="164">
        <v>7527585</v>
      </c>
      <c r="X45" s="164">
        <v>17884428</v>
      </c>
      <c r="Y45" s="164">
        <v>-10356843</v>
      </c>
      <c r="Z45" s="146">
        <v>-57.91</v>
      </c>
      <c r="AA45" s="162">
        <v>17884428</v>
      </c>
    </row>
    <row r="46" spans="1:27" ht="13.5">
      <c r="A46" s="143" t="s">
        <v>92</v>
      </c>
      <c r="B46" s="141"/>
      <c r="C46" s="160">
        <v>15834405</v>
      </c>
      <c r="D46" s="160"/>
      <c r="E46" s="161">
        <v>3886230</v>
      </c>
      <c r="F46" s="65">
        <v>11065231</v>
      </c>
      <c r="G46" s="65">
        <v>530778</v>
      </c>
      <c r="H46" s="65">
        <v>577091</v>
      </c>
      <c r="I46" s="65">
        <v>626443</v>
      </c>
      <c r="J46" s="65">
        <v>1734312</v>
      </c>
      <c r="K46" s="65">
        <v>628872</v>
      </c>
      <c r="L46" s="65">
        <v>535758</v>
      </c>
      <c r="M46" s="65">
        <v>635892</v>
      </c>
      <c r="N46" s="65">
        <v>1800522</v>
      </c>
      <c r="O46" s="65">
        <v>654902</v>
      </c>
      <c r="P46" s="65">
        <v>632170</v>
      </c>
      <c r="Q46" s="65">
        <v>616999</v>
      </c>
      <c r="R46" s="65">
        <v>1904071</v>
      </c>
      <c r="S46" s="65">
        <v>421339</v>
      </c>
      <c r="T46" s="65">
        <v>754336</v>
      </c>
      <c r="U46" s="65">
        <v>425788</v>
      </c>
      <c r="V46" s="65">
        <v>1601463</v>
      </c>
      <c r="W46" s="65">
        <v>7040368</v>
      </c>
      <c r="X46" s="65">
        <v>11065231</v>
      </c>
      <c r="Y46" s="65">
        <v>-4024863</v>
      </c>
      <c r="Z46" s="145">
        <v>-36.37</v>
      </c>
      <c r="AA46" s="160">
        <v>11065231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173433322</v>
      </c>
      <c r="D48" s="177">
        <f>+D28+D32+D38+D42+D47</f>
        <v>0</v>
      </c>
      <c r="E48" s="178">
        <f t="shared" si="9"/>
        <v>111892442</v>
      </c>
      <c r="F48" s="78">
        <f t="shared" si="9"/>
        <v>167996466</v>
      </c>
      <c r="G48" s="78">
        <f t="shared" si="9"/>
        <v>10242302</v>
      </c>
      <c r="H48" s="78">
        <f t="shared" si="9"/>
        <v>15303419</v>
      </c>
      <c r="I48" s="78">
        <f t="shared" si="9"/>
        <v>9810959</v>
      </c>
      <c r="J48" s="78">
        <f t="shared" si="9"/>
        <v>35356680</v>
      </c>
      <c r="K48" s="78">
        <f t="shared" si="9"/>
        <v>5950746</v>
      </c>
      <c r="L48" s="78">
        <f t="shared" si="9"/>
        <v>6581875</v>
      </c>
      <c r="M48" s="78">
        <f t="shared" si="9"/>
        <v>27669261</v>
      </c>
      <c r="N48" s="78">
        <f t="shared" si="9"/>
        <v>40201882</v>
      </c>
      <c r="O48" s="78">
        <f t="shared" si="9"/>
        <v>10355314</v>
      </c>
      <c r="P48" s="78">
        <f t="shared" si="9"/>
        <v>7835767</v>
      </c>
      <c r="Q48" s="78">
        <f t="shared" si="9"/>
        <v>9911098</v>
      </c>
      <c r="R48" s="78">
        <f t="shared" si="9"/>
        <v>28102179</v>
      </c>
      <c r="S48" s="78">
        <f t="shared" si="9"/>
        <v>9406348</v>
      </c>
      <c r="T48" s="78">
        <f t="shared" si="9"/>
        <v>10169576</v>
      </c>
      <c r="U48" s="78">
        <f t="shared" si="9"/>
        <v>8077603</v>
      </c>
      <c r="V48" s="78">
        <f t="shared" si="9"/>
        <v>27653527</v>
      </c>
      <c r="W48" s="78">
        <f t="shared" si="9"/>
        <v>131314268</v>
      </c>
      <c r="X48" s="78">
        <f t="shared" si="9"/>
        <v>167996466</v>
      </c>
      <c r="Y48" s="78">
        <f t="shared" si="9"/>
        <v>-36682198</v>
      </c>
      <c r="Z48" s="179">
        <f>+IF(X48&lt;&gt;0,+(Y48/X48)*100,0)</f>
        <v>-21.835100983612357</v>
      </c>
      <c r="AA48" s="177">
        <f>+AA28+AA32+AA38+AA42+AA47</f>
        <v>167996466</v>
      </c>
    </row>
    <row r="49" spans="1:27" ht="13.5">
      <c r="A49" s="153" t="s">
        <v>49</v>
      </c>
      <c r="B49" s="154"/>
      <c r="C49" s="180">
        <f aca="true" t="shared" si="10" ref="C49:Y49">+C25-C48</f>
        <v>-9403624</v>
      </c>
      <c r="D49" s="180">
        <f>+D25-D48</f>
        <v>0</v>
      </c>
      <c r="E49" s="181">
        <f t="shared" si="10"/>
        <v>54497964</v>
      </c>
      <c r="F49" s="182">
        <f t="shared" si="10"/>
        <v>15745318</v>
      </c>
      <c r="G49" s="182">
        <f t="shared" si="10"/>
        <v>29103231</v>
      </c>
      <c r="H49" s="182">
        <f t="shared" si="10"/>
        <v>-7741414</v>
      </c>
      <c r="I49" s="182">
        <f t="shared" si="10"/>
        <v>-1458045</v>
      </c>
      <c r="J49" s="182">
        <f t="shared" si="10"/>
        <v>19903772</v>
      </c>
      <c r="K49" s="182">
        <f t="shared" si="10"/>
        <v>1716686</v>
      </c>
      <c r="L49" s="182">
        <f t="shared" si="10"/>
        <v>9571133</v>
      </c>
      <c r="M49" s="182">
        <f t="shared" si="10"/>
        <v>-4835116</v>
      </c>
      <c r="N49" s="182">
        <f t="shared" si="10"/>
        <v>6452703</v>
      </c>
      <c r="O49" s="182">
        <f t="shared" si="10"/>
        <v>-3323563</v>
      </c>
      <c r="P49" s="182">
        <f t="shared" si="10"/>
        <v>2149565</v>
      </c>
      <c r="Q49" s="182">
        <f t="shared" si="10"/>
        <v>17204812</v>
      </c>
      <c r="R49" s="182">
        <f t="shared" si="10"/>
        <v>16030814</v>
      </c>
      <c r="S49" s="182">
        <f t="shared" si="10"/>
        <v>-693961</v>
      </c>
      <c r="T49" s="182">
        <f t="shared" si="10"/>
        <v>601910</v>
      </c>
      <c r="U49" s="182">
        <f t="shared" si="10"/>
        <v>-435845</v>
      </c>
      <c r="V49" s="182">
        <f t="shared" si="10"/>
        <v>-527896</v>
      </c>
      <c r="W49" s="182">
        <f t="shared" si="10"/>
        <v>41859393</v>
      </c>
      <c r="X49" s="182">
        <f>IF(F25=F48,0,X25-X48)</f>
        <v>15745318</v>
      </c>
      <c r="Y49" s="182">
        <f t="shared" si="10"/>
        <v>26114075</v>
      </c>
      <c r="Z49" s="183">
        <f>+IF(X49&lt;&gt;0,+(Y49/X49)*100,0)</f>
        <v>165.85295387492334</v>
      </c>
      <c r="AA49" s="180">
        <f>+AA25-AA48</f>
        <v>15745318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12646505</v>
      </c>
      <c r="D5" s="160"/>
      <c r="E5" s="161">
        <v>10919038</v>
      </c>
      <c r="F5" s="65">
        <v>10795321</v>
      </c>
      <c r="G5" s="65">
        <v>902185</v>
      </c>
      <c r="H5" s="65">
        <v>902119</v>
      </c>
      <c r="I5" s="65">
        <v>910279</v>
      </c>
      <c r="J5" s="65">
        <v>2714583</v>
      </c>
      <c r="K5" s="65">
        <v>904959</v>
      </c>
      <c r="L5" s="65">
        <v>903511</v>
      </c>
      <c r="M5" s="65">
        <v>874608</v>
      </c>
      <c r="N5" s="65">
        <v>2683078</v>
      </c>
      <c r="O5" s="65">
        <v>898850</v>
      </c>
      <c r="P5" s="65">
        <v>884004</v>
      </c>
      <c r="Q5" s="65">
        <v>892413</v>
      </c>
      <c r="R5" s="65">
        <v>2675267</v>
      </c>
      <c r="S5" s="65">
        <v>886726</v>
      </c>
      <c r="T5" s="65">
        <v>891810</v>
      </c>
      <c r="U5" s="65">
        <v>907066</v>
      </c>
      <c r="V5" s="65">
        <v>2685602</v>
      </c>
      <c r="W5" s="65">
        <v>10758530</v>
      </c>
      <c r="X5" s="65">
        <v>10795321</v>
      </c>
      <c r="Y5" s="65">
        <v>-36791</v>
      </c>
      <c r="Z5" s="145">
        <v>-0.34</v>
      </c>
      <c r="AA5" s="160">
        <v>10795321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19908093</v>
      </c>
      <c r="D7" s="160"/>
      <c r="E7" s="161">
        <v>27972106</v>
      </c>
      <c r="F7" s="65">
        <v>29120919</v>
      </c>
      <c r="G7" s="65">
        <v>2157416</v>
      </c>
      <c r="H7" s="65">
        <v>1903708</v>
      </c>
      <c r="I7" s="65">
        <v>2524041</v>
      </c>
      <c r="J7" s="65">
        <v>6585165</v>
      </c>
      <c r="K7" s="65">
        <v>1687239</v>
      </c>
      <c r="L7" s="65">
        <v>1523215</v>
      </c>
      <c r="M7" s="65">
        <v>1443777</v>
      </c>
      <c r="N7" s="65">
        <v>4654231</v>
      </c>
      <c r="O7" s="65">
        <v>1715123</v>
      </c>
      <c r="P7" s="65">
        <v>1638213</v>
      </c>
      <c r="Q7" s="65">
        <v>1413688</v>
      </c>
      <c r="R7" s="65">
        <v>4767024</v>
      </c>
      <c r="S7" s="65">
        <v>3230031</v>
      </c>
      <c r="T7" s="65">
        <v>1924130</v>
      </c>
      <c r="U7" s="65">
        <v>1212</v>
      </c>
      <c r="V7" s="65">
        <v>5155373</v>
      </c>
      <c r="W7" s="65">
        <v>21161793</v>
      </c>
      <c r="X7" s="65">
        <v>29120919</v>
      </c>
      <c r="Y7" s="65">
        <v>-7959126</v>
      </c>
      <c r="Z7" s="145">
        <v>-27.33</v>
      </c>
      <c r="AA7" s="160">
        <v>29120919</v>
      </c>
    </row>
    <row r="8" spans="1:27" ht="13.5">
      <c r="A8" s="198" t="s">
        <v>104</v>
      </c>
      <c r="B8" s="197" t="s">
        <v>96</v>
      </c>
      <c r="C8" s="160">
        <v>18007335</v>
      </c>
      <c r="D8" s="160"/>
      <c r="E8" s="161">
        <v>22677975</v>
      </c>
      <c r="F8" s="65">
        <v>19477000</v>
      </c>
      <c r="G8" s="65">
        <v>1711618</v>
      </c>
      <c r="H8" s="65">
        <v>1506151</v>
      </c>
      <c r="I8" s="65">
        <v>1607619</v>
      </c>
      <c r="J8" s="65">
        <v>4825388</v>
      </c>
      <c r="K8" s="65">
        <v>1666015</v>
      </c>
      <c r="L8" s="65">
        <v>1760005</v>
      </c>
      <c r="M8" s="65">
        <v>1487713</v>
      </c>
      <c r="N8" s="65">
        <v>4913733</v>
      </c>
      <c r="O8" s="65">
        <v>1629778</v>
      </c>
      <c r="P8" s="65">
        <v>2132296</v>
      </c>
      <c r="Q8" s="65">
        <v>1154698</v>
      </c>
      <c r="R8" s="65">
        <v>4916772</v>
      </c>
      <c r="S8" s="65">
        <v>1696205</v>
      </c>
      <c r="T8" s="65">
        <v>1717116</v>
      </c>
      <c r="U8" s="65">
        <v>1546163</v>
      </c>
      <c r="V8" s="65">
        <v>4959484</v>
      </c>
      <c r="W8" s="65">
        <v>19615377</v>
      </c>
      <c r="X8" s="65">
        <v>19477000</v>
      </c>
      <c r="Y8" s="65">
        <v>138377</v>
      </c>
      <c r="Z8" s="145">
        <v>0.71</v>
      </c>
      <c r="AA8" s="160">
        <v>19477000</v>
      </c>
    </row>
    <row r="9" spans="1:27" ht="13.5">
      <c r="A9" s="198" t="s">
        <v>105</v>
      </c>
      <c r="B9" s="197" t="s">
        <v>96</v>
      </c>
      <c r="C9" s="160">
        <v>11955952</v>
      </c>
      <c r="D9" s="160"/>
      <c r="E9" s="161">
        <v>18197040</v>
      </c>
      <c r="F9" s="65">
        <v>15280000</v>
      </c>
      <c r="G9" s="65">
        <v>1323394</v>
      </c>
      <c r="H9" s="65">
        <v>1323130</v>
      </c>
      <c r="I9" s="65">
        <v>1320468</v>
      </c>
      <c r="J9" s="65">
        <v>3966992</v>
      </c>
      <c r="K9" s="65">
        <v>1323908</v>
      </c>
      <c r="L9" s="65">
        <v>1322879</v>
      </c>
      <c r="M9" s="65">
        <v>1042378</v>
      </c>
      <c r="N9" s="65">
        <v>3689165</v>
      </c>
      <c r="O9" s="65">
        <v>1054274</v>
      </c>
      <c r="P9" s="65">
        <v>1027287</v>
      </c>
      <c r="Q9" s="65">
        <v>1052801</v>
      </c>
      <c r="R9" s="65">
        <v>3134362</v>
      </c>
      <c r="S9" s="65">
        <v>1012009</v>
      </c>
      <c r="T9" s="65">
        <v>1010133</v>
      </c>
      <c r="U9" s="65">
        <v>1013866</v>
      </c>
      <c r="V9" s="65">
        <v>3036008</v>
      </c>
      <c r="W9" s="65">
        <v>13826527</v>
      </c>
      <c r="X9" s="65">
        <v>15280000</v>
      </c>
      <c r="Y9" s="65">
        <v>-1453473</v>
      </c>
      <c r="Z9" s="145">
        <v>-9.51</v>
      </c>
      <c r="AA9" s="160">
        <v>15280000</v>
      </c>
    </row>
    <row r="10" spans="1:27" ht="13.5">
      <c r="A10" s="198" t="s">
        <v>106</v>
      </c>
      <c r="B10" s="197" t="s">
        <v>96</v>
      </c>
      <c r="C10" s="160">
        <v>7028414</v>
      </c>
      <c r="D10" s="160"/>
      <c r="E10" s="161">
        <v>10394506</v>
      </c>
      <c r="F10" s="59">
        <v>8806600</v>
      </c>
      <c r="G10" s="59">
        <v>759291</v>
      </c>
      <c r="H10" s="59">
        <v>758866</v>
      </c>
      <c r="I10" s="59">
        <v>757729</v>
      </c>
      <c r="J10" s="59">
        <v>2275886</v>
      </c>
      <c r="K10" s="59">
        <v>759658</v>
      </c>
      <c r="L10" s="59">
        <v>758246</v>
      </c>
      <c r="M10" s="59">
        <v>609669</v>
      </c>
      <c r="N10" s="59">
        <v>2127573</v>
      </c>
      <c r="O10" s="59">
        <v>615531</v>
      </c>
      <c r="P10" s="59">
        <v>603135</v>
      </c>
      <c r="Q10" s="59">
        <v>616696</v>
      </c>
      <c r="R10" s="59">
        <v>1835362</v>
      </c>
      <c r="S10" s="59">
        <v>591378</v>
      </c>
      <c r="T10" s="59">
        <v>593643</v>
      </c>
      <c r="U10" s="59">
        <v>594799</v>
      </c>
      <c r="V10" s="59">
        <v>1779820</v>
      </c>
      <c r="W10" s="59">
        <v>8018641</v>
      </c>
      <c r="X10" s="59">
        <v>8806600</v>
      </c>
      <c r="Y10" s="59">
        <v>-787959</v>
      </c>
      <c r="Z10" s="199">
        <v>-8.95</v>
      </c>
      <c r="AA10" s="135">
        <v>8806600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869315</v>
      </c>
      <c r="D12" s="160"/>
      <c r="E12" s="161">
        <v>987500</v>
      </c>
      <c r="F12" s="65">
        <v>967000</v>
      </c>
      <c r="G12" s="65">
        <v>157449</v>
      </c>
      <c r="H12" s="65">
        <v>64578</v>
      </c>
      <c r="I12" s="65">
        <v>67691</v>
      </c>
      <c r="J12" s="65">
        <v>289718</v>
      </c>
      <c r="K12" s="65">
        <v>61085</v>
      </c>
      <c r="L12" s="65">
        <v>63202</v>
      </c>
      <c r="M12" s="65">
        <v>71638</v>
      </c>
      <c r="N12" s="65">
        <v>195925</v>
      </c>
      <c r="O12" s="65">
        <v>68871</v>
      </c>
      <c r="P12" s="65">
        <v>68772</v>
      </c>
      <c r="Q12" s="65">
        <v>65011</v>
      </c>
      <c r="R12" s="65">
        <v>202654</v>
      </c>
      <c r="S12" s="65">
        <v>113427</v>
      </c>
      <c r="T12" s="65">
        <v>83842</v>
      </c>
      <c r="U12" s="65">
        <v>58521</v>
      </c>
      <c r="V12" s="65">
        <v>255790</v>
      </c>
      <c r="W12" s="65">
        <v>944087</v>
      </c>
      <c r="X12" s="65">
        <v>967000</v>
      </c>
      <c r="Y12" s="65">
        <v>-22913</v>
      </c>
      <c r="Z12" s="145">
        <v>-2.37</v>
      </c>
      <c r="AA12" s="160">
        <v>967000</v>
      </c>
    </row>
    <row r="13" spans="1:27" ht="13.5">
      <c r="A13" s="196" t="s">
        <v>109</v>
      </c>
      <c r="B13" s="200"/>
      <c r="C13" s="160">
        <v>496853</v>
      </c>
      <c r="D13" s="160"/>
      <c r="E13" s="161">
        <v>300000</v>
      </c>
      <c r="F13" s="65">
        <v>129000</v>
      </c>
      <c r="G13" s="65">
        <v>3644</v>
      </c>
      <c r="H13" s="65">
        <v>15190</v>
      </c>
      <c r="I13" s="65">
        <v>34746</v>
      </c>
      <c r="J13" s="65">
        <v>53580</v>
      </c>
      <c r="K13" s="65">
        <v>24123</v>
      </c>
      <c r="L13" s="65">
        <v>4719</v>
      </c>
      <c r="M13" s="65">
        <v>457</v>
      </c>
      <c r="N13" s="65">
        <v>29299</v>
      </c>
      <c r="O13" s="65">
        <v>-5484</v>
      </c>
      <c r="P13" s="65">
        <v>2080</v>
      </c>
      <c r="Q13" s="65">
        <v>1077</v>
      </c>
      <c r="R13" s="65">
        <v>-2327</v>
      </c>
      <c r="S13" s="65">
        <v>6381</v>
      </c>
      <c r="T13" s="65">
        <v>19902</v>
      </c>
      <c r="U13" s="65">
        <v>-21158</v>
      </c>
      <c r="V13" s="65">
        <v>5125</v>
      </c>
      <c r="W13" s="65">
        <v>85677</v>
      </c>
      <c r="X13" s="65">
        <v>129000</v>
      </c>
      <c r="Y13" s="65">
        <v>-43323</v>
      </c>
      <c r="Z13" s="145">
        <v>-33.58</v>
      </c>
      <c r="AA13" s="160">
        <v>129000</v>
      </c>
    </row>
    <row r="14" spans="1:27" ht="13.5">
      <c r="A14" s="196" t="s">
        <v>110</v>
      </c>
      <c r="B14" s="200"/>
      <c r="C14" s="160">
        <v>9458009</v>
      </c>
      <c r="D14" s="160"/>
      <c r="E14" s="161">
        <v>7487000</v>
      </c>
      <c r="F14" s="65">
        <v>12000000</v>
      </c>
      <c r="G14" s="65">
        <v>1001783</v>
      </c>
      <c r="H14" s="65">
        <v>1032848</v>
      </c>
      <c r="I14" s="65">
        <v>1068253</v>
      </c>
      <c r="J14" s="65">
        <v>3102884</v>
      </c>
      <c r="K14" s="65">
        <v>1101349</v>
      </c>
      <c r="L14" s="65">
        <v>1128996</v>
      </c>
      <c r="M14" s="65">
        <v>988332</v>
      </c>
      <c r="N14" s="65">
        <v>3218677</v>
      </c>
      <c r="O14" s="65">
        <v>1031353</v>
      </c>
      <c r="P14" s="65">
        <v>1036751</v>
      </c>
      <c r="Q14" s="65">
        <v>1068671</v>
      </c>
      <c r="R14" s="65">
        <v>3136775</v>
      </c>
      <c r="S14" s="65">
        <v>1071026</v>
      </c>
      <c r="T14" s="65">
        <v>1086106</v>
      </c>
      <c r="U14" s="65">
        <v>1044303</v>
      </c>
      <c r="V14" s="65">
        <v>3201435</v>
      </c>
      <c r="W14" s="65">
        <v>12659771</v>
      </c>
      <c r="X14" s="65">
        <v>12000000</v>
      </c>
      <c r="Y14" s="65">
        <v>659771</v>
      </c>
      <c r="Z14" s="145">
        <v>5.5</v>
      </c>
      <c r="AA14" s="160">
        <v>12000000</v>
      </c>
    </row>
    <row r="15" spans="1:27" ht="13.5">
      <c r="A15" s="196" t="s">
        <v>111</v>
      </c>
      <c r="B15" s="200"/>
      <c r="C15" s="160">
        <v>19389</v>
      </c>
      <c r="D15" s="160"/>
      <c r="E15" s="161">
        <v>20000</v>
      </c>
      <c r="F15" s="65">
        <v>20000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20000</v>
      </c>
      <c r="Y15" s="65">
        <v>-20000</v>
      </c>
      <c r="Z15" s="145">
        <v>-100</v>
      </c>
      <c r="AA15" s="160">
        <v>20000</v>
      </c>
    </row>
    <row r="16" spans="1:27" ht="13.5">
      <c r="A16" s="196" t="s">
        <v>112</v>
      </c>
      <c r="B16" s="200"/>
      <c r="C16" s="160">
        <v>164883</v>
      </c>
      <c r="D16" s="160"/>
      <c r="E16" s="161">
        <v>110000</v>
      </c>
      <c r="F16" s="65">
        <v>119000</v>
      </c>
      <c r="G16" s="65">
        <v>100</v>
      </c>
      <c r="H16" s="65">
        <v>17441</v>
      </c>
      <c r="I16" s="65">
        <v>4650</v>
      </c>
      <c r="J16" s="65">
        <v>22191</v>
      </c>
      <c r="K16" s="65">
        <v>0</v>
      </c>
      <c r="L16" s="65">
        <v>2000</v>
      </c>
      <c r="M16" s="65">
        <v>4329</v>
      </c>
      <c r="N16" s="65">
        <v>6329</v>
      </c>
      <c r="O16" s="65">
        <v>501</v>
      </c>
      <c r="P16" s="65">
        <v>14471</v>
      </c>
      <c r="Q16" s="65">
        <v>500</v>
      </c>
      <c r="R16" s="65">
        <v>15472</v>
      </c>
      <c r="S16" s="65">
        <v>6300</v>
      </c>
      <c r="T16" s="65">
        <v>18570</v>
      </c>
      <c r="U16" s="65">
        <v>19650</v>
      </c>
      <c r="V16" s="65">
        <v>44520</v>
      </c>
      <c r="W16" s="65">
        <v>88512</v>
      </c>
      <c r="X16" s="65">
        <v>119000</v>
      </c>
      <c r="Y16" s="65">
        <v>-30488</v>
      </c>
      <c r="Z16" s="145">
        <v>-25.62</v>
      </c>
      <c r="AA16" s="160">
        <v>119000</v>
      </c>
    </row>
    <row r="17" spans="1:27" ht="13.5">
      <c r="A17" s="196" t="s">
        <v>113</v>
      </c>
      <c r="B17" s="200"/>
      <c r="C17" s="160">
        <v>2216</v>
      </c>
      <c r="D17" s="160"/>
      <c r="E17" s="161">
        <v>0</v>
      </c>
      <c r="F17" s="65">
        <v>3000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3000</v>
      </c>
      <c r="Y17" s="65">
        <v>-3000</v>
      </c>
      <c r="Z17" s="145">
        <v>-100</v>
      </c>
      <c r="AA17" s="160">
        <v>3000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59348665</v>
      </c>
      <c r="D19" s="160"/>
      <c r="E19" s="161">
        <v>64987561</v>
      </c>
      <c r="F19" s="65">
        <v>65407256</v>
      </c>
      <c r="G19" s="65">
        <v>26164000</v>
      </c>
      <c r="H19" s="65">
        <v>0</v>
      </c>
      <c r="I19" s="65">
        <v>0</v>
      </c>
      <c r="J19" s="65">
        <v>26164000</v>
      </c>
      <c r="K19" s="65">
        <v>0</v>
      </c>
      <c r="L19" s="65">
        <v>268711</v>
      </c>
      <c r="M19" s="65">
        <v>13038425</v>
      </c>
      <c r="N19" s="65">
        <v>13307136</v>
      </c>
      <c r="O19" s="65">
        <v>0</v>
      </c>
      <c r="P19" s="65">
        <v>2240000</v>
      </c>
      <c r="Q19" s="65">
        <v>20828435</v>
      </c>
      <c r="R19" s="65">
        <v>23068435</v>
      </c>
      <c r="S19" s="65">
        <v>118494</v>
      </c>
      <c r="T19" s="65">
        <v>1131457</v>
      </c>
      <c r="U19" s="65">
        <v>284498</v>
      </c>
      <c r="V19" s="65">
        <v>1534449</v>
      </c>
      <c r="W19" s="65">
        <v>64074020</v>
      </c>
      <c r="X19" s="65">
        <v>65407256</v>
      </c>
      <c r="Y19" s="65">
        <v>-1333236</v>
      </c>
      <c r="Z19" s="145">
        <v>-2.04</v>
      </c>
      <c r="AA19" s="160">
        <v>65407256</v>
      </c>
    </row>
    <row r="20" spans="1:27" ht="13.5">
      <c r="A20" s="196" t="s">
        <v>35</v>
      </c>
      <c r="B20" s="200" t="s">
        <v>96</v>
      </c>
      <c r="C20" s="160">
        <v>1023355</v>
      </c>
      <c r="D20" s="160"/>
      <c r="E20" s="161">
        <v>2337680</v>
      </c>
      <c r="F20" s="59">
        <v>575530</v>
      </c>
      <c r="G20" s="59">
        <v>58195</v>
      </c>
      <c r="H20" s="59">
        <v>37974</v>
      </c>
      <c r="I20" s="59">
        <v>57438</v>
      </c>
      <c r="J20" s="59">
        <v>153607</v>
      </c>
      <c r="K20" s="59">
        <v>139096</v>
      </c>
      <c r="L20" s="59">
        <v>31156</v>
      </c>
      <c r="M20" s="59">
        <v>25574</v>
      </c>
      <c r="N20" s="59">
        <v>195826</v>
      </c>
      <c r="O20" s="59">
        <v>22954</v>
      </c>
      <c r="P20" s="59">
        <v>21040</v>
      </c>
      <c r="Q20" s="59">
        <v>21920</v>
      </c>
      <c r="R20" s="59">
        <v>65914</v>
      </c>
      <c r="S20" s="59">
        <v>-19590</v>
      </c>
      <c r="T20" s="59">
        <v>82386</v>
      </c>
      <c r="U20" s="59">
        <v>69337</v>
      </c>
      <c r="V20" s="59">
        <v>132133</v>
      </c>
      <c r="W20" s="59">
        <v>547480</v>
      </c>
      <c r="X20" s="59">
        <v>575530</v>
      </c>
      <c r="Y20" s="59">
        <v>-28050</v>
      </c>
      <c r="Z20" s="199">
        <v>-4.87</v>
      </c>
      <c r="AA20" s="135">
        <v>575530</v>
      </c>
    </row>
    <row r="21" spans="1:27" ht="13.5">
      <c r="A21" s="196" t="s">
        <v>115</v>
      </c>
      <c r="B21" s="200"/>
      <c r="C21" s="160">
        <v>239399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141168383</v>
      </c>
      <c r="D22" s="203">
        <f>SUM(D5:D21)</f>
        <v>0</v>
      </c>
      <c r="E22" s="204">
        <f t="shared" si="0"/>
        <v>166390406</v>
      </c>
      <c r="F22" s="205">
        <f t="shared" si="0"/>
        <v>162700626</v>
      </c>
      <c r="G22" s="205">
        <f t="shared" si="0"/>
        <v>34239075</v>
      </c>
      <c r="H22" s="205">
        <f t="shared" si="0"/>
        <v>7562005</v>
      </c>
      <c r="I22" s="205">
        <f t="shared" si="0"/>
        <v>8352914</v>
      </c>
      <c r="J22" s="205">
        <f t="shared" si="0"/>
        <v>50153994</v>
      </c>
      <c r="K22" s="205">
        <f t="shared" si="0"/>
        <v>7667432</v>
      </c>
      <c r="L22" s="205">
        <f t="shared" si="0"/>
        <v>7766640</v>
      </c>
      <c r="M22" s="205">
        <f t="shared" si="0"/>
        <v>19586900</v>
      </c>
      <c r="N22" s="205">
        <f t="shared" si="0"/>
        <v>35020972</v>
      </c>
      <c r="O22" s="205">
        <f t="shared" si="0"/>
        <v>7031751</v>
      </c>
      <c r="P22" s="205">
        <f t="shared" si="0"/>
        <v>9668049</v>
      </c>
      <c r="Q22" s="205">
        <f t="shared" si="0"/>
        <v>27115910</v>
      </c>
      <c r="R22" s="205">
        <f t="shared" si="0"/>
        <v>43815710</v>
      </c>
      <c r="S22" s="205">
        <f t="shared" si="0"/>
        <v>8712387</v>
      </c>
      <c r="T22" s="205">
        <f t="shared" si="0"/>
        <v>8559095</v>
      </c>
      <c r="U22" s="205">
        <f t="shared" si="0"/>
        <v>5518257</v>
      </c>
      <c r="V22" s="205">
        <f t="shared" si="0"/>
        <v>22789739</v>
      </c>
      <c r="W22" s="205">
        <f t="shared" si="0"/>
        <v>151780415</v>
      </c>
      <c r="X22" s="205">
        <f t="shared" si="0"/>
        <v>162700626</v>
      </c>
      <c r="Y22" s="205">
        <f t="shared" si="0"/>
        <v>-10920211</v>
      </c>
      <c r="Z22" s="206">
        <f>+IF(X22&lt;&gt;0,+(Y22/X22)*100,0)</f>
        <v>-6.711843259902393</v>
      </c>
      <c r="AA22" s="203">
        <f>SUM(AA5:AA21)</f>
        <v>162700626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44159450</v>
      </c>
      <c r="D25" s="160"/>
      <c r="E25" s="161">
        <v>49801242</v>
      </c>
      <c r="F25" s="65">
        <v>50063199</v>
      </c>
      <c r="G25" s="65">
        <v>3931122</v>
      </c>
      <c r="H25" s="65">
        <v>3752640</v>
      </c>
      <c r="I25" s="65">
        <v>3771404</v>
      </c>
      <c r="J25" s="65">
        <v>11455166</v>
      </c>
      <c r="K25" s="65">
        <v>4517392</v>
      </c>
      <c r="L25" s="65">
        <v>3942770</v>
      </c>
      <c r="M25" s="65">
        <v>4636945</v>
      </c>
      <c r="N25" s="65">
        <v>13097107</v>
      </c>
      <c r="O25" s="65">
        <v>4433634</v>
      </c>
      <c r="P25" s="65">
        <v>4155724</v>
      </c>
      <c r="Q25" s="65">
        <v>4067593</v>
      </c>
      <c r="R25" s="65">
        <v>12656951</v>
      </c>
      <c r="S25" s="65">
        <v>4175722</v>
      </c>
      <c r="T25" s="65">
        <v>4340673</v>
      </c>
      <c r="U25" s="65">
        <v>4331780</v>
      </c>
      <c r="V25" s="65">
        <v>12848175</v>
      </c>
      <c r="W25" s="65">
        <v>50057399</v>
      </c>
      <c r="X25" s="65">
        <v>50063199</v>
      </c>
      <c r="Y25" s="65">
        <v>-5800</v>
      </c>
      <c r="Z25" s="145">
        <v>-0.01</v>
      </c>
      <c r="AA25" s="160">
        <v>50063199</v>
      </c>
    </row>
    <row r="26" spans="1:27" ht="13.5">
      <c r="A26" s="198" t="s">
        <v>38</v>
      </c>
      <c r="B26" s="197"/>
      <c r="C26" s="160">
        <v>3666655</v>
      </c>
      <c r="D26" s="160"/>
      <c r="E26" s="161">
        <v>3897000</v>
      </c>
      <c r="F26" s="65">
        <v>1209200</v>
      </c>
      <c r="G26" s="65">
        <v>96206</v>
      </c>
      <c r="H26" s="65">
        <v>96206</v>
      </c>
      <c r="I26" s="65">
        <v>96206</v>
      </c>
      <c r="J26" s="65">
        <v>288618</v>
      </c>
      <c r="K26" s="65">
        <v>96205</v>
      </c>
      <c r="L26" s="65">
        <v>96206</v>
      </c>
      <c r="M26" s="65">
        <v>96206</v>
      </c>
      <c r="N26" s="65">
        <v>288617</v>
      </c>
      <c r="O26" s="65">
        <v>96206</v>
      </c>
      <c r="P26" s="65">
        <v>101016</v>
      </c>
      <c r="Q26" s="65">
        <v>101016</v>
      </c>
      <c r="R26" s="65">
        <v>298238</v>
      </c>
      <c r="S26" s="65">
        <v>101016</v>
      </c>
      <c r="T26" s="65">
        <v>101016</v>
      </c>
      <c r="U26" s="65">
        <v>101012</v>
      </c>
      <c r="V26" s="65">
        <v>303044</v>
      </c>
      <c r="W26" s="65">
        <v>1178517</v>
      </c>
      <c r="X26" s="65">
        <v>1209200</v>
      </c>
      <c r="Y26" s="65">
        <v>-30683</v>
      </c>
      <c r="Z26" s="145">
        <v>-2.54</v>
      </c>
      <c r="AA26" s="160">
        <v>1209200</v>
      </c>
    </row>
    <row r="27" spans="1:27" ht="13.5">
      <c r="A27" s="198" t="s">
        <v>118</v>
      </c>
      <c r="B27" s="197" t="s">
        <v>99</v>
      </c>
      <c r="C27" s="160">
        <v>37326515</v>
      </c>
      <c r="D27" s="160"/>
      <c r="E27" s="161">
        <v>5655000</v>
      </c>
      <c r="F27" s="65">
        <v>15659622</v>
      </c>
      <c r="G27" s="65">
        <v>6352</v>
      </c>
      <c r="H27" s="65">
        <v>0</v>
      </c>
      <c r="I27" s="65">
        <v>0</v>
      </c>
      <c r="J27" s="65">
        <v>6352</v>
      </c>
      <c r="K27" s="65">
        <v>352</v>
      </c>
      <c r="L27" s="65">
        <v>0</v>
      </c>
      <c r="M27" s="65">
        <v>0</v>
      </c>
      <c r="N27" s="65">
        <v>352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6704</v>
      </c>
      <c r="X27" s="65">
        <v>15659622</v>
      </c>
      <c r="Y27" s="65">
        <v>-15652918</v>
      </c>
      <c r="Z27" s="145">
        <v>-99.96</v>
      </c>
      <c r="AA27" s="160">
        <v>15659622</v>
      </c>
    </row>
    <row r="28" spans="1:27" ht="13.5">
      <c r="A28" s="198" t="s">
        <v>39</v>
      </c>
      <c r="B28" s="197" t="s">
        <v>96</v>
      </c>
      <c r="C28" s="160">
        <v>14132230</v>
      </c>
      <c r="D28" s="160"/>
      <c r="E28" s="161">
        <v>0</v>
      </c>
      <c r="F28" s="65">
        <v>14215400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14215400</v>
      </c>
      <c r="Y28" s="65">
        <v>-14215400</v>
      </c>
      <c r="Z28" s="145">
        <v>-100</v>
      </c>
      <c r="AA28" s="160">
        <v>14215400</v>
      </c>
    </row>
    <row r="29" spans="1:27" ht="13.5">
      <c r="A29" s="198" t="s">
        <v>40</v>
      </c>
      <c r="B29" s="197"/>
      <c r="C29" s="160">
        <v>817243</v>
      </c>
      <c r="D29" s="160"/>
      <c r="E29" s="161">
        <v>0</v>
      </c>
      <c r="F29" s="65">
        <v>918084</v>
      </c>
      <c r="G29" s="65">
        <v>0</v>
      </c>
      <c r="H29" s="65">
        <v>207423</v>
      </c>
      <c r="I29" s="65">
        <v>0</v>
      </c>
      <c r="J29" s="65">
        <v>207423</v>
      </c>
      <c r="K29" s="65">
        <v>23957</v>
      </c>
      <c r="L29" s="65">
        <v>0</v>
      </c>
      <c r="M29" s="65">
        <v>0</v>
      </c>
      <c r="N29" s="65">
        <v>23957</v>
      </c>
      <c r="O29" s="65">
        <v>0</v>
      </c>
      <c r="P29" s="65">
        <v>7398</v>
      </c>
      <c r="Q29" s="65">
        <v>1236149</v>
      </c>
      <c r="R29" s="65">
        <v>1243547</v>
      </c>
      <c r="S29" s="65">
        <v>-599877</v>
      </c>
      <c r="T29" s="65">
        <v>10</v>
      </c>
      <c r="U29" s="65">
        <v>172284</v>
      </c>
      <c r="V29" s="65">
        <v>-427583</v>
      </c>
      <c r="W29" s="65">
        <v>1047344</v>
      </c>
      <c r="X29" s="65">
        <v>918084</v>
      </c>
      <c r="Y29" s="65">
        <v>129260</v>
      </c>
      <c r="Z29" s="145">
        <v>14.08</v>
      </c>
      <c r="AA29" s="160">
        <v>918084</v>
      </c>
    </row>
    <row r="30" spans="1:27" ht="13.5">
      <c r="A30" s="198" t="s">
        <v>119</v>
      </c>
      <c r="B30" s="197" t="s">
        <v>96</v>
      </c>
      <c r="C30" s="160">
        <v>20523256</v>
      </c>
      <c r="D30" s="160"/>
      <c r="E30" s="161">
        <v>25720000</v>
      </c>
      <c r="F30" s="65">
        <v>30720000</v>
      </c>
      <c r="G30" s="65">
        <v>2849839</v>
      </c>
      <c r="H30" s="65">
        <v>7421339</v>
      </c>
      <c r="I30" s="65">
        <v>3530251</v>
      </c>
      <c r="J30" s="65">
        <v>13801429</v>
      </c>
      <c r="K30" s="65">
        <v>-1705238</v>
      </c>
      <c r="L30" s="65">
        <v>35363</v>
      </c>
      <c r="M30" s="65">
        <v>3221912</v>
      </c>
      <c r="N30" s="65">
        <v>1552037</v>
      </c>
      <c r="O30" s="65">
        <v>226832</v>
      </c>
      <c r="P30" s="65">
        <v>1408434</v>
      </c>
      <c r="Q30" s="65">
        <v>3089702</v>
      </c>
      <c r="R30" s="65">
        <v>4724968</v>
      </c>
      <c r="S30" s="65">
        <v>1609345</v>
      </c>
      <c r="T30" s="65">
        <v>3139020</v>
      </c>
      <c r="U30" s="65">
        <v>1239923</v>
      </c>
      <c r="V30" s="65">
        <v>5988288</v>
      </c>
      <c r="W30" s="65">
        <v>26066722</v>
      </c>
      <c r="X30" s="65">
        <v>30720000</v>
      </c>
      <c r="Y30" s="65">
        <v>-4653278</v>
      </c>
      <c r="Z30" s="145">
        <v>-15.15</v>
      </c>
      <c r="AA30" s="160">
        <v>30720000</v>
      </c>
    </row>
    <row r="31" spans="1:27" ht="13.5">
      <c r="A31" s="198" t="s">
        <v>120</v>
      </c>
      <c r="B31" s="197" t="s">
        <v>121</v>
      </c>
      <c r="C31" s="160">
        <v>12223693</v>
      </c>
      <c r="D31" s="160"/>
      <c r="E31" s="161">
        <v>0</v>
      </c>
      <c r="F31" s="65">
        <v>12021200</v>
      </c>
      <c r="G31" s="65">
        <v>0</v>
      </c>
      <c r="H31" s="65">
        <v>0</v>
      </c>
      <c r="I31" s="65">
        <v>0</v>
      </c>
      <c r="J31" s="65">
        <v>0</v>
      </c>
      <c r="K31" s="65">
        <v>763449</v>
      </c>
      <c r="L31" s="65">
        <v>606596</v>
      </c>
      <c r="M31" s="65">
        <v>567849</v>
      </c>
      <c r="N31" s="65">
        <v>1937894</v>
      </c>
      <c r="O31" s="65">
        <v>749522</v>
      </c>
      <c r="P31" s="65">
        <v>294813</v>
      </c>
      <c r="Q31" s="65">
        <v>948303</v>
      </c>
      <c r="R31" s="65">
        <v>1992638</v>
      </c>
      <c r="S31" s="65">
        <v>487316</v>
      </c>
      <c r="T31" s="65">
        <v>628576</v>
      </c>
      <c r="U31" s="65">
        <v>654299</v>
      </c>
      <c r="V31" s="65">
        <v>1770191</v>
      </c>
      <c r="W31" s="65">
        <v>5700723</v>
      </c>
      <c r="X31" s="65">
        <v>12021200</v>
      </c>
      <c r="Y31" s="65">
        <v>-6320477</v>
      </c>
      <c r="Z31" s="145">
        <v>-52.58</v>
      </c>
      <c r="AA31" s="160">
        <v>12021200</v>
      </c>
    </row>
    <row r="32" spans="1:27" ht="13.5">
      <c r="A32" s="198" t="s">
        <v>122</v>
      </c>
      <c r="B32" s="197"/>
      <c r="C32" s="160">
        <v>6920891</v>
      </c>
      <c r="D32" s="160"/>
      <c r="E32" s="161">
        <v>598000</v>
      </c>
      <c r="F32" s="65">
        <v>6189701</v>
      </c>
      <c r="G32" s="65">
        <v>1400890</v>
      </c>
      <c r="H32" s="65">
        <v>705591</v>
      </c>
      <c r="I32" s="65">
        <v>478429</v>
      </c>
      <c r="J32" s="65">
        <v>2584910</v>
      </c>
      <c r="K32" s="65">
        <v>709009</v>
      </c>
      <c r="L32" s="65">
        <v>825295</v>
      </c>
      <c r="M32" s="65">
        <v>96203</v>
      </c>
      <c r="N32" s="65">
        <v>1630507</v>
      </c>
      <c r="O32" s="65">
        <v>1045571</v>
      </c>
      <c r="P32" s="65">
        <v>-750727</v>
      </c>
      <c r="Q32" s="65">
        <v>504220</v>
      </c>
      <c r="R32" s="65">
        <v>799064</v>
      </c>
      <c r="S32" s="65">
        <v>126315</v>
      </c>
      <c r="T32" s="65">
        <v>427216</v>
      </c>
      <c r="U32" s="65">
        <v>67540</v>
      </c>
      <c r="V32" s="65">
        <v>621071</v>
      </c>
      <c r="W32" s="65">
        <v>5635552</v>
      </c>
      <c r="X32" s="65">
        <v>6189701</v>
      </c>
      <c r="Y32" s="65">
        <v>-554149</v>
      </c>
      <c r="Z32" s="145">
        <v>-8.95</v>
      </c>
      <c r="AA32" s="160">
        <v>6189701</v>
      </c>
    </row>
    <row r="33" spans="1:27" ht="13.5">
      <c r="A33" s="198" t="s">
        <v>42</v>
      </c>
      <c r="B33" s="197"/>
      <c r="C33" s="160">
        <v>15894146</v>
      </c>
      <c r="D33" s="160"/>
      <c r="E33" s="161">
        <v>0</v>
      </c>
      <c r="F33" s="65">
        <v>19707776</v>
      </c>
      <c r="G33" s="65">
        <v>97581</v>
      </c>
      <c r="H33" s="65">
        <v>169396</v>
      </c>
      <c r="I33" s="65">
        <v>428512</v>
      </c>
      <c r="J33" s="65">
        <v>695489</v>
      </c>
      <c r="K33" s="65">
        <v>108297</v>
      </c>
      <c r="L33" s="65">
        <v>223947</v>
      </c>
      <c r="M33" s="65">
        <v>17580832</v>
      </c>
      <c r="N33" s="65">
        <v>17913076</v>
      </c>
      <c r="O33" s="65">
        <v>360032</v>
      </c>
      <c r="P33" s="65">
        <v>866005</v>
      </c>
      <c r="Q33" s="65">
        <v>390440</v>
      </c>
      <c r="R33" s="65">
        <v>1616477</v>
      </c>
      <c r="S33" s="65">
        <v>2743628</v>
      </c>
      <c r="T33" s="65">
        <v>486059</v>
      </c>
      <c r="U33" s="65">
        <v>285266</v>
      </c>
      <c r="V33" s="65">
        <v>3514953</v>
      </c>
      <c r="W33" s="65">
        <v>23739995</v>
      </c>
      <c r="X33" s="65">
        <v>19707776</v>
      </c>
      <c r="Y33" s="65">
        <v>4032219</v>
      </c>
      <c r="Z33" s="145">
        <v>20.46</v>
      </c>
      <c r="AA33" s="160">
        <v>19707776</v>
      </c>
    </row>
    <row r="34" spans="1:27" ht="13.5">
      <c r="A34" s="198" t="s">
        <v>43</v>
      </c>
      <c r="B34" s="197" t="s">
        <v>123</v>
      </c>
      <c r="C34" s="160">
        <v>17769243</v>
      </c>
      <c r="D34" s="160"/>
      <c r="E34" s="161">
        <v>26221200</v>
      </c>
      <c r="F34" s="65">
        <v>17292284</v>
      </c>
      <c r="G34" s="65">
        <v>1860312</v>
      </c>
      <c r="H34" s="65">
        <v>2950824</v>
      </c>
      <c r="I34" s="65">
        <v>1506157</v>
      </c>
      <c r="J34" s="65">
        <v>6317293</v>
      </c>
      <c r="K34" s="65">
        <v>1437323</v>
      </c>
      <c r="L34" s="65">
        <v>851698</v>
      </c>
      <c r="M34" s="65">
        <v>1469314</v>
      </c>
      <c r="N34" s="65">
        <v>3758335</v>
      </c>
      <c r="O34" s="65">
        <v>3443517</v>
      </c>
      <c r="P34" s="65">
        <v>1753104</v>
      </c>
      <c r="Q34" s="65">
        <v>-426325</v>
      </c>
      <c r="R34" s="65">
        <v>4770296</v>
      </c>
      <c r="S34" s="65">
        <v>762883</v>
      </c>
      <c r="T34" s="65">
        <v>1047006</v>
      </c>
      <c r="U34" s="65">
        <v>1225499</v>
      </c>
      <c r="V34" s="65">
        <v>3035388</v>
      </c>
      <c r="W34" s="65">
        <v>17881312</v>
      </c>
      <c r="X34" s="65">
        <v>17292284</v>
      </c>
      <c r="Y34" s="65">
        <v>589028</v>
      </c>
      <c r="Z34" s="145">
        <v>3.41</v>
      </c>
      <c r="AA34" s="160">
        <v>17292284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173433322</v>
      </c>
      <c r="D36" s="203">
        <f>SUM(D25:D35)</f>
        <v>0</v>
      </c>
      <c r="E36" s="204">
        <f t="shared" si="1"/>
        <v>111892442</v>
      </c>
      <c r="F36" s="205">
        <f t="shared" si="1"/>
        <v>167996466</v>
      </c>
      <c r="G36" s="205">
        <f t="shared" si="1"/>
        <v>10242302</v>
      </c>
      <c r="H36" s="205">
        <f t="shared" si="1"/>
        <v>15303419</v>
      </c>
      <c r="I36" s="205">
        <f t="shared" si="1"/>
        <v>9810959</v>
      </c>
      <c r="J36" s="205">
        <f t="shared" si="1"/>
        <v>35356680</v>
      </c>
      <c r="K36" s="205">
        <f t="shared" si="1"/>
        <v>5950746</v>
      </c>
      <c r="L36" s="205">
        <f t="shared" si="1"/>
        <v>6581875</v>
      </c>
      <c r="M36" s="205">
        <f t="shared" si="1"/>
        <v>27669261</v>
      </c>
      <c r="N36" s="205">
        <f t="shared" si="1"/>
        <v>40201882</v>
      </c>
      <c r="O36" s="205">
        <f t="shared" si="1"/>
        <v>10355314</v>
      </c>
      <c r="P36" s="205">
        <f t="shared" si="1"/>
        <v>7835767</v>
      </c>
      <c r="Q36" s="205">
        <f t="shared" si="1"/>
        <v>9911098</v>
      </c>
      <c r="R36" s="205">
        <f t="shared" si="1"/>
        <v>28102179</v>
      </c>
      <c r="S36" s="205">
        <f t="shared" si="1"/>
        <v>9406348</v>
      </c>
      <c r="T36" s="205">
        <f t="shared" si="1"/>
        <v>10169576</v>
      </c>
      <c r="U36" s="205">
        <f t="shared" si="1"/>
        <v>8077603</v>
      </c>
      <c r="V36" s="205">
        <f t="shared" si="1"/>
        <v>27653527</v>
      </c>
      <c r="W36" s="205">
        <f t="shared" si="1"/>
        <v>131314268</v>
      </c>
      <c r="X36" s="205">
        <f t="shared" si="1"/>
        <v>167996466</v>
      </c>
      <c r="Y36" s="205">
        <f t="shared" si="1"/>
        <v>-36682198</v>
      </c>
      <c r="Z36" s="206">
        <f>+IF(X36&lt;&gt;0,+(Y36/X36)*100,0)</f>
        <v>-21.835100983612357</v>
      </c>
      <c r="AA36" s="203">
        <f>SUM(AA25:AA35)</f>
        <v>167996466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-32264939</v>
      </c>
      <c r="D38" s="214">
        <f>+D22-D36</f>
        <v>0</v>
      </c>
      <c r="E38" s="215">
        <f t="shared" si="2"/>
        <v>54497964</v>
      </c>
      <c r="F38" s="111">
        <f t="shared" si="2"/>
        <v>-5295840</v>
      </c>
      <c r="G38" s="111">
        <f t="shared" si="2"/>
        <v>23996773</v>
      </c>
      <c r="H38" s="111">
        <f t="shared" si="2"/>
        <v>-7741414</v>
      </c>
      <c r="I38" s="111">
        <f t="shared" si="2"/>
        <v>-1458045</v>
      </c>
      <c r="J38" s="111">
        <f t="shared" si="2"/>
        <v>14797314</v>
      </c>
      <c r="K38" s="111">
        <f t="shared" si="2"/>
        <v>1716686</v>
      </c>
      <c r="L38" s="111">
        <f t="shared" si="2"/>
        <v>1184765</v>
      </c>
      <c r="M38" s="111">
        <f t="shared" si="2"/>
        <v>-8082361</v>
      </c>
      <c r="N38" s="111">
        <f t="shared" si="2"/>
        <v>-5180910</v>
      </c>
      <c r="O38" s="111">
        <f t="shared" si="2"/>
        <v>-3323563</v>
      </c>
      <c r="P38" s="111">
        <f t="shared" si="2"/>
        <v>1832282</v>
      </c>
      <c r="Q38" s="111">
        <f t="shared" si="2"/>
        <v>17204812</v>
      </c>
      <c r="R38" s="111">
        <f t="shared" si="2"/>
        <v>15713531</v>
      </c>
      <c r="S38" s="111">
        <f t="shared" si="2"/>
        <v>-693961</v>
      </c>
      <c r="T38" s="111">
        <f t="shared" si="2"/>
        <v>-1610481</v>
      </c>
      <c r="U38" s="111">
        <f t="shared" si="2"/>
        <v>-2559346</v>
      </c>
      <c r="V38" s="111">
        <f t="shared" si="2"/>
        <v>-4863788</v>
      </c>
      <c r="W38" s="111">
        <f t="shared" si="2"/>
        <v>20466147</v>
      </c>
      <c r="X38" s="111">
        <f>IF(F22=F36,0,X22-X36)</f>
        <v>-5295840</v>
      </c>
      <c r="Y38" s="111">
        <f t="shared" si="2"/>
        <v>25761987</v>
      </c>
      <c r="Z38" s="216">
        <f>+IF(X38&lt;&gt;0,+(Y38/X38)*100,0)</f>
        <v>-486.4570493066256</v>
      </c>
      <c r="AA38" s="214">
        <f>+AA22-AA36</f>
        <v>-5295840</v>
      </c>
    </row>
    <row r="39" spans="1:27" ht="13.5">
      <c r="A39" s="196" t="s">
        <v>46</v>
      </c>
      <c r="B39" s="200"/>
      <c r="C39" s="160">
        <v>22861315</v>
      </c>
      <c r="D39" s="160"/>
      <c r="E39" s="161">
        <v>0</v>
      </c>
      <c r="F39" s="65">
        <v>21041158</v>
      </c>
      <c r="G39" s="65">
        <v>5106458</v>
      </c>
      <c r="H39" s="65">
        <v>0</v>
      </c>
      <c r="I39" s="65">
        <v>0</v>
      </c>
      <c r="J39" s="65">
        <v>5106458</v>
      </c>
      <c r="K39" s="65">
        <v>0</v>
      </c>
      <c r="L39" s="65">
        <v>8386368</v>
      </c>
      <c r="M39" s="65">
        <v>3247245</v>
      </c>
      <c r="N39" s="65">
        <v>11633613</v>
      </c>
      <c r="O39" s="65">
        <v>0</v>
      </c>
      <c r="P39" s="65">
        <v>317283</v>
      </c>
      <c r="Q39" s="65">
        <v>0</v>
      </c>
      <c r="R39" s="65">
        <v>317283</v>
      </c>
      <c r="S39" s="65">
        <v>0</v>
      </c>
      <c r="T39" s="65">
        <v>2212391</v>
      </c>
      <c r="U39" s="65">
        <v>2123501</v>
      </c>
      <c r="V39" s="65">
        <v>4335892</v>
      </c>
      <c r="W39" s="65">
        <v>21393246</v>
      </c>
      <c r="X39" s="65">
        <v>21041158</v>
      </c>
      <c r="Y39" s="65">
        <v>352088</v>
      </c>
      <c r="Z39" s="145">
        <v>1.67</v>
      </c>
      <c r="AA39" s="160">
        <v>21041158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-9403624</v>
      </c>
      <c r="D42" s="221">
        <f>SUM(D38:D41)</f>
        <v>0</v>
      </c>
      <c r="E42" s="222">
        <f t="shared" si="3"/>
        <v>54497964</v>
      </c>
      <c r="F42" s="93">
        <f t="shared" si="3"/>
        <v>15745318</v>
      </c>
      <c r="G42" s="93">
        <f t="shared" si="3"/>
        <v>29103231</v>
      </c>
      <c r="H42" s="93">
        <f t="shared" si="3"/>
        <v>-7741414</v>
      </c>
      <c r="I42" s="93">
        <f t="shared" si="3"/>
        <v>-1458045</v>
      </c>
      <c r="J42" s="93">
        <f t="shared" si="3"/>
        <v>19903772</v>
      </c>
      <c r="K42" s="93">
        <f t="shared" si="3"/>
        <v>1716686</v>
      </c>
      <c r="L42" s="93">
        <f t="shared" si="3"/>
        <v>9571133</v>
      </c>
      <c r="M42" s="93">
        <f t="shared" si="3"/>
        <v>-4835116</v>
      </c>
      <c r="N42" s="93">
        <f t="shared" si="3"/>
        <v>6452703</v>
      </c>
      <c r="O42" s="93">
        <f t="shared" si="3"/>
        <v>-3323563</v>
      </c>
      <c r="P42" s="93">
        <f t="shared" si="3"/>
        <v>2149565</v>
      </c>
      <c r="Q42" s="93">
        <f t="shared" si="3"/>
        <v>17204812</v>
      </c>
      <c r="R42" s="93">
        <f t="shared" si="3"/>
        <v>16030814</v>
      </c>
      <c r="S42" s="93">
        <f t="shared" si="3"/>
        <v>-693961</v>
      </c>
      <c r="T42" s="93">
        <f t="shared" si="3"/>
        <v>601910</v>
      </c>
      <c r="U42" s="93">
        <f t="shared" si="3"/>
        <v>-435845</v>
      </c>
      <c r="V42" s="93">
        <f t="shared" si="3"/>
        <v>-527896</v>
      </c>
      <c r="W42" s="93">
        <f t="shared" si="3"/>
        <v>41859393</v>
      </c>
      <c r="X42" s="93">
        <f t="shared" si="3"/>
        <v>15745318</v>
      </c>
      <c r="Y42" s="93">
        <f t="shared" si="3"/>
        <v>26114075</v>
      </c>
      <c r="Z42" s="223">
        <f>+IF(X42&lt;&gt;0,+(Y42/X42)*100,0)</f>
        <v>165.85295387492334</v>
      </c>
      <c r="AA42" s="221">
        <f>SUM(AA38:AA41)</f>
        <v>15745318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-9403624</v>
      </c>
      <c r="D44" s="225">
        <f>+D42-D43</f>
        <v>0</v>
      </c>
      <c r="E44" s="226">
        <f t="shared" si="4"/>
        <v>54497964</v>
      </c>
      <c r="F44" s="82">
        <f t="shared" si="4"/>
        <v>15745318</v>
      </c>
      <c r="G44" s="82">
        <f t="shared" si="4"/>
        <v>29103231</v>
      </c>
      <c r="H44" s="82">
        <f t="shared" si="4"/>
        <v>-7741414</v>
      </c>
      <c r="I44" s="82">
        <f t="shared" si="4"/>
        <v>-1458045</v>
      </c>
      <c r="J44" s="82">
        <f t="shared" si="4"/>
        <v>19903772</v>
      </c>
      <c r="K44" s="82">
        <f t="shared" si="4"/>
        <v>1716686</v>
      </c>
      <c r="L44" s="82">
        <f t="shared" si="4"/>
        <v>9571133</v>
      </c>
      <c r="M44" s="82">
        <f t="shared" si="4"/>
        <v>-4835116</v>
      </c>
      <c r="N44" s="82">
        <f t="shared" si="4"/>
        <v>6452703</v>
      </c>
      <c r="O44" s="82">
        <f t="shared" si="4"/>
        <v>-3323563</v>
      </c>
      <c r="P44" s="82">
        <f t="shared" si="4"/>
        <v>2149565</v>
      </c>
      <c r="Q44" s="82">
        <f t="shared" si="4"/>
        <v>17204812</v>
      </c>
      <c r="R44" s="82">
        <f t="shared" si="4"/>
        <v>16030814</v>
      </c>
      <c r="S44" s="82">
        <f t="shared" si="4"/>
        <v>-693961</v>
      </c>
      <c r="T44" s="82">
        <f t="shared" si="4"/>
        <v>601910</v>
      </c>
      <c r="U44" s="82">
        <f t="shared" si="4"/>
        <v>-435845</v>
      </c>
      <c r="V44" s="82">
        <f t="shared" si="4"/>
        <v>-527896</v>
      </c>
      <c r="W44" s="82">
        <f t="shared" si="4"/>
        <v>41859393</v>
      </c>
      <c r="X44" s="82">
        <f t="shared" si="4"/>
        <v>15745318</v>
      </c>
      <c r="Y44" s="82">
        <f t="shared" si="4"/>
        <v>26114075</v>
      </c>
      <c r="Z44" s="227">
        <f>+IF(X44&lt;&gt;0,+(Y44/X44)*100,0)</f>
        <v>165.85295387492334</v>
      </c>
      <c r="AA44" s="225">
        <f>+AA42-AA43</f>
        <v>15745318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-9403624</v>
      </c>
      <c r="D46" s="221">
        <f>SUM(D44:D45)</f>
        <v>0</v>
      </c>
      <c r="E46" s="222">
        <f t="shared" si="5"/>
        <v>54497964</v>
      </c>
      <c r="F46" s="93">
        <f t="shared" si="5"/>
        <v>15745318</v>
      </c>
      <c r="G46" s="93">
        <f t="shared" si="5"/>
        <v>29103231</v>
      </c>
      <c r="H46" s="93">
        <f t="shared" si="5"/>
        <v>-7741414</v>
      </c>
      <c r="I46" s="93">
        <f t="shared" si="5"/>
        <v>-1458045</v>
      </c>
      <c r="J46" s="93">
        <f t="shared" si="5"/>
        <v>19903772</v>
      </c>
      <c r="K46" s="93">
        <f t="shared" si="5"/>
        <v>1716686</v>
      </c>
      <c r="L46" s="93">
        <f t="shared" si="5"/>
        <v>9571133</v>
      </c>
      <c r="M46" s="93">
        <f t="shared" si="5"/>
        <v>-4835116</v>
      </c>
      <c r="N46" s="93">
        <f t="shared" si="5"/>
        <v>6452703</v>
      </c>
      <c r="O46" s="93">
        <f t="shared" si="5"/>
        <v>-3323563</v>
      </c>
      <c r="P46" s="93">
        <f t="shared" si="5"/>
        <v>2149565</v>
      </c>
      <c r="Q46" s="93">
        <f t="shared" si="5"/>
        <v>17204812</v>
      </c>
      <c r="R46" s="93">
        <f t="shared" si="5"/>
        <v>16030814</v>
      </c>
      <c r="S46" s="93">
        <f t="shared" si="5"/>
        <v>-693961</v>
      </c>
      <c r="T46" s="93">
        <f t="shared" si="5"/>
        <v>601910</v>
      </c>
      <c r="U46" s="93">
        <f t="shared" si="5"/>
        <v>-435845</v>
      </c>
      <c r="V46" s="93">
        <f t="shared" si="5"/>
        <v>-527896</v>
      </c>
      <c r="W46" s="93">
        <f t="shared" si="5"/>
        <v>41859393</v>
      </c>
      <c r="X46" s="93">
        <f t="shared" si="5"/>
        <v>15745318</v>
      </c>
      <c r="Y46" s="93">
        <f t="shared" si="5"/>
        <v>26114075</v>
      </c>
      <c r="Z46" s="223">
        <f>+IF(X46&lt;&gt;0,+(Y46/X46)*100,0)</f>
        <v>165.85295387492334</v>
      </c>
      <c r="AA46" s="221">
        <f>SUM(AA44:AA45)</f>
        <v>15745318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-9403624</v>
      </c>
      <c r="D48" s="232">
        <f>SUM(D46:D47)</f>
        <v>0</v>
      </c>
      <c r="E48" s="233">
        <f t="shared" si="6"/>
        <v>54497964</v>
      </c>
      <c r="F48" s="234">
        <f t="shared" si="6"/>
        <v>15745318</v>
      </c>
      <c r="G48" s="234">
        <f t="shared" si="6"/>
        <v>29103231</v>
      </c>
      <c r="H48" s="235">
        <f t="shared" si="6"/>
        <v>-7741414</v>
      </c>
      <c r="I48" s="235">
        <f t="shared" si="6"/>
        <v>-1458045</v>
      </c>
      <c r="J48" s="235">
        <f t="shared" si="6"/>
        <v>19903772</v>
      </c>
      <c r="K48" s="235">
        <f t="shared" si="6"/>
        <v>1716686</v>
      </c>
      <c r="L48" s="235">
        <f t="shared" si="6"/>
        <v>9571133</v>
      </c>
      <c r="M48" s="234">
        <f t="shared" si="6"/>
        <v>-4835116</v>
      </c>
      <c r="N48" s="234">
        <f t="shared" si="6"/>
        <v>6452703</v>
      </c>
      <c r="O48" s="235">
        <f t="shared" si="6"/>
        <v>-3323563</v>
      </c>
      <c r="P48" s="235">
        <f t="shared" si="6"/>
        <v>2149565</v>
      </c>
      <c r="Q48" s="235">
        <f t="shared" si="6"/>
        <v>17204812</v>
      </c>
      <c r="R48" s="235">
        <f t="shared" si="6"/>
        <v>16030814</v>
      </c>
      <c r="S48" s="235">
        <f t="shared" si="6"/>
        <v>-693961</v>
      </c>
      <c r="T48" s="234">
        <f t="shared" si="6"/>
        <v>601910</v>
      </c>
      <c r="U48" s="234">
        <f t="shared" si="6"/>
        <v>-435845</v>
      </c>
      <c r="V48" s="235">
        <f t="shared" si="6"/>
        <v>-527896</v>
      </c>
      <c r="W48" s="235">
        <f t="shared" si="6"/>
        <v>41859393</v>
      </c>
      <c r="X48" s="235">
        <f t="shared" si="6"/>
        <v>15745318</v>
      </c>
      <c r="Y48" s="235">
        <f t="shared" si="6"/>
        <v>26114075</v>
      </c>
      <c r="Z48" s="236">
        <f>+IF(X48&lt;&gt;0,+(Y48/X48)*100,0)</f>
        <v>165.85295387492334</v>
      </c>
      <c r="AA48" s="237">
        <f>SUM(AA46:AA47)</f>
        <v>15745318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809027</v>
      </c>
      <c r="D5" s="158">
        <f>SUM(D6:D8)</f>
        <v>0</v>
      </c>
      <c r="E5" s="159">
        <f t="shared" si="0"/>
        <v>1320000</v>
      </c>
      <c r="F5" s="105">
        <f t="shared" si="0"/>
        <v>2500</v>
      </c>
      <c r="G5" s="105">
        <f t="shared" si="0"/>
        <v>0</v>
      </c>
      <c r="H5" s="105">
        <f t="shared" si="0"/>
        <v>2435</v>
      </c>
      <c r="I5" s="105">
        <f t="shared" si="0"/>
        <v>0</v>
      </c>
      <c r="J5" s="105">
        <f t="shared" si="0"/>
        <v>2435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-131</v>
      </c>
      <c r="V5" s="105">
        <f t="shared" si="0"/>
        <v>-131</v>
      </c>
      <c r="W5" s="105">
        <f t="shared" si="0"/>
        <v>2304</v>
      </c>
      <c r="X5" s="105">
        <f t="shared" si="0"/>
        <v>2500</v>
      </c>
      <c r="Y5" s="105">
        <f t="shared" si="0"/>
        <v>-196</v>
      </c>
      <c r="Z5" s="142">
        <f>+IF(X5&lt;&gt;0,+(Y5/X5)*100,0)</f>
        <v>-7.84</v>
      </c>
      <c r="AA5" s="158">
        <f>SUM(AA6:AA8)</f>
        <v>2500</v>
      </c>
    </row>
    <row r="6" spans="1:27" ht="13.5">
      <c r="A6" s="143" t="s">
        <v>75</v>
      </c>
      <c r="B6" s="141"/>
      <c r="C6" s="160">
        <v>161190</v>
      </c>
      <c r="D6" s="160"/>
      <c r="E6" s="161">
        <v>1070000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>
        <v>156785</v>
      </c>
      <c r="D7" s="162"/>
      <c r="E7" s="163">
        <v>100000</v>
      </c>
      <c r="F7" s="164">
        <v>1100</v>
      </c>
      <c r="G7" s="164"/>
      <c r="H7" s="164">
        <v>1070</v>
      </c>
      <c r="I7" s="164"/>
      <c r="J7" s="164">
        <v>1070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>
        <v>-131</v>
      </c>
      <c r="V7" s="164">
        <v>-131</v>
      </c>
      <c r="W7" s="164">
        <v>939</v>
      </c>
      <c r="X7" s="164">
        <v>1100</v>
      </c>
      <c r="Y7" s="164">
        <v>-161</v>
      </c>
      <c r="Z7" s="146">
        <v>-14.64</v>
      </c>
      <c r="AA7" s="239">
        <v>1100</v>
      </c>
    </row>
    <row r="8" spans="1:27" ht="13.5">
      <c r="A8" s="143" t="s">
        <v>77</v>
      </c>
      <c r="B8" s="141"/>
      <c r="C8" s="160">
        <v>491052</v>
      </c>
      <c r="D8" s="160"/>
      <c r="E8" s="161">
        <v>150000</v>
      </c>
      <c r="F8" s="65">
        <v>1400</v>
      </c>
      <c r="G8" s="65"/>
      <c r="H8" s="65">
        <v>1365</v>
      </c>
      <c r="I8" s="65"/>
      <c r="J8" s="65">
        <v>1365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1365</v>
      </c>
      <c r="X8" s="65">
        <v>1400</v>
      </c>
      <c r="Y8" s="65">
        <v>-35</v>
      </c>
      <c r="Z8" s="145">
        <v>-2.5</v>
      </c>
      <c r="AA8" s="67">
        <v>1400</v>
      </c>
    </row>
    <row r="9" spans="1:27" ht="13.5">
      <c r="A9" s="140" t="s">
        <v>78</v>
      </c>
      <c r="B9" s="141"/>
      <c r="C9" s="158">
        <f aca="true" t="shared" si="1" ref="C9:Y9">SUM(C10:C14)</f>
        <v>1633260</v>
      </c>
      <c r="D9" s="158">
        <f>SUM(D10:D14)</f>
        <v>0</v>
      </c>
      <c r="E9" s="159">
        <f t="shared" si="1"/>
        <v>4960000</v>
      </c>
      <c r="F9" s="105">
        <f t="shared" si="1"/>
        <v>1676458</v>
      </c>
      <c r="G9" s="105">
        <f t="shared" si="1"/>
        <v>0</v>
      </c>
      <c r="H9" s="105">
        <f t="shared" si="1"/>
        <v>0</v>
      </c>
      <c r="I9" s="105">
        <f t="shared" si="1"/>
        <v>218724</v>
      </c>
      <c r="J9" s="105">
        <f t="shared" si="1"/>
        <v>218724</v>
      </c>
      <c r="K9" s="105">
        <f t="shared" si="1"/>
        <v>0</v>
      </c>
      <c r="L9" s="105">
        <f t="shared" si="1"/>
        <v>320826</v>
      </c>
      <c r="M9" s="105">
        <f t="shared" si="1"/>
        <v>0</v>
      </c>
      <c r="N9" s="105">
        <f t="shared" si="1"/>
        <v>320826</v>
      </c>
      <c r="O9" s="105">
        <f t="shared" si="1"/>
        <v>0</v>
      </c>
      <c r="P9" s="105">
        <f t="shared" si="1"/>
        <v>88052</v>
      </c>
      <c r="Q9" s="105">
        <f t="shared" si="1"/>
        <v>0</v>
      </c>
      <c r="R9" s="105">
        <f t="shared" si="1"/>
        <v>88052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627602</v>
      </c>
      <c r="X9" s="105">
        <f t="shared" si="1"/>
        <v>1676458</v>
      </c>
      <c r="Y9" s="105">
        <f t="shared" si="1"/>
        <v>-1048856</v>
      </c>
      <c r="Z9" s="142">
        <f>+IF(X9&lt;&gt;0,+(Y9/X9)*100,0)</f>
        <v>-62.56381012825851</v>
      </c>
      <c r="AA9" s="107">
        <f>SUM(AA10:AA14)</f>
        <v>1676458</v>
      </c>
    </row>
    <row r="10" spans="1:27" ht="13.5">
      <c r="A10" s="143" t="s">
        <v>79</v>
      </c>
      <c r="B10" s="141"/>
      <c r="C10" s="160">
        <v>1633260</v>
      </c>
      <c r="D10" s="160"/>
      <c r="E10" s="161">
        <v>3910000</v>
      </c>
      <c r="F10" s="65">
        <v>1376458</v>
      </c>
      <c r="G10" s="65"/>
      <c r="H10" s="65"/>
      <c r="I10" s="65">
        <v>218724</v>
      </c>
      <c r="J10" s="65">
        <v>218724</v>
      </c>
      <c r="K10" s="65"/>
      <c r="L10" s="65">
        <v>320826</v>
      </c>
      <c r="M10" s="65"/>
      <c r="N10" s="65">
        <v>320826</v>
      </c>
      <c r="O10" s="65"/>
      <c r="P10" s="65">
        <v>88052</v>
      </c>
      <c r="Q10" s="65"/>
      <c r="R10" s="65">
        <v>88052</v>
      </c>
      <c r="S10" s="65"/>
      <c r="T10" s="65"/>
      <c r="U10" s="65"/>
      <c r="V10" s="65"/>
      <c r="W10" s="65">
        <v>627602</v>
      </c>
      <c r="X10" s="65">
        <v>1376458</v>
      </c>
      <c r="Y10" s="65">
        <v>-748856</v>
      </c>
      <c r="Z10" s="145">
        <v>-54.4</v>
      </c>
      <c r="AA10" s="67">
        <v>1376458</v>
      </c>
    </row>
    <row r="11" spans="1:27" ht="13.5">
      <c r="A11" s="143" t="s">
        <v>80</v>
      </c>
      <c r="B11" s="141"/>
      <c r="C11" s="160"/>
      <c r="D11" s="160"/>
      <c r="E11" s="161">
        <v>1000000</v>
      </c>
      <c r="F11" s="65">
        <v>300000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300000</v>
      </c>
      <c r="Y11" s="65">
        <v>-300000</v>
      </c>
      <c r="Z11" s="145">
        <v>-100</v>
      </c>
      <c r="AA11" s="67">
        <v>300000</v>
      </c>
    </row>
    <row r="12" spans="1:27" ht="13.5">
      <c r="A12" s="143" t="s">
        <v>81</v>
      </c>
      <c r="B12" s="141"/>
      <c r="C12" s="160"/>
      <c r="D12" s="160"/>
      <c r="E12" s="161">
        <v>50000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11434824</v>
      </c>
      <c r="D15" s="158">
        <f>SUM(D16:D18)</f>
        <v>0</v>
      </c>
      <c r="E15" s="159">
        <f t="shared" si="2"/>
        <v>17857875</v>
      </c>
      <c r="F15" s="105">
        <f t="shared" si="2"/>
        <v>15877778</v>
      </c>
      <c r="G15" s="105">
        <f t="shared" si="2"/>
        <v>0</v>
      </c>
      <c r="H15" s="105">
        <f t="shared" si="2"/>
        <v>2309526</v>
      </c>
      <c r="I15" s="105">
        <f t="shared" si="2"/>
        <v>3436010</v>
      </c>
      <c r="J15" s="105">
        <f t="shared" si="2"/>
        <v>5745536</v>
      </c>
      <c r="K15" s="105">
        <f t="shared" si="2"/>
        <v>0</v>
      </c>
      <c r="L15" s="105">
        <f t="shared" si="2"/>
        <v>923912</v>
      </c>
      <c r="M15" s="105">
        <f t="shared" si="2"/>
        <v>1528221</v>
      </c>
      <c r="N15" s="105">
        <f t="shared" si="2"/>
        <v>2452133</v>
      </c>
      <c r="O15" s="105">
        <f t="shared" si="2"/>
        <v>109200</v>
      </c>
      <c r="P15" s="105">
        <f t="shared" si="2"/>
        <v>288938</v>
      </c>
      <c r="Q15" s="105">
        <f t="shared" si="2"/>
        <v>1254958</v>
      </c>
      <c r="R15" s="105">
        <f t="shared" si="2"/>
        <v>1653096</v>
      </c>
      <c r="S15" s="105">
        <f t="shared" si="2"/>
        <v>900748</v>
      </c>
      <c r="T15" s="105">
        <f t="shared" si="2"/>
        <v>0</v>
      </c>
      <c r="U15" s="105">
        <f t="shared" si="2"/>
        <v>0</v>
      </c>
      <c r="V15" s="105">
        <f t="shared" si="2"/>
        <v>900748</v>
      </c>
      <c r="W15" s="105">
        <f t="shared" si="2"/>
        <v>10751513</v>
      </c>
      <c r="X15" s="105">
        <f t="shared" si="2"/>
        <v>15877778</v>
      </c>
      <c r="Y15" s="105">
        <f t="shared" si="2"/>
        <v>-5126265</v>
      </c>
      <c r="Z15" s="142">
        <f>+IF(X15&lt;&gt;0,+(Y15/X15)*100,0)</f>
        <v>-32.28578331300513</v>
      </c>
      <c r="AA15" s="107">
        <f>SUM(AA16:AA18)</f>
        <v>15877778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11434824</v>
      </c>
      <c r="D17" s="160"/>
      <c r="E17" s="161">
        <v>17857875</v>
      </c>
      <c r="F17" s="65">
        <v>15877778</v>
      </c>
      <c r="G17" s="65"/>
      <c r="H17" s="65">
        <v>2309526</v>
      </c>
      <c r="I17" s="65">
        <v>3436010</v>
      </c>
      <c r="J17" s="65">
        <v>5745536</v>
      </c>
      <c r="K17" s="65"/>
      <c r="L17" s="65">
        <v>923912</v>
      </c>
      <c r="M17" s="65">
        <v>1528221</v>
      </c>
      <c r="N17" s="65">
        <v>2452133</v>
      </c>
      <c r="O17" s="65">
        <v>109200</v>
      </c>
      <c r="P17" s="65">
        <v>288938</v>
      </c>
      <c r="Q17" s="65">
        <v>1254958</v>
      </c>
      <c r="R17" s="65">
        <v>1653096</v>
      </c>
      <c r="S17" s="65">
        <v>900748</v>
      </c>
      <c r="T17" s="65"/>
      <c r="U17" s="65"/>
      <c r="V17" s="65">
        <v>900748</v>
      </c>
      <c r="W17" s="65">
        <v>10751513</v>
      </c>
      <c r="X17" s="65">
        <v>15877778</v>
      </c>
      <c r="Y17" s="65">
        <v>-5126265</v>
      </c>
      <c r="Z17" s="145">
        <v>-32.29</v>
      </c>
      <c r="AA17" s="67">
        <v>15877778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9809025</v>
      </c>
      <c r="D19" s="158">
        <f>SUM(D20:D23)</f>
        <v>0</v>
      </c>
      <c r="E19" s="159">
        <f t="shared" si="3"/>
        <v>16138586</v>
      </c>
      <c r="F19" s="105">
        <f t="shared" si="3"/>
        <v>12532982</v>
      </c>
      <c r="G19" s="105">
        <f t="shared" si="3"/>
        <v>5106458</v>
      </c>
      <c r="H19" s="105">
        <f t="shared" si="3"/>
        <v>10615</v>
      </c>
      <c r="I19" s="105">
        <f t="shared" si="3"/>
        <v>1155159</v>
      </c>
      <c r="J19" s="105">
        <f t="shared" si="3"/>
        <v>6272232</v>
      </c>
      <c r="K19" s="105">
        <f t="shared" si="3"/>
        <v>1213514</v>
      </c>
      <c r="L19" s="105">
        <f t="shared" si="3"/>
        <v>814206</v>
      </c>
      <c r="M19" s="105">
        <f t="shared" si="3"/>
        <v>2039024</v>
      </c>
      <c r="N19" s="105">
        <f t="shared" si="3"/>
        <v>4066744</v>
      </c>
      <c r="O19" s="105">
        <f t="shared" si="3"/>
        <v>280375</v>
      </c>
      <c r="P19" s="105">
        <f t="shared" si="3"/>
        <v>0</v>
      </c>
      <c r="Q19" s="105">
        <f t="shared" si="3"/>
        <v>947794</v>
      </c>
      <c r="R19" s="105">
        <f t="shared" si="3"/>
        <v>1228169</v>
      </c>
      <c r="S19" s="105">
        <f t="shared" si="3"/>
        <v>739410</v>
      </c>
      <c r="T19" s="105">
        <f t="shared" si="3"/>
        <v>171500</v>
      </c>
      <c r="U19" s="105">
        <f t="shared" si="3"/>
        <v>229792</v>
      </c>
      <c r="V19" s="105">
        <f t="shared" si="3"/>
        <v>1140702</v>
      </c>
      <c r="W19" s="105">
        <f t="shared" si="3"/>
        <v>12707847</v>
      </c>
      <c r="X19" s="105">
        <f t="shared" si="3"/>
        <v>12532982</v>
      </c>
      <c r="Y19" s="105">
        <f t="shared" si="3"/>
        <v>174865</v>
      </c>
      <c r="Z19" s="142">
        <f>+IF(X19&lt;&gt;0,+(Y19/X19)*100,0)</f>
        <v>1.3952385792942175</v>
      </c>
      <c r="AA19" s="107">
        <f>SUM(AA20:AA23)</f>
        <v>12532982</v>
      </c>
    </row>
    <row r="20" spans="1:27" ht="13.5">
      <c r="A20" s="143" t="s">
        <v>89</v>
      </c>
      <c r="B20" s="141"/>
      <c r="C20" s="160"/>
      <c r="D20" s="160"/>
      <c r="E20" s="161">
        <v>1260000</v>
      </c>
      <c r="F20" s="65">
        <v>810000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810000</v>
      </c>
      <c r="Y20" s="65">
        <v>-810000</v>
      </c>
      <c r="Z20" s="145">
        <v>-100</v>
      </c>
      <c r="AA20" s="67">
        <v>810000</v>
      </c>
    </row>
    <row r="21" spans="1:27" ht="13.5">
      <c r="A21" s="143" t="s">
        <v>90</v>
      </c>
      <c r="B21" s="141"/>
      <c r="C21" s="160"/>
      <c r="D21" s="160"/>
      <c r="E21" s="161">
        <v>2690000</v>
      </c>
      <c r="F21" s="65">
        <v>2440000</v>
      </c>
      <c r="G21" s="65"/>
      <c r="H21" s="65">
        <v>10615</v>
      </c>
      <c r="I21" s="65"/>
      <c r="J21" s="65">
        <v>10615</v>
      </c>
      <c r="K21" s="65"/>
      <c r="L21" s="65"/>
      <c r="M21" s="65"/>
      <c r="N21" s="65"/>
      <c r="O21" s="65">
        <v>280375</v>
      </c>
      <c r="P21" s="65"/>
      <c r="Q21" s="65">
        <v>531877</v>
      </c>
      <c r="R21" s="65">
        <v>812252</v>
      </c>
      <c r="S21" s="65">
        <v>510400</v>
      </c>
      <c r="T21" s="65">
        <v>171500</v>
      </c>
      <c r="U21" s="65">
        <v>-190380</v>
      </c>
      <c r="V21" s="65">
        <v>491520</v>
      </c>
      <c r="W21" s="65">
        <v>1314387</v>
      </c>
      <c r="X21" s="65">
        <v>2440000</v>
      </c>
      <c r="Y21" s="65">
        <v>-1125613</v>
      </c>
      <c r="Z21" s="145">
        <v>-46.13</v>
      </c>
      <c r="AA21" s="67">
        <v>2440000</v>
      </c>
    </row>
    <row r="22" spans="1:27" ht="13.5">
      <c r="A22" s="143" t="s">
        <v>91</v>
      </c>
      <c r="B22" s="141"/>
      <c r="C22" s="162">
        <v>9809025</v>
      </c>
      <c r="D22" s="162"/>
      <c r="E22" s="163">
        <v>10661586</v>
      </c>
      <c r="F22" s="164">
        <v>9282982</v>
      </c>
      <c r="G22" s="164">
        <v>5106458</v>
      </c>
      <c r="H22" s="164"/>
      <c r="I22" s="164">
        <v>1155159</v>
      </c>
      <c r="J22" s="164">
        <v>6261617</v>
      </c>
      <c r="K22" s="164">
        <v>1213514</v>
      </c>
      <c r="L22" s="164">
        <v>814206</v>
      </c>
      <c r="M22" s="164">
        <v>2039024</v>
      </c>
      <c r="N22" s="164">
        <v>4066744</v>
      </c>
      <c r="O22" s="164"/>
      <c r="P22" s="164"/>
      <c r="Q22" s="164">
        <v>415917</v>
      </c>
      <c r="R22" s="164">
        <v>415917</v>
      </c>
      <c r="S22" s="164">
        <v>229010</v>
      </c>
      <c r="T22" s="164"/>
      <c r="U22" s="164">
        <v>420172</v>
      </c>
      <c r="V22" s="164">
        <v>649182</v>
      </c>
      <c r="W22" s="164">
        <v>11393460</v>
      </c>
      <c r="X22" s="164">
        <v>9282982</v>
      </c>
      <c r="Y22" s="164">
        <v>2110478</v>
      </c>
      <c r="Z22" s="146">
        <v>22.73</v>
      </c>
      <c r="AA22" s="239">
        <v>9282982</v>
      </c>
    </row>
    <row r="23" spans="1:27" ht="13.5">
      <c r="A23" s="143" t="s">
        <v>92</v>
      </c>
      <c r="B23" s="141"/>
      <c r="C23" s="160"/>
      <c r="D23" s="160"/>
      <c r="E23" s="161">
        <v>1527000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23686136</v>
      </c>
      <c r="D25" s="232">
        <f>+D5+D9+D15+D19+D24</f>
        <v>0</v>
      </c>
      <c r="E25" s="245">
        <f t="shared" si="4"/>
        <v>40276461</v>
      </c>
      <c r="F25" s="234">
        <f t="shared" si="4"/>
        <v>30089718</v>
      </c>
      <c r="G25" s="234">
        <f t="shared" si="4"/>
        <v>5106458</v>
      </c>
      <c r="H25" s="234">
        <f t="shared" si="4"/>
        <v>2322576</v>
      </c>
      <c r="I25" s="234">
        <f t="shared" si="4"/>
        <v>4809893</v>
      </c>
      <c r="J25" s="234">
        <f t="shared" si="4"/>
        <v>12238927</v>
      </c>
      <c r="K25" s="234">
        <f t="shared" si="4"/>
        <v>1213514</v>
      </c>
      <c r="L25" s="234">
        <f t="shared" si="4"/>
        <v>2058944</v>
      </c>
      <c r="M25" s="234">
        <f t="shared" si="4"/>
        <v>3567245</v>
      </c>
      <c r="N25" s="234">
        <f t="shared" si="4"/>
        <v>6839703</v>
      </c>
      <c r="O25" s="234">
        <f t="shared" si="4"/>
        <v>389575</v>
      </c>
      <c r="P25" s="234">
        <f t="shared" si="4"/>
        <v>376990</v>
      </c>
      <c r="Q25" s="234">
        <f t="shared" si="4"/>
        <v>2202752</v>
      </c>
      <c r="R25" s="234">
        <f t="shared" si="4"/>
        <v>2969317</v>
      </c>
      <c r="S25" s="234">
        <f t="shared" si="4"/>
        <v>1640158</v>
      </c>
      <c r="T25" s="234">
        <f t="shared" si="4"/>
        <v>171500</v>
      </c>
      <c r="U25" s="234">
        <f t="shared" si="4"/>
        <v>229661</v>
      </c>
      <c r="V25" s="234">
        <f t="shared" si="4"/>
        <v>2041319</v>
      </c>
      <c r="W25" s="234">
        <f t="shared" si="4"/>
        <v>24089266</v>
      </c>
      <c r="X25" s="234">
        <f t="shared" si="4"/>
        <v>30089718</v>
      </c>
      <c r="Y25" s="234">
        <f t="shared" si="4"/>
        <v>-6000452</v>
      </c>
      <c r="Z25" s="246">
        <f>+IF(X25&lt;&gt;0,+(Y25/X25)*100,0)</f>
        <v>-19.941868514686647</v>
      </c>
      <c r="AA25" s="247">
        <f>+AA5+AA9+AA15+AA19+AA24</f>
        <v>30089718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10308710</v>
      </c>
      <c r="D28" s="160"/>
      <c r="E28" s="161">
        <v>21643401</v>
      </c>
      <c r="F28" s="65">
        <v>13411418</v>
      </c>
      <c r="G28" s="65">
        <v>5106458</v>
      </c>
      <c r="H28" s="65">
        <v>1584014</v>
      </c>
      <c r="I28" s="65">
        <v>4316966</v>
      </c>
      <c r="J28" s="65">
        <v>11007438</v>
      </c>
      <c r="K28" s="65">
        <v>1213514</v>
      </c>
      <c r="L28" s="65">
        <v>1271873</v>
      </c>
      <c r="M28" s="65">
        <v>3247245</v>
      </c>
      <c r="N28" s="65">
        <v>5732632</v>
      </c>
      <c r="O28" s="65">
        <v>280375</v>
      </c>
      <c r="P28" s="65">
        <v>36908</v>
      </c>
      <c r="Q28" s="65">
        <v>1670875</v>
      </c>
      <c r="R28" s="65">
        <v>1988158</v>
      </c>
      <c r="S28" s="65">
        <v>504607</v>
      </c>
      <c r="T28" s="65"/>
      <c r="U28" s="65">
        <v>-417729</v>
      </c>
      <c r="V28" s="65">
        <v>86878</v>
      </c>
      <c r="W28" s="65">
        <v>18815106</v>
      </c>
      <c r="X28" s="65">
        <v>13411418</v>
      </c>
      <c r="Y28" s="65">
        <v>5403688</v>
      </c>
      <c r="Z28" s="145">
        <v>40.29</v>
      </c>
      <c r="AA28" s="160">
        <v>13411418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>
        <v>3927315</v>
      </c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14236025</v>
      </c>
      <c r="D32" s="225">
        <f>SUM(D28:D31)</f>
        <v>0</v>
      </c>
      <c r="E32" s="226">
        <f t="shared" si="5"/>
        <v>21643401</v>
      </c>
      <c r="F32" s="82">
        <f t="shared" si="5"/>
        <v>13411418</v>
      </c>
      <c r="G32" s="82">
        <f t="shared" si="5"/>
        <v>5106458</v>
      </c>
      <c r="H32" s="82">
        <f t="shared" si="5"/>
        <v>1584014</v>
      </c>
      <c r="I32" s="82">
        <f t="shared" si="5"/>
        <v>4316966</v>
      </c>
      <c r="J32" s="82">
        <f t="shared" si="5"/>
        <v>11007438</v>
      </c>
      <c r="K32" s="82">
        <f t="shared" si="5"/>
        <v>1213514</v>
      </c>
      <c r="L32" s="82">
        <f t="shared" si="5"/>
        <v>1271873</v>
      </c>
      <c r="M32" s="82">
        <f t="shared" si="5"/>
        <v>3247245</v>
      </c>
      <c r="N32" s="82">
        <f t="shared" si="5"/>
        <v>5732632</v>
      </c>
      <c r="O32" s="82">
        <f t="shared" si="5"/>
        <v>280375</v>
      </c>
      <c r="P32" s="82">
        <f t="shared" si="5"/>
        <v>36908</v>
      </c>
      <c r="Q32" s="82">
        <f t="shared" si="5"/>
        <v>1670875</v>
      </c>
      <c r="R32" s="82">
        <f t="shared" si="5"/>
        <v>1988158</v>
      </c>
      <c r="S32" s="82">
        <f t="shared" si="5"/>
        <v>504607</v>
      </c>
      <c r="T32" s="82">
        <f t="shared" si="5"/>
        <v>0</v>
      </c>
      <c r="U32" s="82">
        <f t="shared" si="5"/>
        <v>-417729</v>
      </c>
      <c r="V32" s="82">
        <f t="shared" si="5"/>
        <v>86878</v>
      </c>
      <c r="W32" s="82">
        <f t="shared" si="5"/>
        <v>18815106</v>
      </c>
      <c r="X32" s="82">
        <f t="shared" si="5"/>
        <v>13411418</v>
      </c>
      <c r="Y32" s="82">
        <f t="shared" si="5"/>
        <v>5403688</v>
      </c>
      <c r="Z32" s="227">
        <f>+IF(X32&lt;&gt;0,+(Y32/X32)*100,0)</f>
        <v>40.291697716080435</v>
      </c>
      <c r="AA32" s="84">
        <f>SUM(AA28:AA31)</f>
        <v>13411418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>
        <v>9032982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9032982</v>
      </c>
      <c r="Y33" s="65">
        <v>-9032982</v>
      </c>
      <c r="Z33" s="145">
        <v>-100</v>
      </c>
      <c r="AA33" s="67">
        <v>9032982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9450111</v>
      </c>
      <c r="D35" s="160"/>
      <c r="E35" s="161">
        <v>18633060</v>
      </c>
      <c r="F35" s="65">
        <v>7645318</v>
      </c>
      <c r="G35" s="65"/>
      <c r="H35" s="65">
        <v>738562</v>
      </c>
      <c r="I35" s="65">
        <v>492927</v>
      </c>
      <c r="J35" s="65">
        <v>1231489</v>
      </c>
      <c r="K35" s="65"/>
      <c r="L35" s="65">
        <v>787071</v>
      </c>
      <c r="M35" s="65">
        <v>320000</v>
      </c>
      <c r="N35" s="65">
        <v>1107071</v>
      </c>
      <c r="O35" s="65">
        <v>109200</v>
      </c>
      <c r="P35" s="65">
        <v>340082</v>
      </c>
      <c r="Q35" s="65">
        <v>531877</v>
      </c>
      <c r="R35" s="65">
        <v>981159</v>
      </c>
      <c r="S35" s="65">
        <v>1135551</v>
      </c>
      <c r="T35" s="65">
        <v>171500</v>
      </c>
      <c r="U35" s="65">
        <v>647390</v>
      </c>
      <c r="V35" s="65">
        <v>1954441</v>
      </c>
      <c r="W35" s="65">
        <v>5274160</v>
      </c>
      <c r="X35" s="65">
        <v>7645318</v>
      </c>
      <c r="Y35" s="65">
        <v>-2371158</v>
      </c>
      <c r="Z35" s="145">
        <v>-31.01</v>
      </c>
      <c r="AA35" s="67">
        <v>7645318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23686136</v>
      </c>
      <c r="D36" s="237">
        <f>SUM(D32:D35)</f>
        <v>0</v>
      </c>
      <c r="E36" s="233">
        <f t="shared" si="6"/>
        <v>40276461</v>
      </c>
      <c r="F36" s="235">
        <f t="shared" si="6"/>
        <v>30089718</v>
      </c>
      <c r="G36" s="235">
        <f t="shared" si="6"/>
        <v>5106458</v>
      </c>
      <c r="H36" s="235">
        <f t="shared" si="6"/>
        <v>2322576</v>
      </c>
      <c r="I36" s="235">
        <f t="shared" si="6"/>
        <v>4809893</v>
      </c>
      <c r="J36" s="235">
        <f t="shared" si="6"/>
        <v>12238927</v>
      </c>
      <c r="K36" s="235">
        <f t="shared" si="6"/>
        <v>1213514</v>
      </c>
      <c r="L36" s="235">
        <f t="shared" si="6"/>
        <v>2058944</v>
      </c>
      <c r="M36" s="235">
        <f t="shared" si="6"/>
        <v>3567245</v>
      </c>
      <c r="N36" s="235">
        <f t="shared" si="6"/>
        <v>6839703</v>
      </c>
      <c r="O36" s="235">
        <f t="shared" si="6"/>
        <v>389575</v>
      </c>
      <c r="P36" s="235">
        <f t="shared" si="6"/>
        <v>376990</v>
      </c>
      <c r="Q36" s="235">
        <f t="shared" si="6"/>
        <v>2202752</v>
      </c>
      <c r="R36" s="235">
        <f t="shared" si="6"/>
        <v>2969317</v>
      </c>
      <c r="S36" s="235">
        <f t="shared" si="6"/>
        <v>1640158</v>
      </c>
      <c r="T36" s="235">
        <f t="shared" si="6"/>
        <v>171500</v>
      </c>
      <c r="U36" s="235">
        <f t="shared" si="6"/>
        <v>229661</v>
      </c>
      <c r="V36" s="235">
        <f t="shared" si="6"/>
        <v>2041319</v>
      </c>
      <c r="W36" s="235">
        <f t="shared" si="6"/>
        <v>24089266</v>
      </c>
      <c r="X36" s="235">
        <f t="shared" si="6"/>
        <v>30089718</v>
      </c>
      <c r="Y36" s="235">
        <f t="shared" si="6"/>
        <v>-6000452</v>
      </c>
      <c r="Z36" s="236">
        <f>+IF(X36&lt;&gt;0,+(Y36/X36)*100,0)</f>
        <v>-19.941868514686647</v>
      </c>
      <c r="AA36" s="254">
        <f>SUM(AA32:AA35)</f>
        <v>30089718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80363</v>
      </c>
      <c r="D6" s="160"/>
      <c r="E6" s="64">
        <v>10000</v>
      </c>
      <c r="F6" s="65">
        <v>10000</v>
      </c>
      <c r="G6" s="65">
        <v>2755</v>
      </c>
      <c r="H6" s="65">
        <v>6876977</v>
      </c>
      <c r="I6" s="65">
        <v>2750</v>
      </c>
      <c r="J6" s="65">
        <v>6882482</v>
      </c>
      <c r="K6" s="65">
        <v>269355</v>
      </c>
      <c r="L6" s="65">
        <v>13711378</v>
      </c>
      <c r="M6" s="65">
        <v>1507310</v>
      </c>
      <c r="N6" s="65">
        <v>15488043</v>
      </c>
      <c r="O6" s="65">
        <v>1507310</v>
      </c>
      <c r="P6" s="65">
        <v>80363</v>
      </c>
      <c r="Q6" s="65">
        <v>5991548</v>
      </c>
      <c r="R6" s="65">
        <v>7579221</v>
      </c>
      <c r="S6" s="65">
        <v>2755</v>
      </c>
      <c r="T6" s="65">
        <v>2755</v>
      </c>
      <c r="U6" s="65">
        <v>48129</v>
      </c>
      <c r="V6" s="65">
        <v>53639</v>
      </c>
      <c r="W6" s="65">
        <v>30003385</v>
      </c>
      <c r="X6" s="65">
        <v>10000</v>
      </c>
      <c r="Y6" s="65">
        <v>29993385</v>
      </c>
      <c r="Z6" s="145">
        <v>299933.85</v>
      </c>
      <c r="AA6" s="67">
        <v>10000</v>
      </c>
    </row>
    <row r="7" spans="1:27" ht="13.5">
      <c r="A7" s="264" t="s">
        <v>147</v>
      </c>
      <c r="B7" s="197" t="s">
        <v>72</v>
      </c>
      <c r="C7" s="160">
        <v>20829</v>
      </c>
      <c r="D7" s="160"/>
      <c r="E7" s="64">
        <v>4051000</v>
      </c>
      <c r="F7" s="65">
        <v>551000</v>
      </c>
      <c r="G7" s="65">
        <v>138615</v>
      </c>
      <c r="H7" s="65">
        <v>138615</v>
      </c>
      <c r="I7" s="65">
        <v>6496395</v>
      </c>
      <c r="J7" s="65">
        <v>6773625</v>
      </c>
      <c r="K7" s="65">
        <v>520518</v>
      </c>
      <c r="L7" s="65">
        <v>520518</v>
      </c>
      <c r="M7" s="65">
        <v>520518</v>
      </c>
      <c r="N7" s="65">
        <v>1561554</v>
      </c>
      <c r="O7" s="65">
        <v>520518</v>
      </c>
      <c r="P7" s="65">
        <v>504329</v>
      </c>
      <c r="Q7" s="65">
        <v>504329</v>
      </c>
      <c r="R7" s="65">
        <v>1529176</v>
      </c>
      <c r="S7" s="65">
        <v>505380</v>
      </c>
      <c r="T7" s="65">
        <v>505819</v>
      </c>
      <c r="U7" s="65">
        <v>509351</v>
      </c>
      <c r="V7" s="65">
        <v>1520550</v>
      </c>
      <c r="W7" s="65">
        <v>11384905</v>
      </c>
      <c r="X7" s="65">
        <v>551000</v>
      </c>
      <c r="Y7" s="65">
        <v>10833905</v>
      </c>
      <c r="Z7" s="145">
        <v>1966.23</v>
      </c>
      <c r="AA7" s="67">
        <v>551000</v>
      </c>
    </row>
    <row r="8" spans="1:27" ht="13.5">
      <c r="A8" s="264" t="s">
        <v>148</v>
      </c>
      <c r="B8" s="197" t="s">
        <v>72</v>
      </c>
      <c r="C8" s="160">
        <v>3783918</v>
      </c>
      <c r="D8" s="160"/>
      <c r="E8" s="64">
        <v>75000000</v>
      </c>
      <c r="F8" s="65">
        <v>87000000</v>
      </c>
      <c r="G8" s="65">
        <v>28983443</v>
      </c>
      <c r="H8" s="65">
        <v>28983442</v>
      </c>
      <c r="I8" s="65">
        <v>36599429</v>
      </c>
      <c r="J8" s="65">
        <v>94566314</v>
      </c>
      <c r="K8" s="65">
        <v>23470507</v>
      </c>
      <c r="L8" s="65">
        <v>17082104</v>
      </c>
      <c r="M8" s="65">
        <v>2322996</v>
      </c>
      <c r="N8" s="65">
        <v>42875607</v>
      </c>
      <c r="O8" s="65">
        <v>2322996</v>
      </c>
      <c r="P8" s="65">
        <v>25179622</v>
      </c>
      <c r="Q8" s="65">
        <v>32093517</v>
      </c>
      <c r="R8" s="65">
        <v>59596135</v>
      </c>
      <c r="S8" s="65">
        <v>28376136</v>
      </c>
      <c r="T8" s="65">
        <v>32308184</v>
      </c>
      <c r="U8" s="65">
        <v>32704531</v>
      </c>
      <c r="V8" s="65">
        <v>93388851</v>
      </c>
      <c r="W8" s="65">
        <v>290426907</v>
      </c>
      <c r="X8" s="65">
        <v>87000000</v>
      </c>
      <c r="Y8" s="65">
        <v>203426907</v>
      </c>
      <c r="Z8" s="145">
        <v>233.82</v>
      </c>
      <c r="AA8" s="67">
        <v>87000000</v>
      </c>
    </row>
    <row r="9" spans="1:27" ht="13.5">
      <c r="A9" s="264" t="s">
        <v>149</v>
      </c>
      <c r="B9" s="197"/>
      <c r="C9" s="160">
        <v>1083012</v>
      </c>
      <c r="D9" s="160"/>
      <c r="E9" s="64"/>
      <c r="F9" s="65"/>
      <c r="G9" s="65">
        <v>1132543</v>
      </c>
      <c r="H9" s="65">
        <v>907836</v>
      </c>
      <c r="I9" s="65">
        <v>1078031</v>
      </c>
      <c r="J9" s="65">
        <v>3118410</v>
      </c>
      <c r="K9" s="65">
        <v>1070814</v>
      </c>
      <c r="L9" s="65">
        <v>1070814</v>
      </c>
      <c r="M9" s="65"/>
      <c r="N9" s="65">
        <v>2141628</v>
      </c>
      <c r="O9" s="65"/>
      <c r="P9" s="65">
        <v>21570</v>
      </c>
      <c r="Q9" s="65"/>
      <c r="R9" s="65">
        <v>21570</v>
      </c>
      <c r="S9" s="65">
        <v>1365954</v>
      </c>
      <c r="T9" s="65">
        <v>1065537</v>
      </c>
      <c r="U9" s="65">
        <v>1633291</v>
      </c>
      <c r="V9" s="65">
        <v>4064782</v>
      </c>
      <c r="W9" s="65">
        <v>9346390</v>
      </c>
      <c r="X9" s="65"/>
      <c r="Y9" s="65">
        <v>9346390</v>
      </c>
      <c r="Z9" s="145"/>
      <c r="AA9" s="67"/>
    </row>
    <row r="10" spans="1:27" ht="13.5">
      <c r="A10" s="264" t="s">
        <v>150</v>
      </c>
      <c r="B10" s="197"/>
      <c r="C10" s="160">
        <v>5774</v>
      </c>
      <c r="D10" s="160"/>
      <c r="E10" s="64">
        <v>6000</v>
      </c>
      <c r="F10" s="65">
        <v>6000</v>
      </c>
      <c r="G10" s="164"/>
      <c r="H10" s="164"/>
      <c r="I10" s="164">
        <v>3771</v>
      </c>
      <c r="J10" s="65">
        <v>3771</v>
      </c>
      <c r="K10" s="164">
        <v>3862</v>
      </c>
      <c r="L10" s="164">
        <v>2253</v>
      </c>
      <c r="M10" s="65">
        <v>2253</v>
      </c>
      <c r="N10" s="164">
        <v>8368</v>
      </c>
      <c r="O10" s="164">
        <v>2253</v>
      </c>
      <c r="P10" s="164">
        <v>2253</v>
      </c>
      <c r="Q10" s="65">
        <v>2253</v>
      </c>
      <c r="R10" s="164">
        <v>6759</v>
      </c>
      <c r="S10" s="164">
        <v>1348</v>
      </c>
      <c r="T10" s="65">
        <v>1348</v>
      </c>
      <c r="U10" s="164">
        <v>1348</v>
      </c>
      <c r="V10" s="164">
        <v>4044</v>
      </c>
      <c r="W10" s="164">
        <v>22942</v>
      </c>
      <c r="X10" s="65">
        <v>6000</v>
      </c>
      <c r="Y10" s="164">
        <v>16942</v>
      </c>
      <c r="Z10" s="146">
        <v>282.37</v>
      </c>
      <c r="AA10" s="239">
        <v>6000</v>
      </c>
    </row>
    <row r="11" spans="1:27" ht="13.5">
      <c r="A11" s="264" t="s">
        <v>151</v>
      </c>
      <c r="B11" s="197" t="s">
        <v>96</v>
      </c>
      <c r="C11" s="160">
        <v>1011499</v>
      </c>
      <c r="D11" s="160"/>
      <c r="E11" s="64">
        <v>500000</v>
      </c>
      <c r="F11" s="65">
        <v>500000</v>
      </c>
      <c r="G11" s="65">
        <v>1011500</v>
      </c>
      <c r="H11" s="65">
        <v>1011500</v>
      </c>
      <c r="I11" s="65">
        <v>1011500</v>
      </c>
      <c r="J11" s="65">
        <v>3034500</v>
      </c>
      <c r="K11" s="65">
        <v>1011500</v>
      </c>
      <c r="L11" s="65">
        <v>1011500</v>
      </c>
      <c r="M11" s="65">
        <v>1011500</v>
      </c>
      <c r="N11" s="65">
        <v>3034500</v>
      </c>
      <c r="O11" s="65">
        <v>1011500</v>
      </c>
      <c r="P11" s="65">
        <v>1011499</v>
      </c>
      <c r="Q11" s="65">
        <v>1011499</v>
      </c>
      <c r="R11" s="65">
        <v>3034498</v>
      </c>
      <c r="S11" s="65">
        <v>1011499</v>
      </c>
      <c r="T11" s="65">
        <v>1011499</v>
      </c>
      <c r="U11" s="65">
        <v>1011499</v>
      </c>
      <c r="V11" s="65">
        <v>3034497</v>
      </c>
      <c r="W11" s="65">
        <v>12137995</v>
      </c>
      <c r="X11" s="65">
        <v>500000</v>
      </c>
      <c r="Y11" s="65">
        <v>11637995</v>
      </c>
      <c r="Z11" s="145">
        <v>2327.6</v>
      </c>
      <c r="AA11" s="67">
        <v>500000</v>
      </c>
    </row>
    <row r="12" spans="1:27" ht="13.5">
      <c r="A12" s="265" t="s">
        <v>56</v>
      </c>
      <c r="B12" s="266"/>
      <c r="C12" s="177">
        <f aca="true" t="shared" si="0" ref="C12:Y12">SUM(C6:C11)</f>
        <v>5985395</v>
      </c>
      <c r="D12" s="177">
        <f>SUM(D6:D11)</f>
        <v>0</v>
      </c>
      <c r="E12" s="77">
        <f t="shared" si="0"/>
        <v>79567000</v>
      </c>
      <c r="F12" s="78">
        <f t="shared" si="0"/>
        <v>88067000</v>
      </c>
      <c r="G12" s="78">
        <f t="shared" si="0"/>
        <v>31268856</v>
      </c>
      <c r="H12" s="78">
        <f t="shared" si="0"/>
        <v>37918370</v>
      </c>
      <c r="I12" s="78">
        <f t="shared" si="0"/>
        <v>45191876</v>
      </c>
      <c r="J12" s="78">
        <f t="shared" si="0"/>
        <v>114379102</v>
      </c>
      <c r="K12" s="78">
        <f t="shared" si="0"/>
        <v>26346556</v>
      </c>
      <c r="L12" s="78">
        <f t="shared" si="0"/>
        <v>33398567</v>
      </c>
      <c r="M12" s="78">
        <f t="shared" si="0"/>
        <v>5364577</v>
      </c>
      <c r="N12" s="78">
        <f t="shared" si="0"/>
        <v>65109700</v>
      </c>
      <c r="O12" s="78">
        <f t="shared" si="0"/>
        <v>5364577</v>
      </c>
      <c r="P12" s="78">
        <f t="shared" si="0"/>
        <v>26799636</v>
      </c>
      <c r="Q12" s="78">
        <f t="shared" si="0"/>
        <v>39603146</v>
      </c>
      <c r="R12" s="78">
        <f t="shared" si="0"/>
        <v>71767359</v>
      </c>
      <c r="S12" s="78">
        <f t="shared" si="0"/>
        <v>31263072</v>
      </c>
      <c r="T12" s="78">
        <f t="shared" si="0"/>
        <v>34895142</v>
      </c>
      <c r="U12" s="78">
        <f t="shared" si="0"/>
        <v>35908149</v>
      </c>
      <c r="V12" s="78">
        <f t="shared" si="0"/>
        <v>102066363</v>
      </c>
      <c r="W12" s="78">
        <f t="shared" si="0"/>
        <v>353322524</v>
      </c>
      <c r="X12" s="78">
        <f t="shared" si="0"/>
        <v>88067000</v>
      </c>
      <c r="Y12" s="78">
        <f t="shared" si="0"/>
        <v>265255524</v>
      </c>
      <c r="Z12" s="179">
        <f>+IF(X12&lt;&gt;0,+(Y12/X12)*100,0)</f>
        <v>301.1974110620323</v>
      </c>
      <c r="AA12" s="79">
        <f>SUM(AA6:AA11)</f>
        <v>88067000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220270</v>
      </c>
      <c r="D15" s="160"/>
      <c r="E15" s="64">
        <v>231000</v>
      </c>
      <c r="F15" s="65">
        <v>231000</v>
      </c>
      <c r="G15" s="65">
        <v>224707</v>
      </c>
      <c r="H15" s="65">
        <v>224707</v>
      </c>
      <c r="I15" s="65">
        <v>220270</v>
      </c>
      <c r="J15" s="65">
        <v>669684</v>
      </c>
      <c r="K15" s="65">
        <v>220270</v>
      </c>
      <c r="L15" s="65">
        <v>220270</v>
      </c>
      <c r="M15" s="65">
        <v>220270</v>
      </c>
      <c r="N15" s="65">
        <v>660810</v>
      </c>
      <c r="O15" s="65">
        <v>220270</v>
      </c>
      <c r="P15" s="65">
        <v>218017</v>
      </c>
      <c r="Q15" s="65">
        <v>218017</v>
      </c>
      <c r="R15" s="65">
        <v>656304</v>
      </c>
      <c r="S15" s="65">
        <v>218017</v>
      </c>
      <c r="T15" s="65">
        <v>218017</v>
      </c>
      <c r="U15" s="65">
        <v>215777</v>
      </c>
      <c r="V15" s="65">
        <v>651811</v>
      </c>
      <c r="W15" s="65">
        <v>2638609</v>
      </c>
      <c r="X15" s="65">
        <v>231000</v>
      </c>
      <c r="Y15" s="65">
        <v>2407609</v>
      </c>
      <c r="Z15" s="145">
        <v>1042.25</v>
      </c>
      <c r="AA15" s="67">
        <v>231000</v>
      </c>
    </row>
    <row r="16" spans="1:27" ht="13.5">
      <c r="A16" s="264" t="s">
        <v>154</v>
      </c>
      <c r="B16" s="197"/>
      <c r="C16" s="160">
        <v>475565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>
        <v>1446000</v>
      </c>
      <c r="G17" s="65"/>
      <c r="H17" s="65"/>
      <c r="I17" s="65">
        <v>23566988</v>
      </c>
      <c r="J17" s="65">
        <v>23566988</v>
      </c>
      <c r="K17" s="65">
        <v>23566988</v>
      </c>
      <c r="L17" s="65">
        <v>1446000</v>
      </c>
      <c r="M17" s="65">
        <v>1446000</v>
      </c>
      <c r="N17" s="65">
        <v>26458988</v>
      </c>
      <c r="O17" s="65">
        <v>1446000</v>
      </c>
      <c r="P17" s="65">
        <v>1446000</v>
      </c>
      <c r="Q17" s="65">
        <v>1446000</v>
      </c>
      <c r="R17" s="65">
        <v>4338000</v>
      </c>
      <c r="S17" s="65">
        <v>1446000</v>
      </c>
      <c r="T17" s="65">
        <v>1446000</v>
      </c>
      <c r="U17" s="65">
        <v>1446000</v>
      </c>
      <c r="V17" s="65">
        <v>4338000</v>
      </c>
      <c r="W17" s="65">
        <v>58701976</v>
      </c>
      <c r="X17" s="65">
        <v>1446000</v>
      </c>
      <c r="Y17" s="65">
        <v>57255976</v>
      </c>
      <c r="Z17" s="145">
        <v>3959.61</v>
      </c>
      <c r="AA17" s="67">
        <v>1446000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448589210</v>
      </c>
      <c r="D19" s="160"/>
      <c r="E19" s="64">
        <v>335440000</v>
      </c>
      <c r="F19" s="65">
        <v>323807000</v>
      </c>
      <c r="G19" s="65">
        <v>439197879</v>
      </c>
      <c r="H19" s="65">
        <v>439197879</v>
      </c>
      <c r="I19" s="65">
        <v>416804560</v>
      </c>
      <c r="J19" s="65">
        <v>1295200318</v>
      </c>
      <c r="K19" s="65">
        <v>418018074</v>
      </c>
      <c r="L19" s="65">
        <v>447106253</v>
      </c>
      <c r="M19" s="65">
        <v>450693498</v>
      </c>
      <c r="N19" s="65">
        <v>1315817825</v>
      </c>
      <c r="O19" s="65">
        <v>450693498</v>
      </c>
      <c r="P19" s="65">
        <v>466863393</v>
      </c>
      <c r="Q19" s="65">
        <v>469066145</v>
      </c>
      <c r="R19" s="65">
        <v>1386623036</v>
      </c>
      <c r="S19" s="65">
        <v>470263904</v>
      </c>
      <c r="T19" s="65">
        <v>470965857</v>
      </c>
      <c r="U19" s="65">
        <v>472357573</v>
      </c>
      <c r="V19" s="65">
        <v>1413587334</v>
      </c>
      <c r="W19" s="65">
        <v>5411228513</v>
      </c>
      <c r="X19" s="65">
        <v>323807000</v>
      </c>
      <c r="Y19" s="65">
        <v>5087421513</v>
      </c>
      <c r="Z19" s="145">
        <v>1571.13</v>
      </c>
      <c r="AA19" s="67">
        <v>323807000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>
        <v>36960</v>
      </c>
      <c r="J22" s="65">
        <v>36960</v>
      </c>
      <c r="K22" s="65">
        <v>36960</v>
      </c>
      <c r="L22" s="65">
        <v>36960</v>
      </c>
      <c r="M22" s="65">
        <v>36960</v>
      </c>
      <c r="N22" s="65">
        <v>110880</v>
      </c>
      <c r="O22" s="65">
        <v>36960</v>
      </c>
      <c r="P22" s="65">
        <v>36960</v>
      </c>
      <c r="Q22" s="65">
        <v>36960</v>
      </c>
      <c r="R22" s="65">
        <v>110880</v>
      </c>
      <c r="S22" s="65">
        <v>36960</v>
      </c>
      <c r="T22" s="65">
        <v>36960</v>
      </c>
      <c r="U22" s="65">
        <v>36960</v>
      </c>
      <c r="V22" s="65">
        <v>110880</v>
      </c>
      <c r="W22" s="65">
        <v>369600</v>
      </c>
      <c r="X22" s="65"/>
      <c r="Y22" s="65">
        <v>369600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449285045</v>
      </c>
      <c r="D24" s="177">
        <f>SUM(D15:D23)</f>
        <v>0</v>
      </c>
      <c r="E24" s="81">
        <f t="shared" si="1"/>
        <v>335671000</v>
      </c>
      <c r="F24" s="82">
        <f t="shared" si="1"/>
        <v>325484000</v>
      </c>
      <c r="G24" s="82">
        <f t="shared" si="1"/>
        <v>439422586</v>
      </c>
      <c r="H24" s="82">
        <f t="shared" si="1"/>
        <v>439422586</v>
      </c>
      <c r="I24" s="82">
        <f t="shared" si="1"/>
        <v>440628778</v>
      </c>
      <c r="J24" s="82">
        <f t="shared" si="1"/>
        <v>1319473950</v>
      </c>
      <c r="K24" s="82">
        <f t="shared" si="1"/>
        <v>441842292</v>
      </c>
      <c r="L24" s="82">
        <f t="shared" si="1"/>
        <v>448809483</v>
      </c>
      <c r="M24" s="82">
        <f t="shared" si="1"/>
        <v>452396728</v>
      </c>
      <c r="N24" s="82">
        <f t="shared" si="1"/>
        <v>1343048503</v>
      </c>
      <c r="O24" s="82">
        <f t="shared" si="1"/>
        <v>452396728</v>
      </c>
      <c r="P24" s="82">
        <f t="shared" si="1"/>
        <v>468564370</v>
      </c>
      <c r="Q24" s="82">
        <f t="shared" si="1"/>
        <v>470767122</v>
      </c>
      <c r="R24" s="82">
        <f t="shared" si="1"/>
        <v>1391728220</v>
      </c>
      <c r="S24" s="82">
        <f t="shared" si="1"/>
        <v>471964881</v>
      </c>
      <c r="T24" s="82">
        <f t="shared" si="1"/>
        <v>472666834</v>
      </c>
      <c r="U24" s="82">
        <f t="shared" si="1"/>
        <v>474056310</v>
      </c>
      <c r="V24" s="82">
        <f t="shared" si="1"/>
        <v>1418688025</v>
      </c>
      <c r="W24" s="82">
        <f t="shared" si="1"/>
        <v>5472938698</v>
      </c>
      <c r="X24" s="82">
        <f t="shared" si="1"/>
        <v>325484000</v>
      </c>
      <c r="Y24" s="82">
        <f t="shared" si="1"/>
        <v>5147454698</v>
      </c>
      <c r="Z24" s="227">
        <f>+IF(X24&lt;&gt;0,+(Y24/X24)*100,0)</f>
        <v>1581.4770305145569</v>
      </c>
      <c r="AA24" s="84">
        <f>SUM(AA15:AA23)</f>
        <v>325484000</v>
      </c>
    </row>
    <row r="25" spans="1:27" ht="13.5">
      <c r="A25" s="265" t="s">
        <v>162</v>
      </c>
      <c r="B25" s="266"/>
      <c r="C25" s="177">
        <f aca="true" t="shared" si="2" ref="C25:Y25">+C12+C24</f>
        <v>455270440</v>
      </c>
      <c r="D25" s="177">
        <f>+D12+D24</f>
        <v>0</v>
      </c>
      <c r="E25" s="77">
        <f t="shared" si="2"/>
        <v>415238000</v>
      </c>
      <c r="F25" s="78">
        <f t="shared" si="2"/>
        <v>413551000</v>
      </c>
      <c r="G25" s="78">
        <f t="shared" si="2"/>
        <v>470691442</v>
      </c>
      <c r="H25" s="78">
        <f t="shared" si="2"/>
        <v>477340956</v>
      </c>
      <c r="I25" s="78">
        <f t="shared" si="2"/>
        <v>485820654</v>
      </c>
      <c r="J25" s="78">
        <f t="shared" si="2"/>
        <v>1433853052</v>
      </c>
      <c r="K25" s="78">
        <f t="shared" si="2"/>
        <v>468188848</v>
      </c>
      <c r="L25" s="78">
        <f t="shared" si="2"/>
        <v>482208050</v>
      </c>
      <c r="M25" s="78">
        <f t="shared" si="2"/>
        <v>457761305</v>
      </c>
      <c r="N25" s="78">
        <f t="shared" si="2"/>
        <v>1408158203</v>
      </c>
      <c r="O25" s="78">
        <f t="shared" si="2"/>
        <v>457761305</v>
      </c>
      <c r="P25" s="78">
        <f t="shared" si="2"/>
        <v>495364006</v>
      </c>
      <c r="Q25" s="78">
        <f t="shared" si="2"/>
        <v>510370268</v>
      </c>
      <c r="R25" s="78">
        <f t="shared" si="2"/>
        <v>1463495579</v>
      </c>
      <c r="S25" s="78">
        <f t="shared" si="2"/>
        <v>503227953</v>
      </c>
      <c r="T25" s="78">
        <f t="shared" si="2"/>
        <v>507561976</v>
      </c>
      <c r="U25" s="78">
        <f t="shared" si="2"/>
        <v>509964459</v>
      </c>
      <c r="V25" s="78">
        <f t="shared" si="2"/>
        <v>1520754388</v>
      </c>
      <c r="W25" s="78">
        <f t="shared" si="2"/>
        <v>5826261222</v>
      </c>
      <c r="X25" s="78">
        <f t="shared" si="2"/>
        <v>413551000</v>
      </c>
      <c r="Y25" s="78">
        <f t="shared" si="2"/>
        <v>5412710222</v>
      </c>
      <c r="Z25" s="179">
        <f>+IF(X25&lt;&gt;0,+(Y25/X25)*100,0)</f>
        <v>1308.8374159414436</v>
      </c>
      <c r="AA25" s="79">
        <f>+AA12+AA24</f>
        <v>413551000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2810946</v>
      </c>
      <c r="D29" s="160"/>
      <c r="E29" s="64"/>
      <c r="F29" s="65"/>
      <c r="G29" s="65">
        <v>-8373778</v>
      </c>
      <c r="H29" s="65"/>
      <c r="I29" s="65">
        <v>583823</v>
      </c>
      <c r="J29" s="65">
        <v>-7789955</v>
      </c>
      <c r="K29" s="65"/>
      <c r="L29" s="65"/>
      <c r="M29" s="65"/>
      <c r="N29" s="65"/>
      <c r="O29" s="65">
        <v>3915120</v>
      </c>
      <c r="P29" s="65">
        <v>5833180</v>
      </c>
      <c r="Q29" s="65"/>
      <c r="R29" s="65">
        <v>9748300</v>
      </c>
      <c r="S29" s="65">
        <v>3114768</v>
      </c>
      <c r="T29" s="65">
        <v>3995535</v>
      </c>
      <c r="U29" s="65">
        <v>15722936</v>
      </c>
      <c r="V29" s="65">
        <v>22833239</v>
      </c>
      <c r="W29" s="65">
        <v>24791584</v>
      </c>
      <c r="X29" s="65"/>
      <c r="Y29" s="65">
        <v>24791584</v>
      </c>
      <c r="Z29" s="145"/>
      <c r="AA29" s="67"/>
    </row>
    <row r="30" spans="1:27" ht="13.5">
      <c r="A30" s="264" t="s">
        <v>52</v>
      </c>
      <c r="B30" s="197" t="s">
        <v>94</v>
      </c>
      <c r="C30" s="160">
        <v>2005665</v>
      </c>
      <c r="D30" s="160"/>
      <c r="E30" s="64">
        <v>598000</v>
      </c>
      <c r="F30" s="65">
        <v>11466000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11466000</v>
      </c>
      <c r="Y30" s="65">
        <v>-11466000</v>
      </c>
      <c r="Z30" s="145">
        <v>-100</v>
      </c>
      <c r="AA30" s="67">
        <v>11466000</v>
      </c>
    </row>
    <row r="31" spans="1:27" ht="13.5">
      <c r="A31" s="264" t="s">
        <v>166</v>
      </c>
      <c r="B31" s="197"/>
      <c r="C31" s="160">
        <v>1062312</v>
      </c>
      <c r="D31" s="160"/>
      <c r="E31" s="64">
        <v>1150000</v>
      </c>
      <c r="F31" s="65">
        <v>1150000</v>
      </c>
      <c r="G31" s="65">
        <v>1045151</v>
      </c>
      <c r="H31" s="65">
        <v>1041746</v>
      </c>
      <c r="I31" s="65">
        <v>1045445</v>
      </c>
      <c r="J31" s="65">
        <v>3132342</v>
      </c>
      <c r="K31" s="65">
        <v>1061509</v>
      </c>
      <c r="L31" s="65">
        <v>1061509</v>
      </c>
      <c r="M31" s="65">
        <v>1061509</v>
      </c>
      <c r="N31" s="65">
        <v>3184527</v>
      </c>
      <c r="O31" s="65">
        <v>1061509</v>
      </c>
      <c r="P31" s="65">
        <v>1061678</v>
      </c>
      <c r="Q31" s="65">
        <v>1061678</v>
      </c>
      <c r="R31" s="65">
        <v>3184865</v>
      </c>
      <c r="S31" s="65">
        <v>1114451</v>
      </c>
      <c r="T31" s="65">
        <v>1103266</v>
      </c>
      <c r="U31" s="65">
        <v>1113993</v>
      </c>
      <c r="V31" s="65">
        <v>3331710</v>
      </c>
      <c r="W31" s="65">
        <v>12833444</v>
      </c>
      <c r="X31" s="65">
        <v>1150000</v>
      </c>
      <c r="Y31" s="65">
        <v>11683444</v>
      </c>
      <c r="Z31" s="145">
        <v>1015.95</v>
      </c>
      <c r="AA31" s="67">
        <v>1150000</v>
      </c>
    </row>
    <row r="32" spans="1:27" ht="13.5">
      <c r="A32" s="264" t="s">
        <v>167</v>
      </c>
      <c r="B32" s="197" t="s">
        <v>94</v>
      </c>
      <c r="C32" s="160">
        <v>8856753</v>
      </c>
      <c r="D32" s="160"/>
      <c r="E32" s="64">
        <v>400000</v>
      </c>
      <c r="F32" s="65">
        <v>400000</v>
      </c>
      <c r="G32" s="65">
        <v>9485432</v>
      </c>
      <c r="H32" s="65">
        <v>9487170</v>
      </c>
      <c r="I32" s="65">
        <v>11735129</v>
      </c>
      <c r="J32" s="65">
        <v>30707731</v>
      </c>
      <c r="K32" s="65">
        <v>173665</v>
      </c>
      <c r="L32" s="65">
        <v>6533600</v>
      </c>
      <c r="M32" s="65">
        <v>1961970</v>
      </c>
      <c r="N32" s="65">
        <v>8669235</v>
      </c>
      <c r="O32" s="65">
        <v>6331160</v>
      </c>
      <c r="P32" s="65">
        <v>23600085</v>
      </c>
      <c r="Q32" s="65">
        <v>5191577</v>
      </c>
      <c r="R32" s="65">
        <v>35122822</v>
      </c>
      <c r="S32" s="65">
        <v>30068274</v>
      </c>
      <c r="T32" s="65">
        <v>21288945</v>
      </c>
      <c r="U32" s="65">
        <v>21443873</v>
      </c>
      <c r="V32" s="65">
        <v>72801092</v>
      </c>
      <c r="W32" s="65">
        <v>147300880</v>
      </c>
      <c r="X32" s="65">
        <v>400000</v>
      </c>
      <c r="Y32" s="65">
        <v>146900880</v>
      </c>
      <c r="Z32" s="145">
        <v>36725.22</v>
      </c>
      <c r="AA32" s="67">
        <v>400000</v>
      </c>
    </row>
    <row r="33" spans="1:27" ht="13.5">
      <c r="A33" s="264" t="s">
        <v>168</v>
      </c>
      <c r="B33" s="197"/>
      <c r="C33" s="160">
        <v>16511966</v>
      </c>
      <c r="D33" s="160"/>
      <c r="E33" s="64">
        <v>3000000</v>
      </c>
      <c r="F33" s="65">
        <v>3000000</v>
      </c>
      <c r="G33" s="65">
        <v>4134185</v>
      </c>
      <c r="H33" s="65">
        <v>4134186</v>
      </c>
      <c r="I33" s="65">
        <v>4134186</v>
      </c>
      <c r="J33" s="65">
        <v>12402557</v>
      </c>
      <c r="K33" s="65">
        <v>4134186</v>
      </c>
      <c r="L33" s="65">
        <v>4134186</v>
      </c>
      <c r="M33" s="65">
        <v>4134186</v>
      </c>
      <c r="N33" s="65">
        <v>12402558</v>
      </c>
      <c r="O33" s="65">
        <v>4134186</v>
      </c>
      <c r="P33" s="65">
        <v>4967695</v>
      </c>
      <c r="Q33" s="65">
        <v>4967695</v>
      </c>
      <c r="R33" s="65">
        <v>14069576</v>
      </c>
      <c r="S33" s="65">
        <v>4889843</v>
      </c>
      <c r="T33" s="65">
        <v>4889843</v>
      </c>
      <c r="U33" s="65">
        <v>4631572</v>
      </c>
      <c r="V33" s="65">
        <v>14411258</v>
      </c>
      <c r="W33" s="65">
        <v>53285949</v>
      </c>
      <c r="X33" s="65">
        <v>3000000</v>
      </c>
      <c r="Y33" s="65">
        <v>50285949</v>
      </c>
      <c r="Z33" s="145">
        <v>1676.2</v>
      </c>
      <c r="AA33" s="67">
        <v>3000000</v>
      </c>
    </row>
    <row r="34" spans="1:27" ht="13.5">
      <c r="A34" s="265" t="s">
        <v>58</v>
      </c>
      <c r="B34" s="266"/>
      <c r="C34" s="177">
        <f aca="true" t="shared" si="3" ref="C34:Y34">SUM(C29:C33)</f>
        <v>31247642</v>
      </c>
      <c r="D34" s="177">
        <f>SUM(D29:D33)</f>
        <v>0</v>
      </c>
      <c r="E34" s="77">
        <f t="shared" si="3"/>
        <v>5148000</v>
      </c>
      <c r="F34" s="78">
        <f t="shared" si="3"/>
        <v>16016000</v>
      </c>
      <c r="G34" s="78">
        <f t="shared" si="3"/>
        <v>6290990</v>
      </c>
      <c r="H34" s="78">
        <f t="shared" si="3"/>
        <v>14663102</v>
      </c>
      <c r="I34" s="78">
        <f t="shared" si="3"/>
        <v>17498583</v>
      </c>
      <c r="J34" s="78">
        <f t="shared" si="3"/>
        <v>38452675</v>
      </c>
      <c r="K34" s="78">
        <f t="shared" si="3"/>
        <v>5369360</v>
      </c>
      <c r="L34" s="78">
        <f t="shared" si="3"/>
        <v>11729295</v>
      </c>
      <c r="M34" s="78">
        <f t="shared" si="3"/>
        <v>7157665</v>
      </c>
      <c r="N34" s="78">
        <f t="shared" si="3"/>
        <v>24256320</v>
      </c>
      <c r="O34" s="78">
        <f t="shared" si="3"/>
        <v>15441975</v>
      </c>
      <c r="P34" s="78">
        <f t="shared" si="3"/>
        <v>35462638</v>
      </c>
      <c r="Q34" s="78">
        <f t="shared" si="3"/>
        <v>11220950</v>
      </c>
      <c r="R34" s="78">
        <f t="shared" si="3"/>
        <v>62125563</v>
      </c>
      <c r="S34" s="78">
        <f t="shared" si="3"/>
        <v>39187336</v>
      </c>
      <c r="T34" s="78">
        <f t="shared" si="3"/>
        <v>31277589</v>
      </c>
      <c r="U34" s="78">
        <f t="shared" si="3"/>
        <v>42912374</v>
      </c>
      <c r="V34" s="78">
        <f t="shared" si="3"/>
        <v>113377299</v>
      </c>
      <c r="W34" s="78">
        <f t="shared" si="3"/>
        <v>238211857</v>
      </c>
      <c r="X34" s="78">
        <f t="shared" si="3"/>
        <v>16016000</v>
      </c>
      <c r="Y34" s="78">
        <f t="shared" si="3"/>
        <v>222195857</v>
      </c>
      <c r="Z34" s="179">
        <f>+IF(X34&lt;&gt;0,+(Y34/X34)*100,0)</f>
        <v>1387.3367694805195</v>
      </c>
      <c r="AA34" s="79">
        <f>SUM(AA29:AA33)</f>
        <v>16016000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8564185</v>
      </c>
      <c r="D37" s="160"/>
      <c r="E37" s="64">
        <v>11466000</v>
      </c>
      <c r="F37" s="65">
        <v>598000</v>
      </c>
      <c r="G37" s="65">
        <v>10569850</v>
      </c>
      <c r="H37" s="65">
        <v>10528601</v>
      </c>
      <c r="I37" s="65">
        <v>10157361</v>
      </c>
      <c r="J37" s="65">
        <v>31255812</v>
      </c>
      <c r="K37" s="65">
        <v>10157361</v>
      </c>
      <c r="L37" s="65">
        <v>10157361</v>
      </c>
      <c r="M37" s="65">
        <v>10157361</v>
      </c>
      <c r="N37" s="65">
        <v>30472083</v>
      </c>
      <c r="O37" s="65">
        <v>9439336</v>
      </c>
      <c r="P37" s="65">
        <v>10157361</v>
      </c>
      <c r="Q37" s="65">
        <v>9439336</v>
      </c>
      <c r="R37" s="65">
        <v>29036033</v>
      </c>
      <c r="S37" s="65">
        <v>9219713</v>
      </c>
      <c r="T37" s="65">
        <v>9219713</v>
      </c>
      <c r="U37" s="65">
        <v>9322967</v>
      </c>
      <c r="V37" s="65">
        <v>27762393</v>
      </c>
      <c r="W37" s="65">
        <v>118526321</v>
      </c>
      <c r="X37" s="65">
        <v>598000</v>
      </c>
      <c r="Y37" s="65">
        <v>117928321</v>
      </c>
      <c r="Z37" s="145">
        <v>19720.46</v>
      </c>
      <c r="AA37" s="67">
        <v>598000</v>
      </c>
    </row>
    <row r="38" spans="1:27" ht="13.5">
      <c r="A38" s="264" t="s">
        <v>168</v>
      </c>
      <c r="B38" s="197"/>
      <c r="C38" s="160">
        <v>17349030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>
        <v>17349030</v>
      </c>
      <c r="Q38" s="65">
        <v>17349030</v>
      </c>
      <c r="R38" s="65">
        <v>34698060</v>
      </c>
      <c r="S38" s="65">
        <v>17349030</v>
      </c>
      <c r="T38" s="65">
        <v>17349030</v>
      </c>
      <c r="U38" s="65">
        <v>17349030</v>
      </c>
      <c r="V38" s="65">
        <v>52047090</v>
      </c>
      <c r="W38" s="65">
        <v>86745150</v>
      </c>
      <c r="X38" s="65"/>
      <c r="Y38" s="65">
        <v>86745150</v>
      </c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25913215</v>
      </c>
      <c r="D39" s="177">
        <f>SUM(D37:D38)</f>
        <v>0</v>
      </c>
      <c r="E39" s="81">
        <f t="shared" si="4"/>
        <v>11466000</v>
      </c>
      <c r="F39" s="82">
        <f t="shared" si="4"/>
        <v>598000</v>
      </c>
      <c r="G39" s="82">
        <f t="shared" si="4"/>
        <v>10569850</v>
      </c>
      <c r="H39" s="82">
        <f t="shared" si="4"/>
        <v>10528601</v>
      </c>
      <c r="I39" s="82">
        <f t="shared" si="4"/>
        <v>10157361</v>
      </c>
      <c r="J39" s="82">
        <f t="shared" si="4"/>
        <v>31255812</v>
      </c>
      <c r="K39" s="82">
        <f t="shared" si="4"/>
        <v>10157361</v>
      </c>
      <c r="L39" s="82">
        <f t="shared" si="4"/>
        <v>10157361</v>
      </c>
      <c r="M39" s="82">
        <f t="shared" si="4"/>
        <v>10157361</v>
      </c>
      <c r="N39" s="82">
        <f t="shared" si="4"/>
        <v>30472083</v>
      </c>
      <c r="O39" s="82">
        <f t="shared" si="4"/>
        <v>9439336</v>
      </c>
      <c r="P39" s="82">
        <f t="shared" si="4"/>
        <v>27506391</v>
      </c>
      <c r="Q39" s="82">
        <f t="shared" si="4"/>
        <v>26788366</v>
      </c>
      <c r="R39" s="82">
        <f t="shared" si="4"/>
        <v>63734093</v>
      </c>
      <c r="S39" s="82">
        <f t="shared" si="4"/>
        <v>26568743</v>
      </c>
      <c r="T39" s="82">
        <f t="shared" si="4"/>
        <v>26568743</v>
      </c>
      <c r="U39" s="82">
        <f t="shared" si="4"/>
        <v>26671997</v>
      </c>
      <c r="V39" s="82">
        <f t="shared" si="4"/>
        <v>79809483</v>
      </c>
      <c r="W39" s="82">
        <f t="shared" si="4"/>
        <v>205271471</v>
      </c>
      <c r="X39" s="82">
        <f t="shared" si="4"/>
        <v>598000</v>
      </c>
      <c r="Y39" s="82">
        <f t="shared" si="4"/>
        <v>204673471</v>
      </c>
      <c r="Z39" s="227">
        <f>+IF(X39&lt;&gt;0,+(Y39/X39)*100,0)</f>
        <v>34226.33294314381</v>
      </c>
      <c r="AA39" s="84">
        <f>SUM(AA37:AA38)</f>
        <v>598000</v>
      </c>
    </row>
    <row r="40" spans="1:27" ht="13.5">
      <c r="A40" s="265" t="s">
        <v>170</v>
      </c>
      <c r="B40" s="266"/>
      <c r="C40" s="177">
        <f aca="true" t="shared" si="5" ref="C40:Y40">+C34+C39</f>
        <v>57160857</v>
      </c>
      <c r="D40" s="177">
        <f>+D34+D39</f>
        <v>0</v>
      </c>
      <c r="E40" s="77">
        <f t="shared" si="5"/>
        <v>16614000</v>
      </c>
      <c r="F40" s="78">
        <f t="shared" si="5"/>
        <v>16614000</v>
      </c>
      <c r="G40" s="78">
        <f t="shared" si="5"/>
        <v>16860840</v>
      </c>
      <c r="H40" s="78">
        <f t="shared" si="5"/>
        <v>25191703</v>
      </c>
      <c r="I40" s="78">
        <f t="shared" si="5"/>
        <v>27655944</v>
      </c>
      <c r="J40" s="78">
        <f t="shared" si="5"/>
        <v>69708487</v>
      </c>
      <c r="K40" s="78">
        <f t="shared" si="5"/>
        <v>15526721</v>
      </c>
      <c r="L40" s="78">
        <f t="shared" si="5"/>
        <v>21886656</v>
      </c>
      <c r="M40" s="78">
        <f t="shared" si="5"/>
        <v>17315026</v>
      </c>
      <c r="N40" s="78">
        <f t="shared" si="5"/>
        <v>54728403</v>
      </c>
      <c r="O40" s="78">
        <f t="shared" si="5"/>
        <v>24881311</v>
      </c>
      <c r="P40" s="78">
        <f t="shared" si="5"/>
        <v>62969029</v>
      </c>
      <c r="Q40" s="78">
        <f t="shared" si="5"/>
        <v>38009316</v>
      </c>
      <c r="R40" s="78">
        <f t="shared" si="5"/>
        <v>125859656</v>
      </c>
      <c r="S40" s="78">
        <f t="shared" si="5"/>
        <v>65756079</v>
      </c>
      <c r="T40" s="78">
        <f t="shared" si="5"/>
        <v>57846332</v>
      </c>
      <c r="U40" s="78">
        <f t="shared" si="5"/>
        <v>69584371</v>
      </c>
      <c r="V40" s="78">
        <f t="shared" si="5"/>
        <v>193186782</v>
      </c>
      <c r="W40" s="78">
        <f t="shared" si="5"/>
        <v>443483328</v>
      </c>
      <c r="X40" s="78">
        <f t="shared" si="5"/>
        <v>16614000</v>
      </c>
      <c r="Y40" s="78">
        <f t="shared" si="5"/>
        <v>426869328</v>
      </c>
      <c r="Z40" s="179">
        <f>+IF(X40&lt;&gt;0,+(Y40/X40)*100,0)</f>
        <v>2569.3350668111234</v>
      </c>
      <c r="AA40" s="79">
        <f>+AA34+AA39</f>
        <v>16614000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398109583</v>
      </c>
      <c r="D42" s="272">
        <f>+D25-D40</f>
        <v>0</v>
      </c>
      <c r="E42" s="273">
        <f t="shared" si="6"/>
        <v>398624000</v>
      </c>
      <c r="F42" s="274">
        <f t="shared" si="6"/>
        <v>396937000</v>
      </c>
      <c r="G42" s="274">
        <f t="shared" si="6"/>
        <v>453830602</v>
      </c>
      <c r="H42" s="274">
        <f t="shared" si="6"/>
        <v>452149253</v>
      </c>
      <c r="I42" s="274">
        <f t="shared" si="6"/>
        <v>458164710</v>
      </c>
      <c r="J42" s="274">
        <f t="shared" si="6"/>
        <v>1364144565</v>
      </c>
      <c r="K42" s="274">
        <f t="shared" si="6"/>
        <v>452662127</v>
      </c>
      <c r="L42" s="274">
        <f t="shared" si="6"/>
        <v>460321394</v>
      </c>
      <c r="M42" s="274">
        <f t="shared" si="6"/>
        <v>440446279</v>
      </c>
      <c r="N42" s="274">
        <f t="shared" si="6"/>
        <v>1353429800</v>
      </c>
      <c r="O42" s="274">
        <f t="shared" si="6"/>
        <v>432879994</v>
      </c>
      <c r="P42" s="274">
        <f t="shared" si="6"/>
        <v>432394977</v>
      </c>
      <c r="Q42" s="274">
        <f t="shared" si="6"/>
        <v>472360952</v>
      </c>
      <c r="R42" s="274">
        <f t="shared" si="6"/>
        <v>1337635923</v>
      </c>
      <c r="S42" s="274">
        <f t="shared" si="6"/>
        <v>437471874</v>
      </c>
      <c r="T42" s="274">
        <f t="shared" si="6"/>
        <v>449715644</v>
      </c>
      <c r="U42" s="274">
        <f t="shared" si="6"/>
        <v>440380088</v>
      </c>
      <c r="V42" s="274">
        <f t="shared" si="6"/>
        <v>1327567606</v>
      </c>
      <c r="W42" s="274">
        <f t="shared" si="6"/>
        <v>5382777894</v>
      </c>
      <c r="X42" s="274">
        <f t="shared" si="6"/>
        <v>396937000</v>
      </c>
      <c r="Y42" s="274">
        <f t="shared" si="6"/>
        <v>4985840894</v>
      </c>
      <c r="Z42" s="275">
        <f>+IF(X42&lt;&gt;0,+(Y42/X42)*100,0)</f>
        <v>1256.078645729675</v>
      </c>
      <c r="AA42" s="276">
        <f>+AA25-AA40</f>
        <v>396937000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398109583</v>
      </c>
      <c r="D45" s="160"/>
      <c r="E45" s="64">
        <v>398624000</v>
      </c>
      <c r="F45" s="65">
        <v>396937000</v>
      </c>
      <c r="G45" s="65">
        <v>453830602</v>
      </c>
      <c r="H45" s="65">
        <v>452149253</v>
      </c>
      <c r="I45" s="65">
        <v>458164710</v>
      </c>
      <c r="J45" s="65">
        <v>1364144565</v>
      </c>
      <c r="K45" s="65">
        <v>452662127</v>
      </c>
      <c r="L45" s="65">
        <v>460321394</v>
      </c>
      <c r="M45" s="65">
        <v>440446279</v>
      </c>
      <c r="N45" s="65">
        <v>1353429800</v>
      </c>
      <c r="O45" s="65">
        <v>432879994</v>
      </c>
      <c r="P45" s="65">
        <v>432394977</v>
      </c>
      <c r="Q45" s="65">
        <v>472360952</v>
      </c>
      <c r="R45" s="65">
        <v>1337635923</v>
      </c>
      <c r="S45" s="65">
        <v>437471874</v>
      </c>
      <c r="T45" s="65">
        <v>449715644</v>
      </c>
      <c r="U45" s="65">
        <v>440380088</v>
      </c>
      <c r="V45" s="65">
        <v>1327567606</v>
      </c>
      <c r="W45" s="65">
        <v>5382777894</v>
      </c>
      <c r="X45" s="65">
        <v>396937000</v>
      </c>
      <c r="Y45" s="65">
        <v>4985840894</v>
      </c>
      <c r="Z45" s="144">
        <v>1256.08</v>
      </c>
      <c r="AA45" s="67">
        <v>396937000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398109583</v>
      </c>
      <c r="D48" s="232">
        <f>SUM(D45:D47)</f>
        <v>0</v>
      </c>
      <c r="E48" s="279">
        <f t="shared" si="7"/>
        <v>398624000</v>
      </c>
      <c r="F48" s="234">
        <f t="shared" si="7"/>
        <v>396937000</v>
      </c>
      <c r="G48" s="234">
        <f t="shared" si="7"/>
        <v>453830602</v>
      </c>
      <c r="H48" s="234">
        <f t="shared" si="7"/>
        <v>452149253</v>
      </c>
      <c r="I48" s="234">
        <f t="shared" si="7"/>
        <v>458164710</v>
      </c>
      <c r="J48" s="234">
        <f t="shared" si="7"/>
        <v>1364144565</v>
      </c>
      <c r="K48" s="234">
        <f t="shared" si="7"/>
        <v>452662127</v>
      </c>
      <c r="L48" s="234">
        <f t="shared" si="7"/>
        <v>460321394</v>
      </c>
      <c r="M48" s="234">
        <f t="shared" si="7"/>
        <v>440446279</v>
      </c>
      <c r="N48" s="234">
        <f t="shared" si="7"/>
        <v>1353429800</v>
      </c>
      <c r="O48" s="234">
        <f t="shared" si="7"/>
        <v>432879994</v>
      </c>
      <c r="P48" s="234">
        <f t="shared" si="7"/>
        <v>432394977</v>
      </c>
      <c r="Q48" s="234">
        <f t="shared" si="7"/>
        <v>472360952</v>
      </c>
      <c r="R48" s="234">
        <f t="shared" si="7"/>
        <v>1337635923</v>
      </c>
      <c r="S48" s="234">
        <f t="shared" si="7"/>
        <v>437471874</v>
      </c>
      <c r="T48" s="234">
        <f t="shared" si="7"/>
        <v>449715644</v>
      </c>
      <c r="U48" s="234">
        <f t="shared" si="7"/>
        <v>440380088</v>
      </c>
      <c r="V48" s="234">
        <f t="shared" si="7"/>
        <v>1327567606</v>
      </c>
      <c r="W48" s="234">
        <f t="shared" si="7"/>
        <v>5382777894</v>
      </c>
      <c r="X48" s="234">
        <f t="shared" si="7"/>
        <v>396937000</v>
      </c>
      <c r="Y48" s="234">
        <f t="shared" si="7"/>
        <v>4985840894</v>
      </c>
      <c r="Z48" s="280">
        <f>+IF(X48&lt;&gt;0,+(Y48/X48)*100,0)</f>
        <v>1256.078645729675</v>
      </c>
      <c r="AA48" s="247">
        <f>SUM(AA45:AA47)</f>
        <v>396937000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71606069</v>
      </c>
      <c r="D6" s="160">
        <v>71763461</v>
      </c>
      <c r="E6" s="64">
        <v>100836000</v>
      </c>
      <c r="F6" s="65">
        <v>151604000</v>
      </c>
      <c r="G6" s="65">
        <v>4817338</v>
      </c>
      <c r="H6" s="65">
        <v>5218725</v>
      </c>
      <c r="I6" s="65">
        <v>5805613</v>
      </c>
      <c r="J6" s="65">
        <v>15841676</v>
      </c>
      <c r="K6" s="65">
        <v>4369987</v>
      </c>
      <c r="L6" s="65">
        <v>7471625</v>
      </c>
      <c r="M6" s="65">
        <v>4293818</v>
      </c>
      <c r="N6" s="65">
        <v>16135430</v>
      </c>
      <c r="O6" s="65">
        <v>4313598</v>
      </c>
      <c r="P6" s="65">
        <v>8458796</v>
      </c>
      <c r="Q6" s="65">
        <v>5409715</v>
      </c>
      <c r="R6" s="65">
        <v>18182109</v>
      </c>
      <c r="S6" s="65">
        <v>9317017</v>
      </c>
      <c r="T6" s="65">
        <v>6372327</v>
      </c>
      <c r="U6" s="65">
        <v>5914902</v>
      </c>
      <c r="V6" s="65">
        <v>21604246</v>
      </c>
      <c r="W6" s="65">
        <v>71763461</v>
      </c>
      <c r="X6" s="65">
        <v>151604000</v>
      </c>
      <c r="Y6" s="65">
        <v>-79840539</v>
      </c>
      <c r="Z6" s="145">
        <v>-52.66</v>
      </c>
      <c r="AA6" s="67">
        <v>151604000</v>
      </c>
    </row>
    <row r="7" spans="1:27" ht="13.5">
      <c r="A7" s="264" t="s">
        <v>181</v>
      </c>
      <c r="B7" s="197" t="s">
        <v>72</v>
      </c>
      <c r="C7" s="160">
        <v>59348665</v>
      </c>
      <c r="D7" s="160">
        <v>76130000</v>
      </c>
      <c r="E7" s="64">
        <v>65642000</v>
      </c>
      <c r="F7" s="65"/>
      <c r="G7" s="65">
        <v>26164000</v>
      </c>
      <c r="H7" s="65">
        <v>15248000</v>
      </c>
      <c r="I7" s="65"/>
      <c r="J7" s="65">
        <v>41412000</v>
      </c>
      <c r="K7" s="65"/>
      <c r="L7" s="65">
        <v>14042000</v>
      </c>
      <c r="M7" s="65"/>
      <c r="N7" s="65">
        <v>14042000</v>
      </c>
      <c r="O7" s="65"/>
      <c r="P7" s="65"/>
      <c r="Q7" s="65">
        <v>20676000</v>
      </c>
      <c r="R7" s="65">
        <v>20676000</v>
      </c>
      <c r="S7" s="65"/>
      <c r="T7" s="65"/>
      <c r="U7" s="65"/>
      <c r="V7" s="65"/>
      <c r="W7" s="65">
        <v>76130000</v>
      </c>
      <c r="X7" s="65"/>
      <c r="Y7" s="65">
        <v>76130000</v>
      </c>
      <c r="Z7" s="145"/>
      <c r="AA7" s="67"/>
    </row>
    <row r="8" spans="1:27" ht="13.5">
      <c r="A8" s="264" t="s">
        <v>182</v>
      </c>
      <c r="B8" s="197" t="s">
        <v>72</v>
      </c>
      <c r="C8" s="160">
        <v>22861315</v>
      </c>
      <c r="D8" s="160">
        <v>7525000</v>
      </c>
      <c r="E8" s="64">
        <v>21643000</v>
      </c>
      <c r="F8" s="65">
        <v>21643000</v>
      </c>
      <c r="G8" s="65"/>
      <c r="H8" s="65"/>
      <c r="I8" s="65"/>
      <c r="J8" s="65"/>
      <c r="K8" s="65"/>
      <c r="L8" s="65"/>
      <c r="M8" s="65">
        <v>2922000</v>
      </c>
      <c r="N8" s="65">
        <v>2922000</v>
      </c>
      <c r="O8" s="65"/>
      <c r="P8" s="65">
        <v>4603000</v>
      </c>
      <c r="Q8" s="65"/>
      <c r="R8" s="65">
        <v>4603000</v>
      </c>
      <c r="S8" s="65"/>
      <c r="T8" s="65"/>
      <c r="U8" s="65"/>
      <c r="V8" s="65"/>
      <c r="W8" s="65">
        <v>7525000</v>
      </c>
      <c r="X8" s="65">
        <v>21643000</v>
      </c>
      <c r="Y8" s="65">
        <v>-14118000</v>
      </c>
      <c r="Z8" s="145">
        <v>-65.23</v>
      </c>
      <c r="AA8" s="67">
        <v>21643000</v>
      </c>
    </row>
    <row r="9" spans="1:27" ht="13.5">
      <c r="A9" s="264" t="s">
        <v>183</v>
      </c>
      <c r="B9" s="197"/>
      <c r="C9" s="160">
        <v>9954862</v>
      </c>
      <c r="D9" s="160">
        <v>656915</v>
      </c>
      <c r="E9" s="64"/>
      <c r="F9" s="65"/>
      <c r="G9" s="65">
        <v>3644</v>
      </c>
      <c r="H9" s="65">
        <v>15190</v>
      </c>
      <c r="I9" s="65">
        <v>34746</v>
      </c>
      <c r="J9" s="65">
        <v>53580</v>
      </c>
      <c r="K9" s="65">
        <v>24123</v>
      </c>
      <c r="L9" s="65">
        <v>569217</v>
      </c>
      <c r="M9" s="65">
        <v>457</v>
      </c>
      <c r="N9" s="65">
        <v>593797</v>
      </c>
      <c r="O9" s="65"/>
      <c r="P9" s="65">
        <v>2080</v>
      </c>
      <c r="Q9" s="65">
        <v>1077</v>
      </c>
      <c r="R9" s="65">
        <v>3157</v>
      </c>
      <c r="S9" s="65">
        <v>6381</v>
      </c>
      <c r="T9" s="65"/>
      <c r="U9" s="65"/>
      <c r="V9" s="65">
        <v>6381</v>
      </c>
      <c r="W9" s="65">
        <v>656915</v>
      </c>
      <c r="X9" s="65"/>
      <c r="Y9" s="65">
        <v>656915</v>
      </c>
      <c r="Z9" s="145"/>
      <c r="AA9" s="67"/>
    </row>
    <row r="10" spans="1:27" ht="13.5">
      <c r="A10" s="264" t="s">
        <v>184</v>
      </c>
      <c r="B10" s="197"/>
      <c r="C10" s="160">
        <v>19389</v>
      </c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-172123769</v>
      </c>
      <c r="D12" s="160">
        <v>-124725073</v>
      </c>
      <c r="E12" s="64">
        <v>-146541544</v>
      </c>
      <c r="F12" s="65">
        <v>-138016000</v>
      </c>
      <c r="G12" s="65">
        <v>-17620061</v>
      </c>
      <c r="H12" s="65">
        <v>-14851589</v>
      </c>
      <c r="I12" s="65">
        <v>-9723595</v>
      </c>
      <c r="J12" s="65">
        <v>-42195245</v>
      </c>
      <c r="K12" s="65">
        <v>-7591992</v>
      </c>
      <c r="L12" s="65">
        <v>-6357928</v>
      </c>
      <c r="M12" s="65">
        <v>-15853098</v>
      </c>
      <c r="N12" s="65">
        <v>-29803018</v>
      </c>
      <c r="O12" s="65">
        <v>-8995286</v>
      </c>
      <c r="P12" s="65">
        <v>-7713091</v>
      </c>
      <c r="Q12" s="65">
        <v>-13970959</v>
      </c>
      <c r="R12" s="65">
        <v>-30679336</v>
      </c>
      <c r="S12" s="65">
        <v>-7262597</v>
      </c>
      <c r="T12" s="65">
        <v>-8404747</v>
      </c>
      <c r="U12" s="65">
        <v>-6380130</v>
      </c>
      <c r="V12" s="65">
        <v>-22047474</v>
      </c>
      <c r="W12" s="65">
        <v>-124725073</v>
      </c>
      <c r="X12" s="65">
        <v>-138016000</v>
      </c>
      <c r="Y12" s="65">
        <v>13290927</v>
      </c>
      <c r="Z12" s="145">
        <v>-9.63</v>
      </c>
      <c r="AA12" s="67">
        <v>-138016000</v>
      </c>
    </row>
    <row r="13" spans="1:27" ht="13.5">
      <c r="A13" s="264" t="s">
        <v>40</v>
      </c>
      <c r="B13" s="197"/>
      <c r="C13" s="160">
        <v>-817243</v>
      </c>
      <c r="D13" s="160">
        <v>-1415831</v>
      </c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>
        <v>-7398</v>
      </c>
      <c r="Q13" s="65">
        <v>-1236149</v>
      </c>
      <c r="R13" s="65">
        <v>-1243547</v>
      </c>
      <c r="S13" s="65"/>
      <c r="T13" s="65"/>
      <c r="U13" s="65">
        <v>-172284</v>
      </c>
      <c r="V13" s="65">
        <v>-172284</v>
      </c>
      <c r="W13" s="65">
        <v>-1415831</v>
      </c>
      <c r="X13" s="65"/>
      <c r="Y13" s="65">
        <v>-1415831</v>
      </c>
      <c r="Z13" s="145"/>
      <c r="AA13" s="67"/>
    </row>
    <row r="14" spans="1:27" ht="13.5">
      <c r="A14" s="264" t="s">
        <v>42</v>
      </c>
      <c r="B14" s="197" t="s">
        <v>72</v>
      </c>
      <c r="C14" s="160">
        <v>-15894146</v>
      </c>
      <c r="D14" s="160">
        <v>-6159163</v>
      </c>
      <c r="E14" s="64"/>
      <c r="F14" s="65"/>
      <c r="G14" s="65">
        <v>-97581</v>
      </c>
      <c r="H14" s="65">
        <v>-169396</v>
      </c>
      <c r="I14" s="65">
        <v>-428512</v>
      </c>
      <c r="J14" s="65">
        <v>-695489</v>
      </c>
      <c r="K14" s="65">
        <v>-108297</v>
      </c>
      <c r="L14" s="65">
        <v>-223947</v>
      </c>
      <c r="M14" s="65"/>
      <c r="N14" s="65">
        <v>-332244</v>
      </c>
      <c r="O14" s="65">
        <v>-360032</v>
      </c>
      <c r="P14" s="65">
        <v>-866005</v>
      </c>
      <c r="Q14" s="65">
        <v>-390440</v>
      </c>
      <c r="R14" s="65">
        <v>-1616477</v>
      </c>
      <c r="S14" s="65">
        <v>-2743628</v>
      </c>
      <c r="T14" s="65">
        <v>-486059</v>
      </c>
      <c r="U14" s="65">
        <v>-285266</v>
      </c>
      <c r="V14" s="65">
        <v>-3514953</v>
      </c>
      <c r="W14" s="65">
        <v>-6159163</v>
      </c>
      <c r="X14" s="65"/>
      <c r="Y14" s="65">
        <v>-6159163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-25044858</v>
      </c>
      <c r="D15" s="177">
        <f>SUM(D6:D14)</f>
        <v>23775309</v>
      </c>
      <c r="E15" s="77">
        <f t="shared" si="0"/>
        <v>41579456</v>
      </c>
      <c r="F15" s="78">
        <f t="shared" si="0"/>
        <v>35231000</v>
      </c>
      <c r="G15" s="78">
        <f t="shared" si="0"/>
        <v>13267340</v>
      </c>
      <c r="H15" s="78">
        <f t="shared" si="0"/>
        <v>5460930</v>
      </c>
      <c r="I15" s="78">
        <f t="shared" si="0"/>
        <v>-4311748</v>
      </c>
      <c r="J15" s="78">
        <f t="shared" si="0"/>
        <v>14416522</v>
      </c>
      <c r="K15" s="78">
        <f t="shared" si="0"/>
        <v>-3306179</v>
      </c>
      <c r="L15" s="78">
        <f t="shared" si="0"/>
        <v>15500967</v>
      </c>
      <c r="M15" s="78">
        <f t="shared" si="0"/>
        <v>-8636823</v>
      </c>
      <c r="N15" s="78">
        <f t="shared" si="0"/>
        <v>3557965</v>
      </c>
      <c r="O15" s="78">
        <f t="shared" si="0"/>
        <v>-5041720</v>
      </c>
      <c r="P15" s="78">
        <f t="shared" si="0"/>
        <v>4477382</v>
      </c>
      <c r="Q15" s="78">
        <f t="shared" si="0"/>
        <v>10489244</v>
      </c>
      <c r="R15" s="78">
        <f t="shared" si="0"/>
        <v>9924906</v>
      </c>
      <c r="S15" s="78">
        <f t="shared" si="0"/>
        <v>-682827</v>
      </c>
      <c r="T15" s="78">
        <f t="shared" si="0"/>
        <v>-2518479</v>
      </c>
      <c r="U15" s="78">
        <f t="shared" si="0"/>
        <v>-922778</v>
      </c>
      <c r="V15" s="78">
        <f t="shared" si="0"/>
        <v>-4124084</v>
      </c>
      <c r="W15" s="78">
        <f t="shared" si="0"/>
        <v>23775309</v>
      </c>
      <c r="X15" s="78">
        <f t="shared" si="0"/>
        <v>35231000</v>
      </c>
      <c r="Y15" s="78">
        <f t="shared" si="0"/>
        <v>-11455691</v>
      </c>
      <c r="Z15" s="179">
        <f>+IF(X15&lt;&gt;0,+(Y15/X15)*100,0)</f>
        <v>-32.51594050693991</v>
      </c>
      <c r="AA15" s="79">
        <f>SUM(AA6:AA14)</f>
        <v>35231000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239399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38504368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3165320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1513388</v>
      </c>
      <c r="D22" s="160">
        <v>-2000000</v>
      </c>
      <c r="E22" s="64">
        <v>400000</v>
      </c>
      <c r="F22" s="65"/>
      <c r="G22" s="65"/>
      <c r="H22" s="65"/>
      <c r="I22" s="65">
        <v>-6000000</v>
      </c>
      <c r="J22" s="65">
        <v>-6000000</v>
      </c>
      <c r="K22" s="65">
        <v>4000000</v>
      </c>
      <c r="L22" s="65"/>
      <c r="M22" s="65"/>
      <c r="N22" s="65">
        <v>4000000</v>
      </c>
      <c r="O22" s="65"/>
      <c r="P22" s="65"/>
      <c r="Q22" s="65"/>
      <c r="R22" s="65"/>
      <c r="S22" s="65"/>
      <c r="T22" s="65"/>
      <c r="U22" s="65"/>
      <c r="V22" s="65"/>
      <c r="W22" s="65">
        <v>-2000000</v>
      </c>
      <c r="X22" s="65"/>
      <c r="Y22" s="65">
        <v>-2000000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-23686136</v>
      </c>
      <c r="D24" s="160">
        <v>-23648752</v>
      </c>
      <c r="E24" s="64">
        <v>-40056000</v>
      </c>
      <c r="F24" s="65"/>
      <c r="G24" s="65">
        <v>-5106458</v>
      </c>
      <c r="H24" s="65">
        <v>-1584014</v>
      </c>
      <c r="I24" s="65">
        <v>-3495531</v>
      </c>
      <c r="J24" s="65">
        <v>-10186003</v>
      </c>
      <c r="K24" s="65">
        <v>-1213514</v>
      </c>
      <c r="L24" s="65">
        <v>-2058944</v>
      </c>
      <c r="M24" s="65">
        <v>-3567245</v>
      </c>
      <c r="N24" s="65">
        <v>-6839703</v>
      </c>
      <c r="O24" s="65">
        <v>-389575</v>
      </c>
      <c r="P24" s="65">
        <v>-2219061</v>
      </c>
      <c r="Q24" s="65">
        <v>-2202752</v>
      </c>
      <c r="R24" s="65">
        <v>-4811388</v>
      </c>
      <c r="S24" s="65">
        <v>-1640158</v>
      </c>
      <c r="T24" s="65">
        <v>-171500</v>
      </c>
      <c r="U24" s="65"/>
      <c r="V24" s="65">
        <v>-1811658</v>
      </c>
      <c r="W24" s="65">
        <v>-23648752</v>
      </c>
      <c r="X24" s="65"/>
      <c r="Y24" s="65">
        <v>-23648752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19736339</v>
      </c>
      <c r="D25" s="177">
        <f>SUM(D19:D24)</f>
        <v>-25648752</v>
      </c>
      <c r="E25" s="77">
        <f t="shared" si="1"/>
        <v>-39656000</v>
      </c>
      <c r="F25" s="78">
        <f t="shared" si="1"/>
        <v>0</v>
      </c>
      <c r="G25" s="78">
        <f t="shared" si="1"/>
        <v>-5106458</v>
      </c>
      <c r="H25" s="78">
        <f t="shared" si="1"/>
        <v>-1584014</v>
      </c>
      <c r="I25" s="78">
        <f t="shared" si="1"/>
        <v>-9495531</v>
      </c>
      <c r="J25" s="78">
        <f t="shared" si="1"/>
        <v>-16186003</v>
      </c>
      <c r="K25" s="78">
        <f t="shared" si="1"/>
        <v>2786486</v>
      </c>
      <c r="L25" s="78">
        <f t="shared" si="1"/>
        <v>-2058944</v>
      </c>
      <c r="M25" s="78">
        <f t="shared" si="1"/>
        <v>-3567245</v>
      </c>
      <c r="N25" s="78">
        <f t="shared" si="1"/>
        <v>-2839703</v>
      </c>
      <c r="O25" s="78">
        <f t="shared" si="1"/>
        <v>-389575</v>
      </c>
      <c r="P25" s="78">
        <f t="shared" si="1"/>
        <v>-2219061</v>
      </c>
      <c r="Q25" s="78">
        <f t="shared" si="1"/>
        <v>-2202752</v>
      </c>
      <c r="R25" s="78">
        <f t="shared" si="1"/>
        <v>-4811388</v>
      </c>
      <c r="S25" s="78">
        <f t="shared" si="1"/>
        <v>-1640158</v>
      </c>
      <c r="T25" s="78">
        <f t="shared" si="1"/>
        <v>-171500</v>
      </c>
      <c r="U25" s="78">
        <f t="shared" si="1"/>
        <v>0</v>
      </c>
      <c r="V25" s="78">
        <f t="shared" si="1"/>
        <v>-1811658</v>
      </c>
      <c r="W25" s="78">
        <f t="shared" si="1"/>
        <v>-25648752</v>
      </c>
      <c r="X25" s="78">
        <f t="shared" si="1"/>
        <v>0</v>
      </c>
      <c r="Y25" s="78">
        <f t="shared" si="1"/>
        <v>-25648752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6198417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-76002</v>
      </c>
      <c r="D31" s="160"/>
      <c r="E31" s="64">
        <v>50000</v>
      </c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-718025</v>
      </c>
      <c r="E33" s="64">
        <v>1009000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>
        <v>-718025</v>
      </c>
      <c r="R33" s="65">
        <v>-718025</v>
      </c>
      <c r="S33" s="65"/>
      <c r="T33" s="65"/>
      <c r="U33" s="65"/>
      <c r="V33" s="65"/>
      <c r="W33" s="65">
        <v>-718025</v>
      </c>
      <c r="X33" s="65"/>
      <c r="Y33" s="65">
        <v>-718025</v>
      </c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6122415</v>
      </c>
      <c r="D34" s="177">
        <f>SUM(D29:D33)</f>
        <v>-718025</v>
      </c>
      <c r="E34" s="77">
        <f t="shared" si="2"/>
        <v>1059000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-718025</v>
      </c>
      <c r="R34" s="78">
        <f t="shared" si="2"/>
        <v>-718025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-718025</v>
      </c>
      <c r="X34" s="78">
        <f t="shared" si="2"/>
        <v>0</v>
      </c>
      <c r="Y34" s="78">
        <f t="shared" si="2"/>
        <v>-718025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813896</v>
      </c>
      <c r="D36" s="158">
        <f>+D15+D25+D34</f>
        <v>-2591468</v>
      </c>
      <c r="E36" s="104">
        <f t="shared" si="3"/>
        <v>2982456</v>
      </c>
      <c r="F36" s="105">
        <f t="shared" si="3"/>
        <v>35231000</v>
      </c>
      <c r="G36" s="105">
        <f t="shared" si="3"/>
        <v>8160882</v>
      </c>
      <c r="H36" s="105">
        <f t="shared" si="3"/>
        <v>3876916</v>
      </c>
      <c r="I36" s="105">
        <f t="shared" si="3"/>
        <v>-13807279</v>
      </c>
      <c r="J36" s="105">
        <f t="shared" si="3"/>
        <v>-1769481</v>
      </c>
      <c r="K36" s="105">
        <f t="shared" si="3"/>
        <v>-519693</v>
      </c>
      <c r="L36" s="105">
        <f t="shared" si="3"/>
        <v>13442023</v>
      </c>
      <c r="M36" s="105">
        <f t="shared" si="3"/>
        <v>-12204068</v>
      </c>
      <c r="N36" s="105">
        <f t="shared" si="3"/>
        <v>718262</v>
      </c>
      <c r="O36" s="105">
        <f t="shared" si="3"/>
        <v>-5431295</v>
      </c>
      <c r="P36" s="105">
        <f t="shared" si="3"/>
        <v>2258321</v>
      </c>
      <c r="Q36" s="105">
        <f t="shared" si="3"/>
        <v>7568467</v>
      </c>
      <c r="R36" s="105">
        <f t="shared" si="3"/>
        <v>4395493</v>
      </c>
      <c r="S36" s="105">
        <f t="shared" si="3"/>
        <v>-2322985</v>
      </c>
      <c r="T36" s="105">
        <f t="shared" si="3"/>
        <v>-2689979</v>
      </c>
      <c r="U36" s="105">
        <f t="shared" si="3"/>
        <v>-922778</v>
      </c>
      <c r="V36" s="105">
        <f t="shared" si="3"/>
        <v>-5935742</v>
      </c>
      <c r="W36" s="105">
        <f t="shared" si="3"/>
        <v>-2591468</v>
      </c>
      <c r="X36" s="105">
        <f t="shared" si="3"/>
        <v>35231000</v>
      </c>
      <c r="Y36" s="105">
        <f t="shared" si="3"/>
        <v>-37822468</v>
      </c>
      <c r="Z36" s="142">
        <f>+IF(X36&lt;&gt;0,+(Y36/X36)*100,0)</f>
        <v>-107.35564701541256</v>
      </c>
      <c r="AA36" s="107">
        <f>+AA15+AA25+AA34</f>
        <v>35231000</v>
      </c>
    </row>
    <row r="37" spans="1:27" ht="13.5">
      <c r="A37" s="264" t="s">
        <v>202</v>
      </c>
      <c r="B37" s="197" t="s">
        <v>96</v>
      </c>
      <c r="C37" s="158">
        <v>-3544479</v>
      </c>
      <c r="D37" s="158">
        <v>2558529</v>
      </c>
      <c r="E37" s="104">
        <v>3544</v>
      </c>
      <c r="F37" s="105"/>
      <c r="G37" s="105">
        <v>2558529</v>
      </c>
      <c r="H37" s="105">
        <v>10719411</v>
      </c>
      <c r="I37" s="105">
        <v>14596327</v>
      </c>
      <c r="J37" s="105">
        <v>2558529</v>
      </c>
      <c r="K37" s="105">
        <v>789048</v>
      </c>
      <c r="L37" s="105">
        <v>269355</v>
      </c>
      <c r="M37" s="105">
        <v>13711378</v>
      </c>
      <c r="N37" s="105">
        <v>789048</v>
      </c>
      <c r="O37" s="105">
        <v>1507310</v>
      </c>
      <c r="P37" s="105">
        <v>-3923985</v>
      </c>
      <c r="Q37" s="105">
        <v>-1665664</v>
      </c>
      <c r="R37" s="105">
        <v>1507310</v>
      </c>
      <c r="S37" s="105">
        <v>5902803</v>
      </c>
      <c r="T37" s="105">
        <v>3579818</v>
      </c>
      <c r="U37" s="105">
        <v>889839</v>
      </c>
      <c r="V37" s="105">
        <v>5902803</v>
      </c>
      <c r="W37" s="105">
        <v>2558529</v>
      </c>
      <c r="X37" s="105"/>
      <c r="Y37" s="105">
        <v>2558529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-2730583</v>
      </c>
      <c r="D38" s="272">
        <v>-32939</v>
      </c>
      <c r="E38" s="273">
        <v>2986000</v>
      </c>
      <c r="F38" s="274">
        <v>35231000</v>
      </c>
      <c r="G38" s="274">
        <v>10719411</v>
      </c>
      <c r="H38" s="274">
        <v>14596327</v>
      </c>
      <c r="I38" s="274">
        <v>789048</v>
      </c>
      <c r="J38" s="274">
        <v>789048</v>
      </c>
      <c r="K38" s="274">
        <v>269355</v>
      </c>
      <c r="L38" s="274">
        <v>13711378</v>
      </c>
      <c r="M38" s="274">
        <v>1507310</v>
      </c>
      <c r="N38" s="274">
        <v>1507310</v>
      </c>
      <c r="O38" s="274">
        <v>-3923985</v>
      </c>
      <c r="P38" s="274">
        <v>-1665664</v>
      </c>
      <c r="Q38" s="274">
        <v>5902803</v>
      </c>
      <c r="R38" s="274">
        <v>5902803</v>
      </c>
      <c r="S38" s="274">
        <v>3579818</v>
      </c>
      <c r="T38" s="274">
        <v>889839</v>
      </c>
      <c r="U38" s="274">
        <v>-32939</v>
      </c>
      <c r="V38" s="274">
        <v>-32939</v>
      </c>
      <c r="W38" s="274">
        <v>-32939</v>
      </c>
      <c r="X38" s="274">
        <v>35231000</v>
      </c>
      <c r="Y38" s="274">
        <v>-35263939</v>
      </c>
      <c r="Z38" s="275">
        <v>-100.09</v>
      </c>
      <c r="AA38" s="276">
        <v>35231000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2012-08-02T07:04:49Z</dcterms:created>
  <dcterms:modified xsi:type="dcterms:W3CDTF">2012-08-02T07:04:49Z</dcterms:modified>
  <cp:category/>
  <cp:version/>
  <cp:contentType/>
  <cp:contentStatus/>
</cp:coreProperties>
</file>