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<sst xmlns="http://schemas.openxmlformats.org/spreadsheetml/2006/main" count="536" uniqueCount="252">
  <si>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Ngwathe(FS203)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</si>
  <si>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</si>
  <si>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</si>
  <si>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</si>
  <si>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</si>
  <si>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</si>
  <si>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</si>
  <si>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</si>
  <si>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</si>
  <si>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</si>
  <si>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</si>
  <si>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</si>
  <si>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</si>
  <si>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</si>
  <si>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</si>
  <si>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</si>
  <si>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</si>
  <si>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</si>
  <si>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</si>
  <si>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</si>
  <si>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</si>
  <si>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</si>
  <si>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</si>
  <si>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</si>
  <si>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</si>
  <si>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</si>
  <si>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</si>
  <si>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</si>
  <si>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</si>
  <si>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</si>
  <si>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</si>
  <si>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</si>
  <si>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</si>
  <si>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</si>
  <si>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</si>
  <si>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</si>
  <si>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</si>
  <si>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</si>
  <si>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</si>
  <si>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</si>
  <si>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</si>
  <si>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</si>
  <si>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</si>
  <si>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</si>
  <si>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</si>
  <si>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</si>
  <si>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</si>
  <si>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</si>
  <si>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</si>
  <si>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</si>
  <si>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</si>
  <si>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</si>
  <si>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</si>
  <si>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</si>
  <si>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</si>
  <si>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</si>
  <si>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</si>
  <si>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</si>
  <si>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</si>
  <si>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</si>
  <si>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</si>
  <si>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</si>
  <si>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</si>
  <si>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</si>
  <si>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</si>
  <si>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</si>
  <si>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</si>
  <si>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</si>
  <si>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</si>
  <si>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</si>
  <si>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Ngwathe(FS203)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</si>
  <si>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</si>
  <si>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</si>
  <si>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</si>
  <si>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</si>
  <si>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</si>
  <si>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</si>
  <si>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</si>
  <si>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</si>
  <si>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</si>
  <si>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</si>
  <si>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</si>
  <si>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</si>
  <si>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</si>
  <si>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</si>
  <si>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</si>
  <si>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</si>
  <si>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</si>
  <si>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</si>
  <si>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</si>
  <si>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</si>
  <si>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</si>
  <si>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</si>
  <si>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</si>
  <si>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</si>
  <si>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</si>
  <si>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</si>
  <si>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</si>
  <si>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</si>
  <si>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</si>
  <si>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Ngwathe(FS203)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</si>
  <si>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</si>
  <si>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</si>
  <si>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</si>
  <si>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</si>
  <si>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</si>
  <si>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</si>
  <si>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</si>
  <si>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</si>
  <si>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</si>
  <si>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</si>
  <si>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</si>
  <si>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</si>
  <si>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</si>
  <si>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</si>
  <si>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</si>
  <si>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</si>
  <si>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</si>
  <si>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</si>
  <si>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</si>
  <si>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</si>
  <si>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</si>
  <si>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</si>
  <si>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</si>
  <si>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</si>
  <si>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</si>
  <si>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</si>
  <si>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</si>
  <si>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</si>
  <si>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</si>
  <si>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</si>
  <si>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</si>
  <si>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</si>
  <si>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Ngwathe(FS203)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</si>
  <si>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</si>
  <si>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</si>
  <si>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</si>
  <si>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</si>
  <si>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</si>
  <si>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</si>
  <si>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</si>
  <si>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</si>
  <si>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</si>
  <si>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Ngwathe(FS203)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</si>
  <si>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</si>
  <si>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</si>
  <si>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</si>
  <si>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</si>
  <si>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</si>
  <si>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</si>
  <si>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</si>
  <si>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</si>
  <si>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</si>
  <si>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</si>
  <si>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</si>
  <si>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</si>
  <si>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</si>
  <si>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</si>
  <si>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</si>
  <si>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</si>
  <si>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</si>
  <si>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</si>
  <si>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</si>
  <si>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</si>
  <si>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</si>
  <si>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</si>
  <si>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</si>
  <si>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</si>
  <si>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</si>
  <si>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</si>
  <si>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</si>
  <si>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</si>
  <si>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</si>
  <si>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</si>
  <si>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</si>
  <si>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</si>
  <si>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</si>
  <si>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Ngwathe(FS203)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</si>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</sst>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65151660</v>
      </c>
      <c r="C5" s="19"/>
      <c r="D5" s="64">
        <v>39390030</v>
      </c>
      <c r="E5" s="65">
        <v>39390030</v>
      </c>
      <c r="F5" s="65">
        <v>5187999</v>
      </c>
      <c r="G5" s="65">
        <v>6216818</v>
      </c>
      <c r="H5" s="65">
        <v>5832834</v>
      </c>
      <c r="I5" s="65">
        <v>17237651</v>
      </c>
      <c r="J5" s="65">
        <v>5635573</v>
      </c>
      <c r="K5" s="65">
        <v>0</v>
      </c>
      <c r="L5" s="65">
        <v>11494459</v>
      </c>
      <c r="M5" s="65">
        <v>17130032</v>
      </c>
      <c r="N5" s="65">
        <v>5747230</v>
      </c>
      <c r="O5" s="65">
        <v>5611424</v>
      </c>
      <c r="P5" s="65">
        <v>5704604</v>
      </c>
      <c r="Q5" s="65">
        <v>17063258</v>
      </c>
      <c r="R5" s="65">
        <v>5713905</v>
      </c>
      <c r="S5" s="65">
        <v>5734157</v>
      </c>
      <c r="T5" s="65">
        <v>5683316</v>
      </c>
      <c r="U5" s="65">
        <v>17131378</v>
      </c>
      <c r="V5" s="65">
        <v>68562319</v>
      </c>
      <c r="W5" s="65">
        <v>39390030</v>
      </c>
      <c r="X5" s="65">
        <v>29172289</v>
      </c>
      <c r="Y5" s="66">
        <v>74.06</v>
      </c>
      <c r="Z5" s="67">
        <v>39390030</v>
      </c>
    </row>
    <row r="6" spans="1:26" ht="13.5">
      <c r="A6" s="63" t="s">
        <v>32</v>
      </c>
      <c r="B6" s="19">
        <v>124574922</v>
      </c>
      <c r="C6" s="19"/>
      <c r="D6" s="64">
        <v>237611450</v>
      </c>
      <c r="E6" s="65">
        <v>237611450</v>
      </c>
      <c r="F6" s="65">
        <v>9538977</v>
      </c>
      <c r="G6" s="65">
        <v>14699053</v>
      </c>
      <c r="H6" s="65">
        <v>40515826</v>
      </c>
      <c r="I6" s="65">
        <v>64753856</v>
      </c>
      <c r="J6" s="65">
        <v>12779859</v>
      </c>
      <c r="K6" s="65">
        <v>2589006</v>
      </c>
      <c r="L6" s="65">
        <v>52139008</v>
      </c>
      <c r="M6" s="65">
        <v>67507873</v>
      </c>
      <c r="N6" s="65">
        <v>19679898</v>
      </c>
      <c r="O6" s="65">
        <v>13313531</v>
      </c>
      <c r="P6" s="65">
        <v>-38692811</v>
      </c>
      <c r="Q6" s="65">
        <v>-5699382</v>
      </c>
      <c r="R6" s="65">
        <v>12028866</v>
      </c>
      <c r="S6" s="65">
        <v>19945885</v>
      </c>
      <c r="T6" s="65">
        <v>1150827</v>
      </c>
      <c r="U6" s="65">
        <v>33125578</v>
      </c>
      <c r="V6" s="65">
        <v>159687925</v>
      </c>
      <c r="W6" s="65">
        <v>237611450</v>
      </c>
      <c r="X6" s="65">
        <v>-77923525</v>
      </c>
      <c r="Y6" s="66">
        <v>-32.79</v>
      </c>
      <c r="Z6" s="67">
        <v>237611450</v>
      </c>
    </row>
    <row r="7" spans="1:26" ht="13.5">
      <c r="A7" s="63" t="s">
        <v>33</v>
      </c>
      <c r="B7" s="19">
        <v>0</v>
      </c>
      <c r="C7" s="19"/>
      <c r="D7" s="64">
        <v>0</v>
      </c>
      <c r="E7" s="65">
        <v>0</v>
      </c>
      <c r="F7" s="65">
        <v>964</v>
      </c>
      <c r="G7" s="65">
        <v>37929</v>
      </c>
      <c r="H7" s="65">
        <v>2066</v>
      </c>
      <c r="I7" s="65">
        <v>40959</v>
      </c>
      <c r="J7" s="65">
        <v>132165</v>
      </c>
      <c r="K7" s="65">
        <v>-92817</v>
      </c>
      <c r="L7" s="65">
        <v>78897</v>
      </c>
      <c r="M7" s="65">
        <v>118245</v>
      </c>
      <c r="N7" s="65">
        <v>84200</v>
      </c>
      <c r="O7" s="65">
        <v>40710</v>
      </c>
      <c r="P7" s="65">
        <v>41307</v>
      </c>
      <c r="Q7" s="65">
        <v>166217</v>
      </c>
      <c r="R7" s="65">
        <v>47025</v>
      </c>
      <c r="S7" s="65">
        <v>118318</v>
      </c>
      <c r="T7" s="65">
        <v>110929</v>
      </c>
      <c r="U7" s="65">
        <v>276272</v>
      </c>
      <c r="V7" s="65">
        <v>601693</v>
      </c>
      <c r="W7" s="65">
        <v>0</v>
      </c>
      <c r="X7" s="65">
        <v>601693</v>
      </c>
      <c r="Y7" s="66">
        <v>0</v>
      </c>
      <c r="Z7" s="67">
        <v>0</v>
      </c>
    </row>
    <row r="8" spans="1:26" ht="13.5">
      <c r="A8" s="63" t="s">
        <v>34</v>
      </c>
      <c r="B8" s="19">
        <v>126766056</v>
      </c>
      <c r="C8" s="19"/>
      <c r="D8" s="64">
        <v>141013000</v>
      </c>
      <c r="E8" s="65">
        <v>141013000</v>
      </c>
      <c r="F8" s="65">
        <v>54729000</v>
      </c>
      <c r="G8" s="65">
        <v>1450000</v>
      </c>
      <c r="H8" s="65">
        <v>0</v>
      </c>
      <c r="I8" s="65">
        <v>56179000</v>
      </c>
      <c r="J8" s="65">
        <v>0</v>
      </c>
      <c r="K8" s="65">
        <v>0</v>
      </c>
      <c r="L8" s="65">
        <v>43818000</v>
      </c>
      <c r="M8" s="65">
        <v>43818000</v>
      </c>
      <c r="N8" s="65">
        <v>1954000</v>
      </c>
      <c r="O8" s="65">
        <v>0</v>
      </c>
      <c r="P8" s="65">
        <v>34328000</v>
      </c>
      <c r="Q8" s="65">
        <v>36282000</v>
      </c>
      <c r="R8" s="65">
        <v>0</v>
      </c>
      <c r="S8" s="65">
        <v>0</v>
      </c>
      <c r="T8" s="65">
        <v>0</v>
      </c>
      <c r="U8" s="65">
        <v>0</v>
      </c>
      <c r="V8" s="65">
        <v>136279000</v>
      </c>
      <c r="W8" s="65">
        <v>141013000</v>
      </c>
      <c r="X8" s="65">
        <v>-4734000</v>
      </c>
      <c r="Y8" s="66">
        <v>-3.36</v>
      </c>
      <c r="Z8" s="67">
        <v>141013000</v>
      </c>
    </row>
    <row r="9" spans="1:26" ht="13.5">
      <c r="A9" s="63" t="s">
        <v>35</v>
      </c>
      <c r="B9" s="19">
        <v>20681544</v>
      </c>
      <c r="C9" s="19"/>
      <c r="D9" s="64">
        <v>8821316</v>
      </c>
      <c r="E9" s="65">
        <v>8821316</v>
      </c>
      <c r="F9" s="65">
        <v>1698254</v>
      </c>
      <c r="G9" s="65">
        <v>1056617</v>
      </c>
      <c r="H9" s="65">
        <v>1453309</v>
      </c>
      <c r="I9" s="65">
        <v>4208180</v>
      </c>
      <c r="J9" s="65">
        <v>1389084</v>
      </c>
      <c r="K9" s="65">
        <v>-36940</v>
      </c>
      <c r="L9" s="65">
        <v>3652707</v>
      </c>
      <c r="M9" s="65">
        <v>5004851</v>
      </c>
      <c r="N9" s="65">
        <v>2049263</v>
      </c>
      <c r="O9" s="65">
        <v>2378554</v>
      </c>
      <c r="P9" s="65">
        <v>1559377</v>
      </c>
      <c r="Q9" s="65">
        <v>5987194</v>
      </c>
      <c r="R9" s="65">
        <v>2129137</v>
      </c>
      <c r="S9" s="65">
        <v>2111975</v>
      </c>
      <c r="T9" s="65">
        <v>640830</v>
      </c>
      <c r="U9" s="65">
        <v>4881942</v>
      </c>
      <c r="V9" s="65">
        <v>20082167</v>
      </c>
      <c r="W9" s="65">
        <v>8821316</v>
      </c>
      <c r="X9" s="65">
        <v>11260851</v>
      </c>
      <c r="Y9" s="66">
        <v>127.66</v>
      </c>
      <c r="Z9" s="67">
        <v>8821316</v>
      </c>
    </row>
    <row r="10" spans="1:26" ht="25.5">
      <c r="A10" s="68" t="s">
        <v>213</v>
      </c>
      <c r="B10" s="69">
        <f>SUM(B5:B9)</f>
        <v>337174182</v>
      </c>
      <c r="C10" s="69">
        <f>SUM(C5:C9)</f>
        <v>0</v>
      </c>
      <c r="D10" s="70">
        <f aca="true" t="shared" si="0" ref="D10:Z10">SUM(D5:D9)</f>
        <v>426835796</v>
      </c>
      <c r="E10" s="71">
        <f t="shared" si="0"/>
        <v>426835796</v>
      </c>
      <c r="F10" s="71">
        <f t="shared" si="0"/>
        <v>71155194</v>
      </c>
      <c r="G10" s="71">
        <f t="shared" si="0"/>
        <v>23460417</v>
      </c>
      <c r="H10" s="71">
        <f t="shared" si="0"/>
        <v>47804035</v>
      </c>
      <c r="I10" s="71">
        <f t="shared" si="0"/>
        <v>142419646</v>
      </c>
      <c r="J10" s="71">
        <f t="shared" si="0"/>
        <v>19936681</v>
      </c>
      <c r="K10" s="71">
        <f t="shared" si="0"/>
        <v>2459249</v>
      </c>
      <c r="L10" s="71">
        <f t="shared" si="0"/>
        <v>111183071</v>
      </c>
      <c r="M10" s="71">
        <f t="shared" si="0"/>
        <v>133579001</v>
      </c>
      <c r="N10" s="71">
        <f t="shared" si="0"/>
        <v>29514591</v>
      </c>
      <c r="O10" s="71">
        <f t="shared" si="0"/>
        <v>21344219</v>
      </c>
      <c r="P10" s="71">
        <f t="shared" si="0"/>
        <v>2940477</v>
      </c>
      <c r="Q10" s="71">
        <f t="shared" si="0"/>
        <v>53799287</v>
      </c>
      <c r="R10" s="71">
        <f t="shared" si="0"/>
        <v>19918933</v>
      </c>
      <c r="S10" s="71">
        <f t="shared" si="0"/>
        <v>27910335</v>
      </c>
      <c r="T10" s="71">
        <f t="shared" si="0"/>
        <v>7585902</v>
      </c>
      <c r="U10" s="71">
        <f t="shared" si="0"/>
        <v>55415170</v>
      </c>
      <c r="V10" s="71">
        <f t="shared" si="0"/>
        <v>385213104</v>
      </c>
      <c r="W10" s="71">
        <f t="shared" si="0"/>
        <v>426835796</v>
      </c>
      <c r="X10" s="71">
        <f t="shared" si="0"/>
        <v>-41622692</v>
      </c>
      <c r="Y10" s="72">
        <f>+IF(W10&lt;&gt;0,(X10/W10)*100,0)</f>
        <v>-9.751452992007259</v>
      </c>
      <c r="Z10" s="73">
        <f t="shared" si="0"/>
        <v>426835796</v>
      </c>
    </row>
    <row r="11" spans="1:26" ht="13.5">
      <c r="A11" s="63" t="s">
        <v>37</v>
      </c>
      <c r="B11" s="19">
        <v>109088680</v>
      </c>
      <c r="C11" s="19"/>
      <c r="D11" s="64">
        <v>115407600</v>
      </c>
      <c r="E11" s="65">
        <v>115407600</v>
      </c>
      <c r="F11" s="65">
        <v>28035</v>
      </c>
      <c r="G11" s="65">
        <v>22642</v>
      </c>
      <c r="H11" s="65">
        <v>292255</v>
      </c>
      <c r="I11" s="65">
        <v>342932</v>
      </c>
      <c r="J11" s="65">
        <v>33570524</v>
      </c>
      <c r="K11" s="65">
        <v>10688390</v>
      </c>
      <c r="L11" s="65">
        <v>11012757</v>
      </c>
      <c r="M11" s="65">
        <v>55271671</v>
      </c>
      <c r="N11" s="65">
        <v>10041381</v>
      </c>
      <c r="O11" s="65">
        <v>10140677</v>
      </c>
      <c r="P11" s="65">
        <v>9224509</v>
      </c>
      <c r="Q11" s="65">
        <v>29406567</v>
      </c>
      <c r="R11" s="65">
        <v>10304931</v>
      </c>
      <c r="S11" s="65">
        <v>10558804</v>
      </c>
      <c r="T11" s="65">
        <v>10375516</v>
      </c>
      <c r="U11" s="65">
        <v>31239251</v>
      </c>
      <c r="V11" s="65">
        <v>116260421</v>
      </c>
      <c r="W11" s="65">
        <v>115407600</v>
      </c>
      <c r="X11" s="65">
        <v>852821</v>
      </c>
      <c r="Y11" s="66">
        <v>0.74</v>
      </c>
      <c r="Z11" s="67">
        <v>115407600</v>
      </c>
    </row>
    <row r="12" spans="1:26" ht="13.5">
      <c r="A12" s="63" t="s">
        <v>38</v>
      </c>
      <c r="B12" s="19">
        <v>8313709</v>
      </c>
      <c r="C12" s="19"/>
      <c r="D12" s="64">
        <v>8854183</v>
      </c>
      <c r="E12" s="65">
        <v>8854183</v>
      </c>
      <c r="F12" s="65">
        <v>21823</v>
      </c>
      <c r="G12" s="65">
        <v>19537</v>
      </c>
      <c r="H12" s="65">
        <v>2008368</v>
      </c>
      <c r="I12" s="65">
        <v>2049728</v>
      </c>
      <c r="J12" s="65">
        <v>655877</v>
      </c>
      <c r="K12" s="65">
        <v>723742</v>
      </c>
      <c r="L12" s="65">
        <v>706584</v>
      </c>
      <c r="M12" s="65">
        <v>2086203</v>
      </c>
      <c r="N12" s="65">
        <v>706584</v>
      </c>
      <c r="O12" s="65">
        <v>922843</v>
      </c>
      <c r="P12" s="65">
        <v>730823</v>
      </c>
      <c r="Q12" s="65">
        <v>2360250</v>
      </c>
      <c r="R12" s="65">
        <v>730823</v>
      </c>
      <c r="S12" s="65">
        <v>719818</v>
      </c>
      <c r="T12" s="65">
        <v>732544</v>
      </c>
      <c r="U12" s="65">
        <v>2183185</v>
      </c>
      <c r="V12" s="65">
        <v>8679366</v>
      </c>
      <c r="W12" s="65">
        <v>8854183</v>
      </c>
      <c r="X12" s="65">
        <v>-174817</v>
      </c>
      <c r="Y12" s="66">
        <v>-1.97</v>
      </c>
      <c r="Z12" s="67">
        <v>8854183</v>
      </c>
    </row>
    <row r="13" spans="1:26" ht="13.5">
      <c r="A13" s="63" t="s">
        <v>214</v>
      </c>
      <c r="B13" s="19">
        <v>0</v>
      </c>
      <c r="C13" s="19"/>
      <c r="D13" s="64">
        <v>2000000</v>
      </c>
      <c r="E13" s="65">
        <v>2000000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2000000</v>
      </c>
      <c r="X13" s="65">
        <v>-2000000</v>
      </c>
      <c r="Y13" s="66">
        <v>-100</v>
      </c>
      <c r="Z13" s="67">
        <v>2000000</v>
      </c>
    </row>
    <row r="14" spans="1:26" ht="13.5">
      <c r="A14" s="63" t="s">
        <v>40</v>
      </c>
      <c r="B14" s="19">
        <v>322857</v>
      </c>
      <c r="C14" s="19"/>
      <c r="D14" s="64">
        <v>5900000</v>
      </c>
      <c r="E14" s="65">
        <v>5900000</v>
      </c>
      <c r="F14" s="65">
        <v>100000</v>
      </c>
      <c r="G14" s="65">
        <v>100000</v>
      </c>
      <c r="H14" s="65">
        <v>0</v>
      </c>
      <c r="I14" s="65">
        <v>200000</v>
      </c>
      <c r="J14" s="65">
        <v>700000</v>
      </c>
      <c r="K14" s="65">
        <v>0</v>
      </c>
      <c r="L14" s="65">
        <v>700000</v>
      </c>
      <c r="M14" s="65">
        <v>1400000</v>
      </c>
      <c r="N14" s="65">
        <v>100000</v>
      </c>
      <c r="O14" s="65">
        <v>0</v>
      </c>
      <c r="P14" s="65">
        <v>700000</v>
      </c>
      <c r="Q14" s="65">
        <v>800000</v>
      </c>
      <c r="R14" s="65">
        <v>100000</v>
      </c>
      <c r="S14" s="65">
        <v>0</v>
      </c>
      <c r="T14" s="65">
        <v>700000</v>
      </c>
      <c r="U14" s="65">
        <v>800000</v>
      </c>
      <c r="V14" s="65">
        <v>3200000</v>
      </c>
      <c r="W14" s="65">
        <v>5900000</v>
      </c>
      <c r="X14" s="65">
        <v>-2700000</v>
      </c>
      <c r="Y14" s="66">
        <v>-45.76</v>
      </c>
      <c r="Z14" s="67">
        <v>5900000</v>
      </c>
    </row>
    <row r="15" spans="1:26" ht="13.5">
      <c r="A15" s="63" t="s">
        <v>41</v>
      </c>
      <c r="B15" s="19">
        <v>90254355</v>
      </c>
      <c r="C15" s="19"/>
      <c r="D15" s="64">
        <v>133741024</v>
      </c>
      <c r="E15" s="65">
        <v>133741024</v>
      </c>
      <c r="F15" s="65">
        <v>1131219</v>
      </c>
      <c r="G15" s="65">
        <v>1100000</v>
      </c>
      <c r="H15" s="65">
        <v>3200035</v>
      </c>
      <c r="I15" s="65">
        <v>5431254</v>
      </c>
      <c r="J15" s="65">
        <v>11363748</v>
      </c>
      <c r="K15" s="65">
        <v>0</v>
      </c>
      <c r="L15" s="65">
        <v>29771610</v>
      </c>
      <c r="M15" s="65">
        <v>41135358</v>
      </c>
      <c r="N15" s="65">
        <v>412399</v>
      </c>
      <c r="O15" s="65">
        <v>3552424</v>
      </c>
      <c r="P15" s="65">
        <v>10682216</v>
      </c>
      <c r="Q15" s="65">
        <v>14647039</v>
      </c>
      <c r="R15" s="65">
        <v>1106790</v>
      </c>
      <c r="S15" s="65">
        <v>7714513</v>
      </c>
      <c r="T15" s="65">
        <v>41241543</v>
      </c>
      <c r="U15" s="65">
        <v>50062846</v>
      </c>
      <c r="V15" s="65">
        <v>111276497</v>
      </c>
      <c r="W15" s="65">
        <v>133741024</v>
      </c>
      <c r="X15" s="65">
        <v>-22464527</v>
      </c>
      <c r="Y15" s="66">
        <v>-16.8</v>
      </c>
      <c r="Z15" s="67">
        <v>133741024</v>
      </c>
    </row>
    <row r="16" spans="1:26" ht="13.5">
      <c r="A16" s="74" t="s">
        <v>42</v>
      </c>
      <c r="B16" s="19">
        <v>0</v>
      </c>
      <c r="C16" s="19"/>
      <c r="D16" s="64">
        <v>34000000</v>
      </c>
      <c r="E16" s="65">
        <v>34000000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34000000</v>
      </c>
      <c r="X16" s="65">
        <v>-34000000</v>
      </c>
      <c r="Y16" s="66">
        <v>-100</v>
      </c>
      <c r="Z16" s="67">
        <v>34000000</v>
      </c>
    </row>
    <row r="17" spans="1:26" ht="13.5">
      <c r="A17" s="63" t="s">
        <v>43</v>
      </c>
      <c r="B17" s="19">
        <v>86347707</v>
      </c>
      <c r="C17" s="19"/>
      <c r="D17" s="64">
        <v>117952053</v>
      </c>
      <c r="E17" s="65">
        <v>117952053</v>
      </c>
      <c r="F17" s="65">
        <v>11745378</v>
      </c>
      <c r="G17" s="65">
        <v>3789912</v>
      </c>
      <c r="H17" s="65">
        <v>10797788</v>
      </c>
      <c r="I17" s="65">
        <v>26333078</v>
      </c>
      <c r="J17" s="65">
        <v>8845431</v>
      </c>
      <c r="K17" s="65">
        <v>1130642</v>
      </c>
      <c r="L17" s="65">
        <v>11642846</v>
      </c>
      <c r="M17" s="65">
        <v>21618919</v>
      </c>
      <c r="N17" s="65">
        <v>3986964</v>
      </c>
      <c r="O17" s="65">
        <v>4310414</v>
      </c>
      <c r="P17" s="65">
        <v>13462304</v>
      </c>
      <c r="Q17" s="65">
        <v>21759682</v>
      </c>
      <c r="R17" s="65">
        <v>4735283</v>
      </c>
      <c r="S17" s="65">
        <v>7433970</v>
      </c>
      <c r="T17" s="65">
        <v>-915807</v>
      </c>
      <c r="U17" s="65">
        <v>11253446</v>
      </c>
      <c r="V17" s="65">
        <v>80965125</v>
      </c>
      <c r="W17" s="65">
        <v>117952053</v>
      </c>
      <c r="X17" s="65">
        <v>-36986928</v>
      </c>
      <c r="Y17" s="66">
        <v>-31.36</v>
      </c>
      <c r="Z17" s="67">
        <v>117952053</v>
      </c>
    </row>
    <row r="18" spans="1:26" ht="13.5">
      <c r="A18" s="75" t="s">
        <v>44</v>
      </c>
      <c r="B18" s="76">
        <f>SUM(B11:B17)</f>
        <v>294327308</v>
      </c>
      <c r="C18" s="76">
        <f>SUM(C11:C17)</f>
        <v>0</v>
      </c>
      <c r="D18" s="77">
        <f aca="true" t="shared" si="1" ref="D18:Z18">SUM(D11:D17)</f>
        <v>417854860</v>
      </c>
      <c r="E18" s="78">
        <f t="shared" si="1"/>
        <v>417854860</v>
      </c>
      <c r="F18" s="78">
        <f t="shared" si="1"/>
        <v>13026455</v>
      </c>
      <c r="G18" s="78">
        <f t="shared" si="1"/>
        <v>5032091</v>
      </c>
      <c r="H18" s="78">
        <f t="shared" si="1"/>
        <v>16298446</v>
      </c>
      <c r="I18" s="78">
        <f t="shared" si="1"/>
        <v>34356992</v>
      </c>
      <c r="J18" s="78">
        <f t="shared" si="1"/>
        <v>55135580</v>
      </c>
      <c r="K18" s="78">
        <f t="shared" si="1"/>
        <v>12542774</v>
      </c>
      <c r="L18" s="78">
        <f t="shared" si="1"/>
        <v>53833797</v>
      </c>
      <c r="M18" s="78">
        <f t="shared" si="1"/>
        <v>121512151</v>
      </c>
      <c r="N18" s="78">
        <f t="shared" si="1"/>
        <v>15247328</v>
      </c>
      <c r="O18" s="78">
        <f t="shared" si="1"/>
        <v>18926358</v>
      </c>
      <c r="P18" s="78">
        <f t="shared" si="1"/>
        <v>34799852</v>
      </c>
      <c r="Q18" s="78">
        <f t="shared" si="1"/>
        <v>68973538</v>
      </c>
      <c r="R18" s="78">
        <f t="shared" si="1"/>
        <v>16977827</v>
      </c>
      <c r="S18" s="78">
        <f t="shared" si="1"/>
        <v>26427105</v>
      </c>
      <c r="T18" s="78">
        <f t="shared" si="1"/>
        <v>52133796</v>
      </c>
      <c r="U18" s="78">
        <f t="shared" si="1"/>
        <v>95538728</v>
      </c>
      <c r="V18" s="78">
        <f t="shared" si="1"/>
        <v>320381409</v>
      </c>
      <c r="W18" s="78">
        <f t="shared" si="1"/>
        <v>417854860</v>
      </c>
      <c r="X18" s="78">
        <f t="shared" si="1"/>
        <v>-97473451</v>
      </c>
      <c r="Y18" s="72">
        <f>+IF(W18&lt;&gt;0,(X18/W18)*100,0)</f>
        <v>-23.32710716826412</v>
      </c>
      <c r="Z18" s="79">
        <f t="shared" si="1"/>
        <v>417854860</v>
      </c>
    </row>
    <row r="19" spans="1:26" ht="13.5">
      <c r="A19" s="75" t="s">
        <v>45</v>
      </c>
      <c r="B19" s="80">
        <f>+B10-B18</f>
        <v>42846874</v>
      </c>
      <c r="C19" s="80">
        <f>+C10-C18</f>
        <v>0</v>
      </c>
      <c r="D19" s="81">
        <f aca="true" t="shared" si="2" ref="D19:Z19">+D10-D18</f>
        <v>8980936</v>
      </c>
      <c r="E19" s="82">
        <f t="shared" si="2"/>
        <v>8980936</v>
      </c>
      <c r="F19" s="82">
        <f t="shared" si="2"/>
        <v>58128739</v>
      </c>
      <c r="G19" s="82">
        <f t="shared" si="2"/>
        <v>18428326</v>
      </c>
      <c r="H19" s="82">
        <f t="shared" si="2"/>
        <v>31505589</v>
      </c>
      <c r="I19" s="82">
        <f t="shared" si="2"/>
        <v>108062654</v>
      </c>
      <c r="J19" s="82">
        <f t="shared" si="2"/>
        <v>-35198899</v>
      </c>
      <c r="K19" s="82">
        <f t="shared" si="2"/>
        <v>-10083525</v>
      </c>
      <c r="L19" s="82">
        <f t="shared" si="2"/>
        <v>57349274</v>
      </c>
      <c r="M19" s="82">
        <f t="shared" si="2"/>
        <v>12066850</v>
      </c>
      <c r="N19" s="82">
        <f t="shared" si="2"/>
        <v>14267263</v>
      </c>
      <c r="O19" s="82">
        <f t="shared" si="2"/>
        <v>2417861</v>
      </c>
      <c r="P19" s="82">
        <f t="shared" si="2"/>
        <v>-31859375</v>
      </c>
      <c r="Q19" s="82">
        <f t="shared" si="2"/>
        <v>-15174251</v>
      </c>
      <c r="R19" s="82">
        <f t="shared" si="2"/>
        <v>2941106</v>
      </c>
      <c r="S19" s="82">
        <f t="shared" si="2"/>
        <v>1483230</v>
      </c>
      <c r="T19" s="82">
        <f t="shared" si="2"/>
        <v>-44547894</v>
      </c>
      <c r="U19" s="82">
        <f t="shared" si="2"/>
        <v>-40123558</v>
      </c>
      <c r="V19" s="82">
        <f t="shared" si="2"/>
        <v>64831695</v>
      </c>
      <c r="W19" s="82">
        <f>IF(E10=E18,0,W10-W18)</f>
        <v>8980936</v>
      </c>
      <c r="X19" s="82">
        <f t="shared" si="2"/>
        <v>55850759</v>
      </c>
      <c r="Y19" s="83">
        <f>+IF(W19&lt;&gt;0,(X19/W19)*100,0)</f>
        <v>621.881271618014</v>
      </c>
      <c r="Z19" s="84">
        <f t="shared" si="2"/>
        <v>8980936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42846874</v>
      </c>
      <c r="C22" s="91">
        <f>SUM(C19:C21)</f>
        <v>0</v>
      </c>
      <c r="D22" s="92">
        <f aca="true" t="shared" si="3" ref="D22:Z22">SUM(D19:D21)</f>
        <v>8980936</v>
      </c>
      <c r="E22" s="93">
        <f t="shared" si="3"/>
        <v>8980936</v>
      </c>
      <c r="F22" s="93">
        <f t="shared" si="3"/>
        <v>58128739</v>
      </c>
      <c r="G22" s="93">
        <f t="shared" si="3"/>
        <v>18428326</v>
      </c>
      <c r="H22" s="93">
        <f t="shared" si="3"/>
        <v>31505589</v>
      </c>
      <c r="I22" s="93">
        <f t="shared" si="3"/>
        <v>108062654</v>
      </c>
      <c r="J22" s="93">
        <f t="shared" si="3"/>
        <v>-35198899</v>
      </c>
      <c r="K22" s="93">
        <f t="shared" si="3"/>
        <v>-10083525</v>
      </c>
      <c r="L22" s="93">
        <f t="shared" si="3"/>
        <v>57349274</v>
      </c>
      <c r="M22" s="93">
        <f t="shared" si="3"/>
        <v>12066850</v>
      </c>
      <c r="N22" s="93">
        <f t="shared" si="3"/>
        <v>14267263</v>
      </c>
      <c r="O22" s="93">
        <f t="shared" si="3"/>
        <v>2417861</v>
      </c>
      <c r="P22" s="93">
        <f t="shared" si="3"/>
        <v>-31859375</v>
      </c>
      <c r="Q22" s="93">
        <f t="shared" si="3"/>
        <v>-15174251</v>
      </c>
      <c r="R22" s="93">
        <f t="shared" si="3"/>
        <v>2941106</v>
      </c>
      <c r="S22" s="93">
        <f t="shared" si="3"/>
        <v>1483230</v>
      </c>
      <c r="T22" s="93">
        <f t="shared" si="3"/>
        <v>-44547894</v>
      </c>
      <c r="U22" s="93">
        <f t="shared" si="3"/>
        <v>-40123558</v>
      </c>
      <c r="V22" s="93">
        <f t="shared" si="3"/>
        <v>64831695</v>
      </c>
      <c r="W22" s="93">
        <f t="shared" si="3"/>
        <v>8980936</v>
      </c>
      <c r="X22" s="93">
        <f t="shared" si="3"/>
        <v>55850759</v>
      </c>
      <c r="Y22" s="94">
        <f>+IF(W22&lt;&gt;0,(X22/W22)*100,0)</f>
        <v>621.881271618014</v>
      </c>
      <c r="Z22" s="95">
        <f t="shared" si="3"/>
        <v>8980936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42846874</v>
      </c>
      <c r="C24" s="80">
        <f>SUM(C22:C23)</f>
        <v>0</v>
      </c>
      <c r="D24" s="81">
        <f aca="true" t="shared" si="4" ref="D24:Z24">SUM(D22:D23)</f>
        <v>8980936</v>
      </c>
      <c r="E24" s="82">
        <f t="shared" si="4"/>
        <v>8980936</v>
      </c>
      <c r="F24" s="82">
        <f t="shared" si="4"/>
        <v>58128739</v>
      </c>
      <c r="G24" s="82">
        <f t="shared" si="4"/>
        <v>18428326</v>
      </c>
      <c r="H24" s="82">
        <f t="shared" si="4"/>
        <v>31505589</v>
      </c>
      <c r="I24" s="82">
        <f t="shared" si="4"/>
        <v>108062654</v>
      </c>
      <c r="J24" s="82">
        <f t="shared" si="4"/>
        <v>-35198899</v>
      </c>
      <c r="K24" s="82">
        <f t="shared" si="4"/>
        <v>-10083525</v>
      </c>
      <c r="L24" s="82">
        <f t="shared" si="4"/>
        <v>57349274</v>
      </c>
      <c r="M24" s="82">
        <f t="shared" si="4"/>
        <v>12066850</v>
      </c>
      <c r="N24" s="82">
        <f t="shared" si="4"/>
        <v>14267263</v>
      </c>
      <c r="O24" s="82">
        <f t="shared" si="4"/>
        <v>2417861</v>
      </c>
      <c r="P24" s="82">
        <f t="shared" si="4"/>
        <v>-31859375</v>
      </c>
      <c r="Q24" s="82">
        <f t="shared" si="4"/>
        <v>-15174251</v>
      </c>
      <c r="R24" s="82">
        <f t="shared" si="4"/>
        <v>2941106</v>
      </c>
      <c r="S24" s="82">
        <f t="shared" si="4"/>
        <v>1483230</v>
      </c>
      <c r="T24" s="82">
        <f t="shared" si="4"/>
        <v>-44547894</v>
      </c>
      <c r="U24" s="82">
        <f t="shared" si="4"/>
        <v>-40123558</v>
      </c>
      <c r="V24" s="82">
        <f t="shared" si="4"/>
        <v>64831695</v>
      </c>
      <c r="W24" s="82">
        <f t="shared" si="4"/>
        <v>8980936</v>
      </c>
      <c r="X24" s="82">
        <f t="shared" si="4"/>
        <v>55850759</v>
      </c>
      <c r="Y24" s="83">
        <f>+IF(W24&lt;&gt;0,(X24/W24)*100,0)</f>
        <v>621.881271618014</v>
      </c>
      <c r="Z24" s="84">
        <f t="shared" si="4"/>
        <v>8980936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8563908</v>
      </c>
      <c r="C27" s="22"/>
      <c r="D27" s="104">
        <v>83428000</v>
      </c>
      <c r="E27" s="105">
        <v>83428000</v>
      </c>
      <c r="F27" s="105">
        <v>0</v>
      </c>
      <c r="G27" s="105">
        <v>0</v>
      </c>
      <c r="H27" s="105">
        <v>441067</v>
      </c>
      <c r="I27" s="105">
        <v>441067</v>
      </c>
      <c r="J27" s="105">
        <v>0</v>
      </c>
      <c r="K27" s="105">
        <v>0</v>
      </c>
      <c r="L27" s="105">
        <v>266930</v>
      </c>
      <c r="M27" s="105">
        <v>266930</v>
      </c>
      <c r="N27" s="105">
        <v>13968</v>
      </c>
      <c r="O27" s="105">
        <v>670051</v>
      </c>
      <c r="P27" s="105">
        <v>1001</v>
      </c>
      <c r="Q27" s="105">
        <v>685020</v>
      </c>
      <c r="R27" s="105">
        <v>37530</v>
      </c>
      <c r="S27" s="105">
        <v>6930</v>
      </c>
      <c r="T27" s="105">
        <v>170145</v>
      </c>
      <c r="U27" s="105">
        <v>214605</v>
      </c>
      <c r="V27" s="105">
        <v>1607622</v>
      </c>
      <c r="W27" s="105">
        <v>83428000</v>
      </c>
      <c r="X27" s="105">
        <v>-81820378</v>
      </c>
      <c r="Y27" s="106">
        <v>-98.07</v>
      </c>
      <c r="Z27" s="107">
        <v>83428000</v>
      </c>
    </row>
    <row r="28" spans="1:26" ht="13.5">
      <c r="A28" s="108" t="s">
        <v>46</v>
      </c>
      <c r="B28" s="19">
        <v>8563908</v>
      </c>
      <c r="C28" s="19"/>
      <c r="D28" s="64">
        <v>74746000</v>
      </c>
      <c r="E28" s="65">
        <v>74746000</v>
      </c>
      <c r="F28" s="65">
        <v>0</v>
      </c>
      <c r="G28" s="65">
        <v>0</v>
      </c>
      <c r="H28" s="65">
        <v>27354</v>
      </c>
      <c r="I28" s="65">
        <v>27354</v>
      </c>
      <c r="J28" s="65">
        <v>0</v>
      </c>
      <c r="K28" s="65">
        <v>0</v>
      </c>
      <c r="L28" s="65">
        <v>0</v>
      </c>
      <c r="M28" s="65">
        <v>0</v>
      </c>
      <c r="N28" s="65">
        <v>13968</v>
      </c>
      <c r="O28" s="65">
        <v>0</v>
      </c>
      <c r="P28" s="65">
        <v>1001</v>
      </c>
      <c r="Q28" s="65">
        <v>14969</v>
      </c>
      <c r="R28" s="65">
        <v>0</v>
      </c>
      <c r="S28" s="65">
        <v>6930</v>
      </c>
      <c r="T28" s="65">
        <v>154814</v>
      </c>
      <c r="U28" s="65">
        <v>161744</v>
      </c>
      <c r="V28" s="65">
        <v>204067</v>
      </c>
      <c r="W28" s="65">
        <v>74746000</v>
      </c>
      <c r="X28" s="65">
        <v>-74541933</v>
      </c>
      <c r="Y28" s="66">
        <v>-99.73</v>
      </c>
      <c r="Z28" s="67">
        <v>74746000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3450</v>
      </c>
      <c r="I29" s="65">
        <v>3450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3450</v>
      </c>
      <c r="W29" s="65">
        <v>0</v>
      </c>
      <c r="X29" s="65">
        <v>3450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8682000</v>
      </c>
      <c r="E31" s="65">
        <v>8682000</v>
      </c>
      <c r="F31" s="65">
        <v>0</v>
      </c>
      <c r="G31" s="65">
        <v>0</v>
      </c>
      <c r="H31" s="65">
        <v>410263</v>
      </c>
      <c r="I31" s="65">
        <v>410263</v>
      </c>
      <c r="J31" s="65">
        <v>0</v>
      </c>
      <c r="K31" s="65">
        <v>0</v>
      </c>
      <c r="L31" s="65">
        <v>266930</v>
      </c>
      <c r="M31" s="65">
        <v>266930</v>
      </c>
      <c r="N31" s="65">
        <v>0</v>
      </c>
      <c r="O31" s="65">
        <v>0</v>
      </c>
      <c r="P31" s="65">
        <v>0</v>
      </c>
      <c r="Q31" s="65">
        <v>0</v>
      </c>
      <c r="R31" s="65">
        <v>37530</v>
      </c>
      <c r="S31" s="65">
        <v>0</v>
      </c>
      <c r="T31" s="65">
        <v>15331</v>
      </c>
      <c r="U31" s="65">
        <v>52861</v>
      </c>
      <c r="V31" s="65">
        <v>730054</v>
      </c>
      <c r="W31" s="65">
        <v>8682000</v>
      </c>
      <c r="X31" s="65">
        <v>-7951946</v>
      </c>
      <c r="Y31" s="66">
        <v>-91.59</v>
      </c>
      <c r="Z31" s="67">
        <v>8682000</v>
      </c>
    </row>
    <row r="32" spans="1:26" ht="13.5">
      <c r="A32" s="75" t="s">
        <v>54</v>
      </c>
      <c r="B32" s="22">
        <f>SUM(B28:B31)</f>
        <v>8563908</v>
      </c>
      <c r="C32" s="22">
        <f>SUM(C28:C31)</f>
        <v>0</v>
      </c>
      <c r="D32" s="104">
        <f aca="true" t="shared" si="5" ref="D32:Z32">SUM(D28:D31)</f>
        <v>83428000</v>
      </c>
      <c r="E32" s="105">
        <f t="shared" si="5"/>
        <v>83428000</v>
      </c>
      <c r="F32" s="105">
        <f t="shared" si="5"/>
        <v>0</v>
      </c>
      <c r="G32" s="105">
        <f t="shared" si="5"/>
        <v>0</v>
      </c>
      <c r="H32" s="105">
        <f t="shared" si="5"/>
        <v>441067</v>
      </c>
      <c r="I32" s="105">
        <f t="shared" si="5"/>
        <v>441067</v>
      </c>
      <c r="J32" s="105">
        <f t="shared" si="5"/>
        <v>0</v>
      </c>
      <c r="K32" s="105">
        <f t="shared" si="5"/>
        <v>0</v>
      </c>
      <c r="L32" s="105">
        <f t="shared" si="5"/>
        <v>266930</v>
      </c>
      <c r="M32" s="105">
        <f t="shared" si="5"/>
        <v>266930</v>
      </c>
      <c r="N32" s="105">
        <f t="shared" si="5"/>
        <v>13968</v>
      </c>
      <c r="O32" s="105">
        <f t="shared" si="5"/>
        <v>0</v>
      </c>
      <c r="P32" s="105">
        <f t="shared" si="5"/>
        <v>1001</v>
      </c>
      <c r="Q32" s="105">
        <f t="shared" si="5"/>
        <v>14969</v>
      </c>
      <c r="R32" s="105">
        <f t="shared" si="5"/>
        <v>37530</v>
      </c>
      <c r="S32" s="105">
        <f t="shared" si="5"/>
        <v>6930</v>
      </c>
      <c r="T32" s="105">
        <f t="shared" si="5"/>
        <v>170145</v>
      </c>
      <c r="U32" s="105">
        <f t="shared" si="5"/>
        <v>214605</v>
      </c>
      <c r="V32" s="105">
        <f t="shared" si="5"/>
        <v>937571</v>
      </c>
      <c r="W32" s="105">
        <f t="shared" si="5"/>
        <v>83428000</v>
      </c>
      <c r="X32" s="105">
        <f t="shared" si="5"/>
        <v>-82490429</v>
      </c>
      <c r="Y32" s="106">
        <f>+IF(W32&lt;&gt;0,(X32/W32)*100,0)</f>
        <v>-98.87619144651676</v>
      </c>
      <c r="Z32" s="107">
        <f t="shared" si="5"/>
        <v>83428000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154153767</v>
      </c>
      <c r="C35" s="19"/>
      <c r="D35" s="64">
        <v>151430000</v>
      </c>
      <c r="E35" s="65">
        <v>151430000</v>
      </c>
      <c r="F35" s="65">
        <v>14907649</v>
      </c>
      <c r="G35" s="65">
        <v>29781492</v>
      </c>
      <c r="H35" s="65">
        <v>62912584</v>
      </c>
      <c r="I35" s="65">
        <v>107601725</v>
      </c>
      <c r="J35" s="65">
        <v>69884593</v>
      </c>
      <c r="K35" s="65">
        <v>60322953</v>
      </c>
      <c r="L35" s="65">
        <v>114310608</v>
      </c>
      <c r="M35" s="65">
        <v>244518154</v>
      </c>
      <c r="N35" s="65">
        <v>125588791</v>
      </c>
      <c r="O35" s="65">
        <v>127541832</v>
      </c>
      <c r="P35" s="65">
        <v>130220613</v>
      </c>
      <c r="Q35" s="65">
        <v>383351236</v>
      </c>
      <c r="R35" s="65">
        <v>133123098</v>
      </c>
      <c r="S35" s="65">
        <v>395193346</v>
      </c>
      <c r="T35" s="65">
        <v>117696943</v>
      </c>
      <c r="U35" s="65">
        <v>646013387</v>
      </c>
      <c r="V35" s="65">
        <v>1381484502</v>
      </c>
      <c r="W35" s="65">
        <v>151430000</v>
      </c>
      <c r="X35" s="65">
        <v>1230054502</v>
      </c>
      <c r="Y35" s="66">
        <v>812.29</v>
      </c>
      <c r="Z35" s="67">
        <v>151430000</v>
      </c>
    </row>
    <row r="36" spans="1:26" ht="13.5">
      <c r="A36" s="63" t="s">
        <v>57</v>
      </c>
      <c r="B36" s="19">
        <v>595397454</v>
      </c>
      <c r="C36" s="19"/>
      <c r="D36" s="64">
        <v>682038000</v>
      </c>
      <c r="E36" s="65">
        <v>682038000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682038000</v>
      </c>
      <c r="X36" s="65">
        <v>-682038000</v>
      </c>
      <c r="Y36" s="66">
        <v>-100</v>
      </c>
      <c r="Z36" s="67">
        <v>682038000</v>
      </c>
    </row>
    <row r="37" spans="1:26" ht="13.5">
      <c r="A37" s="63" t="s">
        <v>58</v>
      </c>
      <c r="B37" s="19">
        <v>150190984</v>
      </c>
      <c r="C37" s="19"/>
      <c r="D37" s="64">
        <v>58771000</v>
      </c>
      <c r="E37" s="65">
        <v>58771000</v>
      </c>
      <c r="F37" s="65">
        <v>43221114</v>
      </c>
      <c r="G37" s="65">
        <v>46775617</v>
      </c>
      <c r="H37" s="65">
        <v>44709069</v>
      </c>
      <c r="I37" s="65">
        <v>134705800</v>
      </c>
      <c r="J37" s="65">
        <v>2538182</v>
      </c>
      <c r="K37" s="65">
        <v>-2902202</v>
      </c>
      <c r="L37" s="65">
        <v>12870162</v>
      </c>
      <c r="M37" s="65">
        <v>12506142</v>
      </c>
      <c r="N37" s="65">
        <v>17801576</v>
      </c>
      <c r="O37" s="65">
        <v>56666183</v>
      </c>
      <c r="P37" s="65">
        <v>-12122916</v>
      </c>
      <c r="Q37" s="65">
        <v>62344843</v>
      </c>
      <c r="R37" s="65">
        <v>-12121803</v>
      </c>
      <c r="S37" s="65">
        <v>-272715730</v>
      </c>
      <c r="T37" s="65">
        <v>-28931079</v>
      </c>
      <c r="U37" s="65">
        <v>-313768612</v>
      </c>
      <c r="V37" s="65">
        <v>-104211827</v>
      </c>
      <c r="W37" s="65">
        <v>58771000</v>
      </c>
      <c r="X37" s="65">
        <v>-162982827</v>
      </c>
      <c r="Y37" s="66">
        <v>-277.32</v>
      </c>
      <c r="Z37" s="67">
        <v>58771000</v>
      </c>
    </row>
    <row r="38" spans="1:26" ht="13.5">
      <c r="A38" s="63" t="s">
        <v>59</v>
      </c>
      <c r="B38" s="19">
        <v>23756782</v>
      </c>
      <c r="C38" s="19"/>
      <c r="D38" s="64">
        <v>77573000</v>
      </c>
      <c r="E38" s="65">
        <v>77573000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77573000</v>
      </c>
      <c r="X38" s="65">
        <v>-77573000</v>
      </c>
      <c r="Y38" s="66">
        <v>-100</v>
      </c>
      <c r="Z38" s="67">
        <v>77573000</v>
      </c>
    </row>
    <row r="39" spans="1:26" ht="13.5">
      <c r="A39" s="63" t="s">
        <v>60</v>
      </c>
      <c r="B39" s="19">
        <v>575603355</v>
      </c>
      <c r="C39" s="19"/>
      <c r="D39" s="64">
        <v>697124000</v>
      </c>
      <c r="E39" s="65">
        <v>697124000</v>
      </c>
      <c r="F39" s="65">
        <v>-21</v>
      </c>
      <c r="G39" s="65">
        <v>-41</v>
      </c>
      <c r="H39" s="65">
        <v>-62</v>
      </c>
      <c r="I39" s="65">
        <v>-124</v>
      </c>
      <c r="J39" s="65">
        <v>-82</v>
      </c>
      <c r="K39" s="65">
        <v>-82</v>
      </c>
      <c r="L39" s="65">
        <v>-12677761</v>
      </c>
      <c r="M39" s="65">
        <v>-12677925</v>
      </c>
      <c r="N39" s="65">
        <v>-14634066</v>
      </c>
      <c r="O39" s="65">
        <v>-19453941</v>
      </c>
      <c r="P39" s="65">
        <v>-19453961</v>
      </c>
      <c r="Q39" s="65">
        <v>-53541968</v>
      </c>
      <c r="R39" s="65">
        <v>-19453982</v>
      </c>
      <c r="S39" s="65">
        <v>-19454002</v>
      </c>
      <c r="T39" s="65">
        <v>-11996587</v>
      </c>
      <c r="U39" s="65">
        <v>-50904571</v>
      </c>
      <c r="V39" s="65">
        <v>-117124588</v>
      </c>
      <c r="W39" s="65">
        <v>697124000</v>
      </c>
      <c r="X39" s="65">
        <v>-814248588</v>
      </c>
      <c r="Y39" s="66">
        <v>-116.8</v>
      </c>
      <c r="Z39" s="67">
        <v>697124000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36206159</v>
      </c>
      <c r="C42" s="19">
        <v>49815773</v>
      </c>
      <c r="D42" s="64">
        <v>42887885</v>
      </c>
      <c r="E42" s="65">
        <v>42887885</v>
      </c>
      <c r="F42" s="65">
        <v>43491912</v>
      </c>
      <c r="G42" s="65">
        <v>-17442915</v>
      </c>
      <c r="H42" s="65">
        <v>-6505282</v>
      </c>
      <c r="I42" s="65">
        <v>19543715</v>
      </c>
      <c r="J42" s="65">
        <v>-3503907</v>
      </c>
      <c r="K42" s="65">
        <v>40544037</v>
      </c>
      <c r="L42" s="65">
        <v>-19626566</v>
      </c>
      <c r="M42" s="65">
        <v>17413564</v>
      </c>
      <c r="N42" s="65">
        <v>-12868927</v>
      </c>
      <c r="O42" s="65">
        <v>-3954212</v>
      </c>
      <c r="P42" s="65">
        <v>52923722</v>
      </c>
      <c r="Q42" s="65">
        <v>36100583</v>
      </c>
      <c r="R42" s="65">
        <v>-8266266</v>
      </c>
      <c r="S42" s="65">
        <v>-14128483</v>
      </c>
      <c r="T42" s="65">
        <v>-847340</v>
      </c>
      <c r="U42" s="65">
        <v>-23242089</v>
      </c>
      <c r="V42" s="65">
        <v>49815773</v>
      </c>
      <c r="W42" s="65">
        <v>42887885</v>
      </c>
      <c r="X42" s="65">
        <v>6927888</v>
      </c>
      <c r="Y42" s="66">
        <v>16.15</v>
      </c>
      <c r="Z42" s="67">
        <v>42887885</v>
      </c>
    </row>
    <row r="43" spans="1:26" ht="13.5">
      <c r="A43" s="63" t="s">
        <v>63</v>
      </c>
      <c r="B43" s="19">
        <v>-6195902</v>
      </c>
      <c r="C43" s="19">
        <v>-26250574</v>
      </c>
      <c r="D43" s="64">
        <v>-51951000</v>
      </c>
      <c r="E43" s="65">
        <v>-51951000</v>
      </c>
      <c r="F43" s="65">
        <v>-3986250</v>
      </c>
      <c r="G43" s="65">
        <v>0</v>
      </c>
      <c r="H43" s="65">
        <v>-5487302</v>
      </c>
      <c r="I43" s="65">
        <v>-9473552</v>
      </c>
      <c r="J43" s="65">
        <v>0</v>
      </c>
      <c r="K43" s="65">
        <v>0</v>
      </c>
      <c r="L43" s="65">
        <v>-432496</v>
      </c>
      <c r="M43" s="65">
        <v>-432496</v>
      </c>
      <c r="N43" s="65">
        <v>0</v>
      </c>
      <c r="O43" s="65">
        <v>-5099999</v>
      </c>
      <c r="P43" s="65">
        <v>-258082</v>
      </c>
      <c r="Q43" s="65">
        <v>-5358081</v>
      </c>
      <c r="R43" s="65">
        <v>-636790</v>
      </c>
      <c r="S43" s="65">
        <v>-4171318</v>
      </c>
      <c r="T43" s="65">
        <v>-6178337</v>
      </c>
      <c r="U43" s="65">
        <v>-10986445</v>
      </c>
      <c r="V43" s="65">
        <v>-26250574</v>
      </c>
      <c r="W43" s="65">
        <v>-51951000</v>
      </c>
      <c r="X43" s="65">
        <v>25700426</v>
      </c>
      <c r="Y43" s="66">
        <v>-49.47</v>
      </c>
      <c r="Z43" s="67">
        <v>-51951000</v>
      </c>
    </row>
    <row r="44" spans="1:26" ht="13.5">
      <c r="A44" s="63" t="s">
        <v>64</v>
      </c>
      <c r="B44" s="19">
        <v>-3200000</v>
      </c>
      <c r="C44" s="19">
        <v>-3200000</v>
      </c>
      <c r="D44" s="64">
        <v>-717000</v>
      </c>
      <c r="E44" s="65">
        <v>-717000</v>
      </c>
      <c r="F44" s="65">
        <v>-100000</v>
      </c>
      <c r="G44" s="65">
        <v>-100000</v>
      </c>
      <c r="H44" s="65">
        <v>-600000</v>
      </c>
      <c r="I44" s="65">
        <v>-800000</v>
      </c>
      <c r="J44" s="65">
        <v>-100000</v>
      </c>
      <c r="K44" s="65">
        <v>-100000</v>
      </c>
      <c r="L44" s="65">
        <v>-600000</v>
      </c>
      <c r="M44" s="65">
        <v>-800000</v>
      </c>
      <c r="N44" s="65">
        <v>-100000</v>
      </c>
      <c r="O44" s="65">
        <v>-100000</v>
      </c>
      <c r="P44" s="65">
        <v>-600000</v>
      </c>
      <c r="Q44" s="65">
        <v>-800000</v>
      </c>
      <c r="R44" s="65">
        <v>-100000</v>
      </c>
      <c r="S44" s="65">
        <v>-100000</v>
      </c>
      <c r="T44" s="65">
        <v>-600000</v>
      </c>
      <c r="U44" s="65">
        <v>-800000</v>
      </c>
      <c r="V44" s="65">
        <v>-3200000</v>
      </c>
      <c r="W44" s="65">
        <v>-717000</v>
      </c>
      <c r="X44" s="65">
        <v>-2483000</v>
      </c>
      <c r="Y44" s="66">
        <v>346.3</v>
      </c>
      <c r="Z44" s="67">
        <v>-717000</v>
      </c>
    </row>
    <row r="45" spans="1:26" ht="13.5">
      <c r="A45" s="75" t="s">
        <v>65</v>
      </c>
      <c r="B45" s="22">
        <v>3098949</v>
      </c>
      <c r="C45" s="22">
        <v>29997513</v>
      </c>
      <c r="D45" s="104">
        <v>-9780115</v>
      </c>
      <c r="E45" s="105">
        <v>-9780115</v>
      </c>
      <c r="F45" s="105">
        <v>49037976</v>
      </c>
      <c r="G45" s="105">
        <v>31495061</v>
      </c>
      <c r="H45" s="105">
        <v>18902477</v>
      </c>
      <c r="I45" s="105">
        <v>18902477</v>
      </c>
      <c r="J45" s="105">
        <v>15298570</v>
      </c>
      <c r="K45" s="105">
        <v>55742607</v>
      </c>
      <c r="L45" s="105">
        <v>35083545</v>
      </c>
      <c r="M45" s="105">
        <v>35083545</v>
      </c>
      <c r="N45" s="105">
        <v>22114618</v>
      </c>
      <c r="O45" s="105">
        <v>12960407</v>
      </c>
      <c r="P45" s="105">
        <v>65026047</v>
      </c>
      <c r="Q45" s="105">
        <v>65026047</v>
      </c>
      <c r="R45" s="105">
        <v>56022991</v>
      </c>
      <c r="S45" s="105">
        <v>37623190</v>
      </c>
      <c r="T45" s="105">
        <v>29997513</v>
      </c>
      <c r="U45" s="105">
        <v>29997513</v>
      </c>
      <c r="V45" s="105">
        <v>29997513</v>
      </c>
      <c r="W45" s="105">
        <v>-9780115</v>
      </c>
      <c r="X45" s="105">
        <v>39777628</v>
      </c>
      <c r="Y45" s="106">
        <v>-406.72</v>
      </c>
      <c r="Z45" s="107">
        <v>-9780115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18373594</v>
      </c>
      <c r="C49" s="57"/>
      <c r="D49" s="134">
        <v>81651327</v>
      </c>
      <c r="E49" s="59">
        <v>12793154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309119273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23876143</v>
      </c>
      <c r="C51" s="57"/>
      <c r="D51" s="134">
        <v>3477567</v>
      </c>
      <c r="E51" s="59">
        <v>12374240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107250731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68.24016944889274</v>
      </c>
      <c r="C58" s="5">
        <f>IF(C67=0,0,+(C76/C67)*100)</f>
        <v>0</v>
      </c>
      <c r="D58" s="6">
        <f aca="true" t="shared" si="6" ref="D58:Z58">IF(D67=0,0,+(D76/D67)*100)</f>
        <v>72.2397891053134</v>
      </c>
      <c r="E58" s="7">
        <f t="shared" si="6"/>
        <v>72.2397891053134</v>
      </c>
      <c r="F58" s="7">
        <f t="shared" si="6"/>
        <v>61.99323396151585</v>
      </c>
      <c r="G58" s="7">
        <f t="shared" si="6"/>
        <v>41.18195911366833</v>
      </c>
      <c r="H58" s="7">
        <f t="shared" si="6"/>
        <v>33.430292132342935</v>
      </c>
      <c r="I58" s="7">
        <f t="shared" si="6"/>
        <v>40.76929549041764</v>
      </c>
      <c r="J58" s="7">
        <f t="shared" si="6"/>
        <v>40.35761786195154</v>
      </c>
      <c r="K58" s="7">
        <f t="shared" si="6"/>
        <v>401.517623863327</v>
      </c>
      <c r="L58" s="7">
        <f t="shared" si="6"/>
        <v>16.607015204130416</v>
      </c>
      <c r="M58" s="7">
        <f t="shared" si="6"/>
        <v>32.98515268327079</v>
      </c>
      <c r="N58" s="7">
        <f t="shared" si="6"/>
        <v>27.248790256043826</v>
      </c>
      <c r="O58" s="7">
        <f t="shared" si="6"/>
        <v>113.40530806090841</v>
      </c>
      <c r="P58" s="7">
        <f t="shared" si="6"/>
        <v>-38.885015127676375</v>
      </c>
      <c r="Q58" s="7">
        <f t="shared" si="6"/>
        <v>261.5012048601714</v>
      </c>
      <c r="R58" s="7">
        <f t="shared" si="6"/>
        <v>57.66184431512771</v>
      </c>
      <c r="S58" s="7">
        <f t="shared" si="6"/>
        <v>41.87282087089076</v>
      </c>
      <c r="T58" s="7">
        <f t="shared" si="6"/>
        <v>188.65358298728003</v>
      </c>
      <c r="U58" s="7">
        <f t="shared" si="6"/>
        <v>67.02626401914318</v>
      </c>
      <c r="V58" s="7">
        <f t="shared" si="6"/>
        <v>58.752046089686225</v>
      </c>
      <c r="W58" s="7">
        <f t="shared" si="6"/>
        <v>72.2397891053134</v>
      </c>
      <c r="X58" s="7">
        <f t="shared" si="6"/>
        <v>0</v>
      </c>
      <c r="Y58" s="7">
        <f t="shared" si="6"/>
        <v>0</v>
      </c>
      <c r="Z58" s="8">
        <f t="shared" si="6"/>
        <v>72.2397891053134</v>
      </c>
    </row>
    <row r="59" spans="1:26" ht="13.5">
      <c r="A59" s="37" t="s">
        <v>31</v>
      </c>
      <c r="B59" s="9">
        <f aca="true" t="shared" si="7" ref="B59:Z66">IF(B68=0,0,+(B77/B68)*100)</f>
        <v>212.58088742481772</v>
      </c>
      <c r="C59" s="9">
        <f t="shared" si="7"/>
        <v>0</v>
      </c>
      <c r="D59" s="2">
        <f t="shared" si="7"/>
        <v>87.73367524726434</v>
      </c>
      <c r="E59" s="10">
        <f t="shared" si="7"/>
        <v>87.73367524726434</v>
      </c>
      <c r="F59" s="10">
        <f t="shared" si="7"/>
        <v>45.866392803853664</v>
      </c>
      <c r="G59" s="10">
        <f t="shared" si="7"/>
        <v>23.86486141302512</v>
      </c>
      <c r="H59" s="10">
        <f t="shared" si="7"/>
        <v>46.532303165150935</v>
      </c>
      <c r="I59" s="10">
        <f t="shared" si="7"/>
        <v>38.15679410147009</v>
      </c>
      <c r="J59" s="10">
        <f t="shared" si="7"/>
        <v>24.693868751234348</v>
      </c>
      <c r="K59" s="10">
        <f t="shared" si="7"/>
        <v>0</v>
      </c>
      <c r="L59" s="10">
        <f t="shared" si="7"/>
        <v>18.088793913658748</v>
      </c>
      <c r="M59" s="10">
        <f t="shared" si="7"/>
        <v>30.9678872754003</v>
      </c>
      <c r="N59" s="10">
        <f t="shared" si="7"/>
        <v>24.671659216700913</v>
      </c>
      <c r="O59" s="10">
        <f t="shared" si="7"/>
        <v>149.97282329761572</v>
      </c>
      <c r="P59" s="10">
        <f t="shared" si="7"/>
        <v>46.49609333093059</v>
      </c>
      <c r="Q59" s="10">
        <f t="shared" si="7"/>
        <v>73.17457193696538</v>
      </c>
      <c r="R59" s="10">
        <f t="shared" si="7"/>
        <v>37.80057596337356</v>
      </c>
      <c r="S59" s="10">
        <f t="shared" si="7"/>
        <v>41.44445295097431</v>
      </c>
      <c r="T59" s="10">
        <f t="shared" si="7"/>
        <v>41.29460688091248</v>
      </c>
      <c r="U59" s="10">
        <f t="shared" si="7"/>
        <v>40.17938311792548</v>
      </c>
      <c r="V59" s="10">
        <f t="shared" si="7"/>
        <v>45.58100200782299</v>
      </c>
      <c r="W59" s="10">
        <f t="shared" si="7"/>
        <v>87.73367524726434</v>
      </c>
      <c r="X59" s="10">
        <f t="shared" si="7"/>
        <v>0</v>
      </c>
      <c r="Y59" s="10">
        <f t="shared" si="7"/>
        <v>0</v>
      </c>
      <c r="Z59" s="11">
        <f t="shared" si="7"/>
        <v>87.73367524726434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69.27836179611715</v>
      </c>
      <c r="E60" s="13">
        <f t="shared" si="7"/>
        <v>69.27836179611715</v>
      </c>
      <c r="F60" s="13">
        <f t="shared" si="7"/>
        <v>77.31198010017216</v>
      </c>
      <c r="G60" s="13">
        <f t="shared" si="7"/>
        <v>51.04579186155734</v>
      </c>
      <c r="H60" s="13">
        <f t="shared" si="7"/>
        <v>32.000097937038234</v>
      </c>
      <c r="I60" s="13">
        <f t="shared" si="7"/>
        <v>42.99840306035211</v>
      </c>
      <c r="J60" s="13">
        <f t="shared" si="7"/>
        <v>50.034026197002646</v>
      </c>
      <c r="K60" s="13">
        <f t="shared" si="7"/>
        <v>327.093177845088</v>
      </c>
      <c r="L60" s="13">
        <f t="shared" si="7"/>
        <v>17.172079683602725</v>
      </c>
      <c r="M60" s="13">
        <f t="shared" si="7"/>
        <v>35.27898442304648</v>
      </c>
      <c r="N60" s="13">
        <f t="shared" si="7"/>
        <v>30.34601093969085</v>
      </c>
      <c r="O60" s="13">
        <f t="shared" si="7"/>
        <v>112.6279872709952</v>
      </c>
      <c r="P60" s="13">
        <f t="shared" si="7"/>
        <v>-24.635677154601147</v>
      </c>
      <c r="Q60" s="13">
        <f t="shared" si="7"/>
        <v>-535.1292824379907</v>
      </c>
      <c r="R60" s="13">
        <f t="shared" si="7"/>
        <v>74.65703749630265</v>
      </c>
      <c r="S60" s="13">
        <f t="shared" si="7"/>
        <v>45.14570298585397</v>
      </c>
      <c r="T60" s="13">
        <f t="shared" si="7"/>
        <v>957.6289920205209</v>
      </c>
      <c r="U60" s="13">
        <f t="shared" si="7"/>
        <v>87.56302456065823</v>
      </c>
      <c r="V60" s="13">
        <f t="shared" si="7"/>
        <v>69.6133010683181</v>
      </c>
      <c r="W60" s="13">
        <f t="shared" si="7"/>
        <v>69.27836179611715</v>
      </c>
      <c r="X60" s="13">
        <f t="shared" si="7"/>
        <v>0</v>
      </c>
      <c r="Y60" s="13">
        <f t="shared" si="7"/>
        <v>0</v>
      </c>
      <c r="Z60" s="14">
        <f t="shared" si="7"/>
        <v>69.27836179611715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55.92525876490272</v>
      </c>
      <c r="G61" s="13">
        <f t="shared" si="7"/>
        <v>45.02347592497803</v>
      </c>
      <c r="H61" s="13">
        <f t="shared" si="7"/>
        <v>55.872483779731</v>
      </c>
      <c r="I61" s="13">
        <f t="shared" si="7"/>
        <v>52.187143822414185</v>
      </c>
      <c r="J61" s="13">
        <f t="shared" si="7"/>
        <v>45.53085483171315</v>
      </c>
      <c r="K61" s="13">
        <f t="shared" si="7"/>
        <v>187.08342259207382</v>
      </c>
      <c r="L61" s="13">
        <f t="shared" si="7"/>
        <v>21.549746551796744</v>
      </c>
      <c r="M61" s="13">
        <f t="shared" si="7"/>
        <v>43.784656688028264</v>
      </c>
      <c r="N61" s="13">
        <f t="shared" si="7"/>
        <v>52.00064443879757</v>
      </c>
      <c r="O61" s="13">
        <f t="shared" si="7"/>
        <v>64.54764842792962</v>
      </c>
      <c r="P61" s="13">
        <f t="shared" si="7"/>
        <v>108.71592943731838</v>
      </c>
      <c r="Q61" s="13">
        <f t="shared" si="7"/>
        <v>68.96818438291169</v>
      </c>
      <c r="R61" s="13">
        <f t="shared" si="7"/>
        <v>49.09010272533436</v>
      </c>
      <c r="S61" s="13">
        <f t="shared" si="7"/>
        <v>27.404302897596448</v>
      </c>
      <c r="T61" s="13">
        <f t="shared" si="7"/>
        <v>84.45846107568165</v>
      </c>
      <c r="U61" s="13">
        <f t="shared" si="7"/>
        <v>45.89745881646042</v>
      </c>
      <c r="V61" s="13">
        <f t="shared" si="7"/>
        <v>51.07386854717141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35.50059395277848</v>
      </c>
      <c r="G62" s="13">
        <f t="shared" si="7"/>
        <v>19.001911025902533</v>
      </c>
      <c r="H62" s="13">
        <f t="shared" si="7"/>
        <v>4.48554865863726</v>
      </c>
      <c r="I62" s="13">
        <f t="shared" si="7"/>
        <v>8.072973333569653</v>
      </c>
      <c r="J62" s="13">
        <f t="shared" si="7"/>
        <v>23.39157035297666</v>
      </c>
      <c r="K62" s="13">
        <f t="shared" si="7"/>
        <v>468.7658856907237</v>
      </c>
      <c r="L62" s="13">
        <f t="shared" si="7"/>
        <v>3.3155157873113543</v>
      </c>
      <c r="M62" s="13">
        <f t="shared" si="7"/>
        <v>7.179427318555496</v>
      </c>
      <c r="N62" s="13">
        <f t="shared" si="7"/>
        <v>4.94508239953364</v>
      </c>
      <c r="O62" s="13">
        <f t="shared" si="7"/>
        <v>48.19319224829252</v>
      </c>
      <c r="P62" s="13">
        <f t="shared" si="7"/>
        <v>-2.3551196915323866</v>
      </c>
      <c r="Q62" s="13">
        <f t="shared" si="7"/>
        <v>-10.417156196930943</v>
      </c>
      <c r="R62" s="13">
        <f t="shared" si="7"/>
        <v>57.47086700541878</v>
      </c>
      <c r="S62" s="13">
        <f t="shared" si="7"/>
        <v>26.596928973158935</v>
      </c>
      <c r="T62" s="13">
        <f t="shared" si="7"/>
        <v>-17.241479461457374</v>
      </c>
      <c r="U62" s="13">
        <f t="shared" si="7"/>
        <v>-155.0870169237169</v>
      </c>
      <c r="V62" s="13">
        <f t="shared" si="7"/>
        <v>35.04523350585958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16.829426098540363</v>
      </c>
      <c r="G63" s="13">
        <f t="shared" si="7"/>
        <v>7.858444607643622</v>
      </c>
      <c r="H63" s="13">
        <f t="shared" si="7"/>
        <v>20.096057976169863</v>
      </c>
      <c r="I63" s="13">
        <f t="shared" si="7"/>
        <v>14.595935134305652</v>
      </c>
      <c r="J63" s="13">
        <f t="shared" si="7"/>
        <v>11.59213061532874</v>
      </c>
      <c r="K63" s="13">
        <f t="shared" si="7"/>
        <v>-61247.79161947905</v>
      </c>
      <c r="L63" s="13">
        <f t="shared" si="7"/>
        <v>9.228792510838598</v>
      </c>
      <c r="M63" s="13">
        <f t="shared" si="7"/>
        <v>14.044222924551885</v>
      </c>
      <c r="N63" s="13">
        <f t="shared" si="7"/>
        <v>8.504133674113397</v>
      </c>
      <c r="O63" s="13">
        <f t="shared" si="7"/>
        <v>27.345990254173934</v>
      </c>
      <c r="P63" s="13">
        <f t="shared" si="7"/>
        <v>14.676296122554216</v>
      </c>
      <c r="Q63" s="13">
        <f t="shared" si="7"/>
        <v>16.841984327347166</v>
      </c>
      <c r="R63" s="13">
        <f t="shared" si="7"/>
        <v>17.510394516977883</v>
      </c>
      <c r="S63" s="13">
        <f t="shared" si="7"/>
        <v>14.882731381479616</v>
      </c>
      <c r="T63" s="13">
        <f t="shared" si="7"/>
        <v>18.100057874937523</v>
      </c>
      <c r="U63" s="13">
        <f t="shared" si="7"/>
        <v>16.80340130106015</v>
      </c>
      <c r="V63" s="13">
        <f t="shared" si="7"/>
        <v>15.563226281743884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1.4073867231566493</v>
      </c>
      <c r="E65" s="13">
        <f t="shared" si="7"/>
        <v>1.4073867231566493</v>
      </c>
      <c r="F65" s="13">
        <f t="shared" si="7"/>
        <v>-137.12940732656992</v>
      </c>
      <c r="G65" s="13">
        <f t="shared" si="7"/>
        <v>-77.12695757037126</v>
      </c>
      <c r="H65" s="13">
        <f t="shared" si="7"/>
        <v>-128.36389561068572</v>
      </c>
      <c r="I65" s="13">
        <f t="shared" si="7"/>
        <v>-111.02900435553866</v>
      </c>
      <c r="J65" s="13">
        <f t="shared" si="7"/>
        <v>-66.9233876409864</v>
      </c>
      <c r="K65" s="13">
        <f t="shared" si="7"/>
        <v>0</v>
      </c>
      <c r="L65" s="13">
        <f t="shared" si="7"/>
        <v>-76.85308308635486</v>
      </c>
      <c r="M65" s="13">
        <f t="shared" si="7"/>
        <v>-109.68365455121823</v>
      </c>
      <c r="N65" s="13">
        <f t="shared" si="7"/>
        <v>-80.78305625947408</v>
      </c>
      <c r="O65" s="13">
        <f t="shared" si="7"/>
        <v>-310.43994332138044</v>
      </c>
      <c r="P65" s="13">
        <f t="shared" si="7"/>
        <v>-172.93680089511966</v>
      </c>
      <c r="Q65" s="13">
        <f t="shared" si="7"/>
        <v>-188.436805060194</v>
      </c>
      <c r="R65" s="13">
        <f t="shared" si="7"/>
        <v>-131.02278839751384</v>
      </c>
      <c r="S65" s="13">
        <f t="shared" si="7"/>
        <v>-145.08834243821147</v>
      </c>
      <c r="T65" s="13">
        <f t="shared" si="7"/>
        <v>-157.46191541140078</v>
      </c>
      <c r="U65" s="13">
        <f t="shared" si="7"/>
        <v>-144.52347387318156</v>
      </c>
      <c r="V65" s="13">
        <f t="shared" si="7"/>
        <v>-138.1677891316953</v>
      </c>
      <c r="W65" s="13">
        <f t="shared" si="7"/>
        <v>1.4073867231566493</v>
      </c>
      <c r="X65" s="13">
        <f t="shared" si="7"/>
        <v>0</v>
      </c>
      <c r="Y65" s="13">
        <f t="shared" si="7"/>
        <v>0</v>
      </c>
      <c r="Z65" s="14">
        <f t="shared" si="7"/>
        <v>1.4073867231566493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112.97392762701224</v>
      </c>
      <c r="E66" s="16">
        <f t="shared" si="7"/>
        <v>112.97392762701224</v>
      </c>
      <c r="F66" s="16">
        <f t="shared" si="7"/>
        <v>11.362422271382007</v>
      </c>
      <c r="G66" s="16">
        <f t="shared" si="7"/>
        <v>4.649389945551124</v>
      </c>
      <c r="H66" s="16">
        <f t="shared" si="7"/>
        <v>15.697234709899838</v>
      </c>
      <c r="I66" s="16">
        <f t="shared" si="7"/>
        <v>10.65175072200584</v>
      </c>
      <c r="J66" s="16">
        <f t="shared" si="7"/>
        <v>7.471331660626336</v>
      </c>
      <c r="K66" s="16">
        <f t="shared" si="7"/>
        <v>39269.456066945604</v>
      </c>
      <c r="L66" s="16">
        <f t="shared" si="7"/>
        <v>2.941631176282136</v>
      </c>
      <c r="M66" s="16">
        <f t="shared" si="7"/>
        <v>6.125413599442156</v>
      </c>
      <c r="N66" s="16">
        <f t="shared" si="7"/>
        <v>2.466927796226565</v>
      </c>
      <c r="O66" s="16">
        <f t="shared" si="7"/>
        <v>21.320409896457807</v>
      </c>
      <c r="P66" s="16">
        <f t="shared" si="7"/>
        <v>9.314936605973264</v>
      </c>
      <c r="Q66" s="16">
        <f t="shared" si="7"/>
        <v>11.697046956388805</v>
      </c>
      <c r="R66" s="16">
        <f t="shared" si="7"/>
        <v>7.4835805809472955</v>
      </c>
      <c r="S66" s="16">
        <f t="shared" si="7"/>
        <v>7.7422176345955345</v>
      </c>
      <c r="T66" s="16">
        <f t="shared" si="7"/>
        <v>57.86988312954933</v>
      </c>
      <c r="U66" s="16">
        <f t="shared" si="7"/>
        <v>12.155858565184502</v>
      </c>
      <c r="V66" s="16">
        <f t="shared" si="7"/>
        <v>10.144309398583479</v>
      </c>
      <c r="W66" s="16">
        <f t="shared" si="7"/>
        <v>112.97392762701224</v>
      </c>
      <c r="X66" s="16">
        <f t="shared" si="7"/>
        <v>0</v>
      </c>
      <c r="Y66" s="16">
        <f t="shared" si="7"/>
        <v>0</v>
      </c>
      <c r="Z66" s="17">
        <f t="shared" si="7"/>
        <v>112.97392762701224</v>
      </c>
    </row>
    <row r="67" spans="1:26" ht="13.5" hidden="1">
      <c r="A67" s="41" t="s">
        <v>221</v>
      </c>
      <c r="B67" s="24">
        <v>202959603</v>
      </c>
      <c r="C67" s="24"/>
      <c r="D67" s="25">
        <v>279293523</v>
      </c>
      <c r="E67" s="26">
        <v>279293523</v>
      </c>
      <c r="F67" s="26">
        <v>15960595</v>
      </c>
      <c r="G67" s="26">
        <v>21937747</v>
      </c>
      <c r="H67" s="26">
        <v>47390576</v>
      </c>
      <c r="I67" s="26">
        <v>85288918</v>
      </c>
      <c r="J67" s="26">
        <v>19491532</v>
      </c>
      <c r="K67" s="26">
        <v>2589245</v>
      </c>
      <c r="L67" s="26">
        <v>67035797</v>
      </c>
      <c r="M67" s="26">
        <v>89116574</v>
      </c>
      <c r="N67" s="26">
        <v>27289039</v>
      </c>
      <c r="O67" s="26">
        <v>21040904</v>
      </c>
      <c r="P67" s="26">
        <v>-31654564</v>
      </c>
      <c r="Q67" s="26">
        <v>16675379</v>
      </c>
      <c r="R67" s="26">
        <v>19555259</v>
      </c>
      <c r="S67" s="26">
        <v>27520742</v>
      </c>
      <c r="T67" s="26">
        <v>7197109</v>
      </c>
      <c r="U67" s="26">
        <v>54273110</v>
      </c>
      <c r="V67" s="26">
        <v>245353981</v>
      </c>
      <c r="W67" s="26">
        <v>279293523</v>
      </c>
      <c r="X67" s="26"/>
      <c r="Y67" s="25"/>
      <c r="Z67" s="27">
        <v>279293523</v>
      </c>
    </row>
    <row r="68" spans="1:26" ht="13.5" hidden="1">
      <c r="A68" s="37" t="s">
        <v>31</v>
      </c>
      <c r="B68" s="19">
        <v>65151660</v>
      </c>
      <c r="C68" s="19"/>
      <c r="D68" s="20">
        <v>39390030</v>
      </c>
      <c r="E68" s="21">
        <v>39390030</v>
      </c>
      <c r="F68" s="21">
        <v>5187999</v>
      </c>
      <c r="G68" s="21">
        <v>6216818</v>
      </c>
      <c r="H68" s="21">
        <v>5832834</v>
      </c>
      <c r="I68" s="21">
        <v>17237651</v>
      </c>
      <c r="J68" s="21">
        <v>5635573</v>
      </c>
      <c r="K68" s="21"/>
      <c r="L68" s="21">
        <v>11494459</v>
      </c>
      <c r="M68" s="21">
        <v>17130032</v>
      </c>
      <c r="N68" s="21">
        <v>5747230</v>
      </c>
      <c r="O68" s="21">
        <v>5611424</v>
      </c>
      <c r="P68" s="21">
        <v>5704604</v>
      </c>
      <c r="Q68" s="21">
        <v>17063258</v>
      </c>
      <c r="R68" s="21">
        <v>5713905</v>
      </c>
      <c r="S68" s="21">
        <v>5734157</v>
      </c>
      <c r="T68" s="21">
        <v>5683316</v>
      </c>
      <c r="U68" s="21">
        <v>17131378</v>
      </c>
      <c r="V68" s="21">
        <v>68562319</v>
      </c>
      <c r="W68" s="21">
        <v>39390030</v>
      </c>
      <c r="X68" s="21"/>
      <c r="Y68" s="20"/>
      <c r="Z68" s="23">
        <v>39390030</v>
      </c>
    </row>
    <row r="69" spans="1:26" ht="13.5" hidden="1">
      <c r="A69" s="38" t="s">
        <v>32</v>
      </c>
      <c r="B69" s="19">
        <v>124574922</v>
      </c>
      <c r="C69" s="19"/>
      <c r="D69" s="20">
        <v>237611450</v>
      </c>
      <c r="E69" s="21">
        <v>237611450</v>
      </c>
      <c r="F69" s="21">
        <v>9538977</v>
      </c>
      <c r="G69" s="21">
        <v>14699053</v>
      </c>
      <c r="H69" s="21">
        <v>40515826</v>
      </c>
      <c r="I69" s="21">
        <v>64753856</v>
      </c>
      <c r="J69" s="21">
        <v>12779859</v>
      </c>
      <c r="K69" s="21">
        <v>2589006</v>
      </c>
      <c r="L69" s="21">
        <v>52139008</v>
      </c>
      <c r="M69" s="21">
        <v>67507873</v>
      </c>
      <c r="N69" s="21">
        <v>19679898</v>
      </c>
      <c r="O69" s="21">
        <v>13313531</v>
      </c>
      <c r="P69" s="21">
        <v>-38692811</v>
      </c>
      <c r="Q69" s="21">
        <v>-5699382</v>
      </c>
      <c r="R69" s="21">
        <v>12028866</v>
      </c>
      <c r="S69" s="21">
        <v>19945885</v>
      </c>
      <c r="T69" s="21">
        <v>1150827</v>
      </c>
      <c r="U69" s="21">
        <v>33125578</v>
      </c>
      <c r="V69" s="21">
        <v>159687925</v>
      </c>
      <c r="W69" s="21">
        <v>237611450</v>
      </c>
      <c r="X69" s="21"/>
      <c r="Y69" s="20"/>
      <c r="Z69" s="23">
        <v>237611450</v>
      </c>
    </row>
    <row r="70" spans="1:26" ht="13.5" hidden="1">
      <c r="A70" s="39" t="s">
        <v>103</v>
      </c>
      <c r="B70" s="19">
        <v>67051268</v>
      </c>
      <c r="C70" s="19"/>
      <c r="D70" s="20"/>
      <c r="E70" s="21"/>
      <c r="F70" s="21">
        <v>5262209</v>
      </c>
      <c r="G70" s="21">
        <v>9703771</v>
      </c>
      <c r="H70" s="21">
        <v>13524899</v>
      </c>
      <c r="I70" s="21">
        <v>28490879</v>
      </c>
      <c r="J70" s="21">
        <v>7618985</v>
      </c>
      <c r="K70" s="21">
        <v>2427400</v>
      </c>
      <c r="L70" s="21">
        <v>16242372</v>
      </c>
      <c r="M70" s="21">
        <v>26288757</v>
      </c>
      <c r="N70" s="21">
        <v>5946259</v>
      </c>
      <c r="O70" s="21">
        <v>7809733</v>
      </c>
      <c r="P70" s="21">
        <v>3406900</v>
      </c>
      <c r="Q70" s="21">
        <v>17162892</v>
      </c>
      <c r="R70" s="21">
        <v>8123994</v>
      </c>
      <c r="S70" s="21">
        <v>14184860</v>
      </c>
      <c r="T70" s="21">
        <v>6130178</v>
      </c>
      <c r="U70" s="21">
        <v>28439032</v>
      </c>
      <c r="V70" s="21">
        <v>100381560</v>
      </c>
      <c r="W70" s="21"/>
      <c r="X70" s="21"/>
      <c r="Y70" s="20"/>
      <c r="Z70" s="23"/>
    </row>
    <row r="71" spans="1:26" ht="13.5" hidden="1">
      <c r="A71" s="39" t="s">
        <v>104</v>
      </c>
      <c r="B71" s="19">
        <v>22503108</v>
      </c>
      <c r="C71" s="19"/>
      <c r="D71" s="20"/>
      <c r="E71" s="21"/>
      <c r="F71" s="21">
        <v>2198828</v>
      </c>
      <c r="G71" s="21">
        <v>2594418</v>
      </c>
      <c r="H71" s="21">
        <v>24714903</v>
      </c>
      <c r="I71" s="21">
        <v>29508149</v>
      </c>
      <c r="J71" s="21">
        <v>2785170</v>
      </c>
      <c r="K71" s="21">
        <v>162489</v>
      </c>
      <c r="L71" s="21">
        <v>31097062</v>
      </c>
      <c r="M71" s="21">
        <v>34044721</v>
      </c>
      <c r="N71" s="21">
        <v>11347455</v>
      </c>
      <c r="O71" s="21">
        <v>3141037</v>
      </c>
      <c r="P71" s="21">
        <v>-44457698</v>
      </c>
      <c r="Q71" s="21">
        <v>-29969206</v>
      </c>
      <c r="R71" s="21">
        <v>1706656</v>
      </c>
      <c r="S71" s="21">
        <v>3410781</v>
      </c>
      <c r="T71" s="21">
        <v>-7127161</v>
      </c>
      <c r="U71" s="21">
        <v>-2009724</v>
      </c>
      <c r="V71" s="21">
        <v>31573940</v>
      </c>
      <c r="W71" s="21"/>
      <c r="X71" s="21"/>
      <c r="Y71" s="20"/>
      <c r="Z71" s="23"/>
    </row>
    <row r="72" spans="1:26" ht="13.5" hidden="1">
      <c r="A72" s="39" t="s">
        <v>105</v>
      </c>
      <c r="B72" s="19">
        <v>24419250</v>
      </c>
      <c r="C72" s="19"/>
      <c r="D72" s="20"/>
      <c r="E72" s="21"/>
      <c r="F72" s="21">
        <v>3933515</v>
      </c>
      <c r="G72" s="21">
        <v>4948282</v>
      </c>
      <c r="H72" s="21">
        <v>4464179</v>
      </c>
      <c r="I72" s="21">
        <v>13345976</v>
      </c>
      <c r="J72" s="21">
        <v>4457731</v>
      </c>
      <c r="K72" s="21">
        <v>-883</v>
      </c>
      <c r="L72" s="21">
        <v>8963567</v>
      </c>
      <c r="M72" s="21">
        <v>13420415</v>
      </c>
      <c r="N72" s="21">
        <v>4468180</v>
      </c>
      <c r="O72" s="21">
        <v>4467964</v>
      </c>
      <c r="P72" s="21">
        <v>4468096</v>
      </c>
      <c r="Q72" s="21">
        <v>13404240</v>
      </c>
      <c r="R72" s="21">
        <v>4308281</v>
      </c>
      <c r="S72" s="21">
        <v>4460102</v>
      </c>
      <c r="T72" s="21">
        <v>4257456</v>
      </c>
      <c r="U72" s="21">
        <v>13025839</v>
      </c>
      <c r="V72" s="21">
        <v>53196470</v>
      </c>
      <c r="W72" s="21"/>
      <c r="X72" s="21"/>
      <c r="Y72" s="20"/>
      <c r="Z72" s="23"/>
    </row>
    <row r="73" spans="1:26" ht="13.5" hidden="1">
      <c r="A73" s="39" t="s">
        <v>106</v>
      </c>
      <c r="B73" s="19">
        <v>21606959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-11005663</v>
      </c>
      <c r="C74" s="19"/>
      <c r="D74" s="20">
        <v>237611450</v>
      </c>
      <c r="E74" s="21">
        <v>237611450</v>
      </c>
      <c r="F74" s="21">
        <v>-1855575</v>
      </c>
      <c r="G74" s="21">
        <v>-2547418</v>
      </c>
      <c r="H74" s="21">
        <v>-2188155</v>
      </c>
      <c r="I74" s="21">
        <v>-6591148</v>
      </c>
      <c r="J74" s="21">
        <v>-2082027</v>
      </c>
      <c r="K74" s="21"/>
      <c r="L74" s="21">
        <v>-4163993</v>
      </c>
      <c r="M74" s="21">
        <v>-6246020</v>
      </c>
      <c r="N74" s="21">
        <v>-2081996</v>
      </c>
      <c r="O74" s="21">
        <v>-2105203</v>
      </c>
      <c r="P74" s="21">
        <v>-2110109</v>
      </c>
      <c r="Q74" s="21">
        <v>-6297308</v>
      </c>
      <c r="R74" s="21">
        <v>-2110065</v>
      </c>
      <c r="S74" s="21">
        <v>-2109858</v>
      </c>
      <c r="T74" s="21">
        <v>-2109646</v>
      </c>
      <c r="U74" s="21">
        <v>-6329569</v>
      </c>
      <c r="V74" s="21">
        <v>-25464045</v>
      </c>
      <c r="W74" s="21">
        <v>237611450</v>
      </c>
      <c r="X74" s="21"/>
      <c r="Y74" s="20"/>
      <c r="Z74" s="23">
        <v>237611450</v>
      </c>
    </row>
    <row r="75" spans="1:26" ht="13.5" hidden="1">
      <c r="A75" s="40" t="s">
        <v>110</v>
      </c>
      <c r="B75" s="28">
        <v>13233021</v>
      </c>
      <c r="C75" s="28"/>
      <c r="D75" s="29">
        <v>2292043</v>
      </c>
      <c r="E75" s="30">
        <v>2292043</v>
      </c>
      <c r="F75" s="30">
        <v>1233619</v>
      </c>
      <c r="G75" s="30">
        <v>1021876</v>
      </c>
      <c r="H75" s="30">
        <v>1041916</v>
      </c>
      <c r="I75" s="30">
        <v>3297411</v>
      </c>
      <c r="J75" s="30">
        <v>1076100</v>
      </c>
      <c r="K75" s="30">
        <v>239</v>
      </c>
      <c r="L75" s="30">
        <v>3402330</v>
      </c>
      <c r="M75" s="30">
        <v>4478669</v>
      </c>
      <c r="N75" s="30">
        <v>1861911</v>
      </c>
      <c r="O75" s="30">
        <v>2115949</v>
      </c>
      <c r="P75" s="30">
        <v>1333643</v>
      </c>
      <c r="Q75" s="30">
        <v>5311503</v>
      </c>
      <c r="R75" s="30">
        <v>1812488</v>
      </c>
      <c r="S75" s="30">
        <v>1840700</v>
      </c>
      <c r="T75" s="30">
        <v>362966</v>
      </c>
      <c r="U75" s="30">
        <v>4016154</v>
      </c>
      <c r="V75" s="30">
        <v>17103737</v>
      </c>
      <c r="W75" s="30">
        <v>2292043</v>
      </c>
      <c r="X75" s="30"/>
      <c r="Y75" s="29"/>
      <c r="Z75" s="31">
        <v>2292043</v>
      </c>
    </row>
    <row r="76" spans="1:26" ht="13.5" hidden="1">
      <c r="A76" s="42" t="s">
        <v>222</v>
      </c>
      <c r="B76" s="32">
        <v>138499977</v>
      </c>
      <c r="C76" s="32">
        <v>144150484</v>
      </c>
      <c r="D76" s="33">
        <v>201761052</v>
      </c>
      <c r="E76" s="34">
        <v>201761052</v>
      </c>
      <c r="F76" s="34">
        <v>9894489</v>
      </c>
      <c r="G76" s="34">
        <v>9034394</v>
      </c>
      <c r="H76" s="34">
        <v>15842808</v>
      </c>
      <c r="I76" s="34">
        <v>34771691</v>
      </c>
      <c r="J76" s="34">
        <v>7866318</v>
      </c>
      <c r="K76" s="34">
        <v>10396275</v>
      </c>
      <c r="L76" s="34">
        <v>11132645</v>
      </c>
      <c r="M76" s="34">
        <v>29395238</v>
      </c>
      <c r="N76" s="34">
        <v>7435933</v>
      </c>
      <c r="O76" s="34">
        <v>23861502</v>
      </c>
      <c r="P76" s="34">
        <v>12308882</v>
      </c>
      <c r="Q76" s="34">
        <v>43606317</v>
      </c>
      <c r="R76" s="34">
        <v>11275923</v>
      </c>
      <c r="S76" s="34">
        <v>11523711</v>
      </c>
      <c r="T76" s="34">
        <v>13577604</v>
      </c>
      <c r="U76" s="34">
        <v>36377238</v>
      </c>
      <c r="V76" s="34">
        <v>144150484</v>
      </c>
      <c r="W76" s="34">
        <v>201761052</v>
      </c>
      <c r="X76" s="34"/>
      <c r="Y76" s="33"/>
      <c r="Z76" s="35">
        <v>201761052</v>
      </c>
    </row>
    <row r="77" spans="1:26" ht="13.5" hidden="1">
      <c r="A77" s="37" t="s">
        <v>31</v>
      </c>
      <c r="B77" s="19">
        <v>138499977</v>
      </c>
      <c r="C77" s="19">
        <v>31251392</v>
      </c>
      <c r="D77" s="20">
        <v>34558321</v>
      </c>
      <c r="E77" s="21">
        <v>34558321</v>
      </c>
      <c r="F77" s="21">
        <v>2379548</v>
      </c>
      <c r="G77" s="21">
        <v>1483635</v>
      </c>
      <c r="H77" s="21">
        <v>2714152</v>
      </c>
      <c r="I77" s="21">
        <v>6577335</v>
      </c>
      <c r="J77" s="21">
        <v>1391641</v>
      </c>
      <c r="K77" s="21">
        <v>1833959</v>
      </c>
      <c r="L77" s="21">
        <v>2079209</v>
      </c>
      <c r="M77" s="21">
        <v>5304809</v>
      </c>
      <c r="N77" s="21">
        <v>1417937</v>
      </c>
      <c r="O77" s="21">
        <v>8415611</v>
      </c>
      <c r="P77" s="21">
        <v>2652418</v>
      </c>
      <c r="Q77" s="21">
        <v>12485966</v>
      </c>
      <c r="R77" s="21">
        <v>2159889</v>
      </c>
      <c r="S77" s="21">
        <v>2376490</v>
      </c>
      <c r="T77" s="21">
        <v>2346903</v>
      </c>
      <c r="U77" s="21">
        <v>6883282</v>
      </c>
      <c r="V77" s="21">
        <v>31251392</v>
      </c>
      <c r="W77" s="21">
        <v>34558321</v>
      </c>
      <c r="X77" s="21"/>
      <c r="Y77" s="20"/>
      <c r="Z77" s="23">
        <v>34558321</v>
      </c>
    </row>
    <row r="78" spans="1:26" ht="13.5" hidden="1">
      <c r="A78" s="38" t="s">
        <v>32</v>
      </c>
      <c r="B78" s="19"/>
      <c r="C78" s="19">
        <v>111164036</v>
      </c>
      <c r="D78" s="20">
        <v>164613320</v>
      </c>
      <c r="E78" s="21">
        <v>164613320</v>
      </c>
      <c r="F78" s="21">
        <v>7374772</v>
      </c>
      <c r="G78" s="21">
        <v>7503248</v>
      </c>
      <c r="H78" s="21">
        <v>12965104</v>
      </c>
      <c r="I78" s="21">
        <v>27843124</v>
      </c>
      <c r="J78" s="21">
        <v>6394278</v>
      </c>
      <c r="K78" s="21">
        <v>8468462</v>
      </c>
      <c r="L78" s="21">
        <v>8953352</v>
      </c>
      <c r="M78" s="21">
        <v>23816092</v>
      </c>
      <c r="N78" s="21">
        <v>5972064</v>
      </c>
      <c r="O78" s="21">
        <v>14994762</v>
      </c>
      <c r="P78" s="21">
        <v>9532236</v>
      </c>
      <c r="Q78" s="21">
        <v>30499062</v>
      </c>
      <c r="R78" s="21">
        <v>8980395</v>
      </c>
      <c r="S78" s="21">
        <v>9004710</v>
      </c>
      <c r="T78" s="21">
        <v>11020653</v>
      </c>
      <c r="U78" s="21">
        <v>29005758</v>
      </c>
      <c r="V78" s="21">
        <v>111164036</v>
      </c>
      <c r="W78" s="21">
        <v>164613320</v>
      </c>
      <c r="X78" s="21"/>
      <c r="Y78" s="20"/>
      <c r="Z78" s="23">
        <v>164613320</v>
      </c>
    </row>
    <row r="79" spans="1:26" ht="13.5" hidden="1">
      <c r="A79" s="39" t="s">
        <v>103</v>
      </c>
      <c r="B79" s="19"/>
      <c r="C79" s="19">
        <v>51268746</v>
      </c>
      <c r="D79" s="20">
        <v>96599364</v>
      </c>
      <c r="E79" s="21">
        <v>96599364</v>
      </c>
      <c r="F79" s="21">
        <v>2942904</v>
      </c>
      <c r="G79" s="21">
        <v>4368975</v>
      </c>
      <c r="H79" s="21">
        <v>7556697</v>
      </c>
      <c r="I79" s="21">
        <v>14868576</v>
      </c>
      <c r="J79" s="21">
        <v>3468989</v>
      </c>
      <c r="K79" s="21">
        <v>4541263</v>
      </c>
      <c r="L79" s="21">
        <v>3500190</v>
      </c>
      <c r="M79" s="21">
        <v>11510442</v>
      </c>
      <c r="N79" s="21">
        <v>3092093</v>
      </c>
      <c r="O79" s="21">
        <v>5040999</v>
      </c>
      <c r="P79" s="21">
        <v>3703843</v>
      </c>
      <c r="Q79" s="21">
        <v>11836935</v>
      </c>
      <c r="R79" s="21">
        <v>3988077</v>
      </c>
      <c r="S79" s="21">
        <v>3887262</v>
      </c>
      <c r="T79" s="21">
        <v>5177454</v>
      </c>
      <c r="U79" s="21">
        <v>13052793</v>
      </c>
      <c r="V79" s="21">
        <v>51268746</v>
      </c>
      <c r="W79" s="21">
        <v>96599364</v>
      </c>
      <c r="X79" s="21"/>
      <c r="Y79" s="20"/>
      <c r="Z79" s="23">
        <v>96599364</v>
      </c>
    </row>
    <row r="80" spans="1:26" ht="13.5" hidden="1">
      <c r="A80" s="39" t="s">
        <v>104</v>
      </c>
      <c r="B80" s="19"/>
      <c r="C80" s="19">
        <v>11065161</v>
      </c>
      <c r="D80" s="20">
        <v>24956338</v>
      </c>
      <c r="E80" s="21">
        <v>24956338</v>
      </c>
      <c r="F80" s="21">
        <v>780597</v>
      </c>
      <c r="G80" s="21">
        <v>492989</v>
      </c>
      <c r="H80" s="21">
        <v>1108599</v>
      </c>
      <c r="I80" s="21">
        <v>2382185</v>
      </c>
      <c r="J80" s="21">
        <v>651495</v>
      </c>
      <c r="K80" s="21">
        <v>761693</v>
      </c>
      <c r="L80" s="21">
        <v>1031028</v>
      </c>
      <c r="M80" s="21">
        <v>2444216</v>
      </c>
      <c r="N80" s="21">
        <v>561141</v>
      </c>
      <c r="O80" s="21">
        <v>1513766</v>
      </c>
      <c r="P80" s="21">
        <v>1047032</v>
      </c>
      <c r="Q80" s="21">
        <v>3121939</v>
      </c>
      <c r="R80" s="21">
        <v>980830</v>
      </c>
      <c r="S80" s="21">
        <v>907163</v>
      </c>
      <c r="T80" s="21">
        <v>1228828</v>
      </c>
      <c r="U80" s="21">
        <v>3116821</v>
      </c>
      <c r="V80" s="21">
        <v>11065161</v>
      </c>
      <c r="W80" s="21">
        <v>24956338</v>
      </c>
      <c r="X80" s="21"/>
      <c r="Y80" s="20"/>
      <c r="Z80" s="23">
        <v>24956338</v>
      </c>
    </row>
    <row r="81" spans="1:26" ht="13.5" hidden="1">
      <c r="A81" s="39" t="s">
        <v>105</v>
      </c>
      <c r="B81" s="19"/>
      <c r="C81" s="19">
        <v>8279087</v>
      </c>
      <c r="D81" s="20">
        <v>21045917</v>
      </c>
      <c r="E81" s="21">
        <v>21045917</v>
      </c>
      <c r="F81" s="21">
        <v>661988</v>
      </c>
      <c r="G81" s="21">
        <v>388858</v>
      </c>
      <c r="H81" s="21">
        <v>897124</v>
      </c>
      <c r="I81" s="21">
        <v>1947970</v>
      </c>
      <c r="J81" s="21">
        <v>516746</v>
      </c>
      <c r="K81" s="21">
        <v>540818</v>
      </c>
      <c r="L81" s="21">
        <v>827229</v>
      </c>
      <c r="M81" s="21">
        <v>1884793</v>
      </c>
      <c r="N81" s="21">
        <v>379980</v>
      </c>
      <c r="O81" s="21">
        <v>1221809</v>
      </c>
      <c r="P81" s="21">
        <v>655751</v>
      </c>
      <c r="Q81" s="21">
        <v>2257540</v>
      </c>
      <c r="R81" s="21">
        <v>754397</v>
      </c>
      <c r="S81" s="21">
        <v>663785</v>
      </c>
      <c r="T81" s="21">
        <v>770602</v>
      </c>
      <c r="U81" s="21">
        <v>2188784</v>
      </c>
      <c r="V81" s="21">
        <v>8279087</v>
      </c>
      <c r="W81" s="21">
        <v>21045917</v>
      </c>
      <c r="X81" s="21"/>
      <c r="Y81" s="20"/>
      <c r="Z81" s="23">
        <v>21045917</v>
      </c>
    </row>
    <row r="82" spans="1:26" ht="13.5" hidden="1">
      <c r="A82" s="39" t="s">
        <v>106</v>
      </c>
      <c r="B82" s="19"/>
      <c r="C82" s="19">
        <v>5367934</v>
      </c>
      <c r="D82" s="20">
        <v>18667589</v>
      </c>
      <c r="E82" s="21">
        <v>18667589</v>
      </c>
      <c r="F82" s="21">
        <v>444744</v>
      </c>
      <c r="G82" s="21">
        <v>287680</v>
      </c>
      <c r="H82" s="21">
        <v>593883</v>
      </c>
      <c r="I82" s="21">
        <v>1326307</v>
      </c>
      <c r="J82" s="21">
        <v>363685</v>
      </c>
      <c r="K82" s="21">
        <v>367345</v>
      </c>
      <c r="L82" s="21">
        <v>394748</v>
      </c>
      <c r="M82" s="21">
        <v>1125778</v>
      </c>
      <c r="N82" s="21">
        <v>256950</v>
      </c>
      <c r="O82" s="21">
        <v>682797</v>
      </c>
      <c r="P82" s="21">
        <v>476455</v>
      </c>
      <c r="Q82" s="21">
        <v>1416202</v>
      </c>
      <c r="R82" s="21">
        <v>492425</v>
      </c>
      <c r="S82" s="21">
        <v>485342</v>
      </c>
      <c r="T82" s="21">
        <v>521880</v>
      </c>
      <c r="U82" s="21">
        <v>1499647</v>
      </c>
      <c r="V82" s="21">
        <v>5367934</v>
      </c>
      <c r="W82" s="21">
        <v>18667589</v>
      </c>
      <c r="X82" s="21"/>
      <c r="Y82" s="20"/>
      <c r="Z82" s="23">
        <v>18667589</v>
      </c>
    </row>
    <row r="83" spans="1:26" ht="13.5" hidden="1">
      <c r="A83" s="39" t="s">
        <v>107</v>
      </c>
      <c r="B83" s="19"/>
      <c r="C83" s="19">
        <v>35183108</v>
      </c>
      <c r="D83" s="20">
        <v>3344112</v>
      </c>
      <c r="E83" s="21">
        <v>3344112</v>
      </c>
      <c r="F83" s="21">
        <v>2544539</v>
      </c>
      <c r="G83" s="21">
        <v>1964746</v>
      </c>
      <c r="H83" s="21">
        <v>2808801</v>
      </c>
      <c r="I83" s="21">
        <v>7318086</v>
      </c>
      <c r="J83" s="21">
        <v>1393363</v>
      </c>
      <c r="K83" s="21">
        <v>2257343</v>
      </c>
      <c r="L83" s="21">
        <v>3200157</v>
      </c>
      <c r="M83" s="21">
        <v>6850863</v>
      </c>
      <c r="N83" s="21">
        <v>1681900</v>
      </c>
      <c r="O83" s="21">
        <v>6535391</v>
      </c>
      <c r="P83" s="21">
        <v>3649155</v>
      </c>
      <c r="Q83" s="21">
        <v>11866446</v>
      </c>
      <c r="R83" s="21">
        <v>2764666</v>
      </c>
      <c r="S83" s="21">
        <v>3061158</v>
      </c>
      <c r="T83" s="21">
        <v>3321889</v>
      </c>
      <c r="U83" s="21">
        <v>9147713</v>
      </c>
      <c r="V83" s="21">
        <v>35183108</v>
      </c>
      <c r="W83" s="21">
        <v>3344112</v>
      </c>
      <c r="X83" s="21"/>
      <c r="Y83" s="20"/>
      <c r="Z83" s="23">
        <v>3344112</v>
      </c>
    </row>
    <row r="84" spans="1:26" ht="13.5" hidden="1">
      <c r="A84" s="40" t="s">
        <v>110</v>
      </c>
      <c r="B84" s="28"/>
      <c r="C84" s="28">
        <v>1735056</v>
      </c>
      <c r="D84" s="29">
        <v>2589411</v>
      </c>
      <c r="E84" s="30">
        <v>2589411</v>
      </c>
      <c r="F84" s="30">
        <v>140169</v>
      </c>
      <c r="G84" s="30">
        <v>47511</v>
      </c>
      <c r="H84" s="30">
        <v>163552</v>
      </c>
      <c r="I84" s="30">
        <v>351232</v>
      </c>
      <c r="J84" s="30">
        <v>80399</v>
      </c>
      <c r="K84" s="30">
        <v>93854</v>
      </c>
      <c r="L84" s="30">
        <v>100084</v>
      </c>
      <c r="M84" s="30">
        <v>274337</v>
      </c>
      <c r="N84" s="30">
        <v>45932</v>
      </c>
      <c r="O84" s="30">
        <v>451129</v>
      </c>
      <c r="P84" s="30">
        <v>124228</v>
      </c>
      <c r="Q84" s="30">
        <v>621289</v>
      </c>
      <c r="R84" s="30">
        <v>135639</v>
      </c>
      <c r="S84" s="30">
        <v>142511</v>
      </c>
      <c r="T84" s="30">
        <v>210048</v>
      </c>
      <c r="U84" s="30">
        <v>488198</v>
      </c>
      <c r="V84" s="30">
        <v>1735056</v>
      </c>
      <c r="W84" s="30">
        <v>2589411</v>
      </c>
      <c r="X84" s="30"/>
      <c r="Y84" s="29"/>
      <c r="Z84" s="31">
        <v>2589411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198170820</v>
      </c>
      <c r="D5" s="158">
        <f>SUM(D6:D8)</f>
        <v>0</v>
      </c>
      <c r="E5" s="159">
        <f t="shared" si="0"/>
        <v>426835796</v>
      </c>
      <c r="F5" s="105">
        <f t="shared" si="0"/>
        <v>426835796</v>
      </c>
      <c r="G5" s="105">
        <f t="shared" si="0"/>
        <v>59341940</v>
      </c>
      <c r="H5" s="105">
        <f t="shared" si="0"/>
        <v>6181348</v>
      </c>
      <c r="I5" s="105">
        <f t="shared" si="0"/>
        <v>4708049</v>
      </c>
      <c r="J5" s="105">
        <f t="shared" si="0"/>
        <v>70231337</v>
      </c>
      <c r="K5" s="105">
        <f t="shared" si="0"/>
        <v>4773869</v>
      </c>
      <c r="L5" s="105">
        <f t="shared" si="0"/>
        <v>-93354</v>
      </c>
      <c r="M5" s="105">
        <f t="shared" si="0"/>
        <v>54636699</v>
      </c>
      <c r="N5" s="105">
        <f t="shared" si="0"/>
        <v>59317214</v>
      </c>
      <c r="O5" s="105">
        <f t="shared" si="0"/>
        <v>7571771</v>
      </c>
      <c r="P5" s="105">
        <f t="shared" si="0"/>
        <v>5675840</v>
      </c>
      <c r="Q5" s="105">
        <f t="shared" si="0"/>
        <v>39314658</v>
      </c>
      <c r="R5" s="105">
        <f t="shared" si="0"/>
        <v>52562269</v>
      </c>
      <c r="S5" s="105">
        <f t="shared" si="0"/>
        <v>5479049</v>
      </c>
      <c r="T5" s="105">
        <f t="shared" si="0"/>
        <v>5590155</v>
      </c>
      <c r="U5" s="105">
        <f t="shared" si="0"/>
        <v>4071912</v>
      </c>
      <c r="V5" s="105">
        <f t="shared" si="0"/>
        <v>15141116</v>
      </c>
      <c r="W5" s="105">
        <f t="shared" si="0"/>
        <v>197251936</v>
      </c>
      <c r="X5" s="105">
        <f t="shared" si="0"/>
        <v>426835796</v>
      </c>
      <c r="Y5" s="105">
        <f t="shared" si="0"/>
        <v>-229583860</v>
      </c>
      <c r="Z5" s="142">
        <f>+IF(X5&lt;&gt;0,+(Y5/X5)*100,0)</f>
        <v>-53.78739603179861</v>
      </c>
      <c r="AA5" s="158">
        <f>SUM(AA6:AA8)</f>
        <v>426835796</v>
      </c>
    </row>
    <row r="6" spans="1:27" ht="13.5">
      <c r="A6" s="143" t="s">
        <v>75</v>
      </c>
      <c r="B6" s="141"/>
      <c r="C6" s="160"/>
      <c r="D6" s="160"/>
      <c r="E6" s="161">
        <v>426835796</v>
      </c>
      <c r="F6" s="65">
        <v>426835796</v>
      </c>
      <c r="G6" s="65"/>
      <c r="H6" s="65"/>
      <c r="I6" s="65"/>
      <c r="J6" s="65"/>
      <c r="K6" s="65">
        <v>455</v>
      </c>
      <c r="L6" s="65"/>
      <c r="M6" s="65">
        <v>15</v>
      </c>
      <c r="N6" s="65">
        <v>470</v>
      </c>
      <c r="O6" s="65"/>
      <c r="P6" s="65"/>
      <c r="Q6" s="65"/>
      <c r="R6" s="65"/>
      <c r="S6" s="65"/>
      <c r="T6" s="65"/>
      <c r="U6" s="65"/>
      <c r="V6" s="65"/>
      <c r="W6" s="65">
        <v>470</v>
      </c>
      <c r="X6" s="65">
        <v>426835796</v>
      </c>
      <c r="Y6" s="65">
        <v>-426835326</v>
      </c>
      <c r="Z6" s="145">
        <v>-100</v>
      </c>
      <c r="AA6" s="160">
        <v>426835796</v>
      </c>
    </row>
    <row r="7" spans="1:27" ht="13.5">
      <c r="A7" s="143" t="s">
        <v>76</v>
      </c>
      <c r="B7" s="141"/>
      <c r="C7" s="162">
        <v>198170820</v>
      </c>
      <c r="D7" s="162"/>
      <c r="E7" s="163"/>
      <c r="F7" s="164"/>
      <c r="G7" s="164">
        <v>59341940</v>
      </c>
      <c r="H7" s="164">
        <v>6181348</v>
      </c>
      <c r="I7" s="164">
        <v>4708049</v>
      </c>
      <c r="J7" s="164">
        <v>70231337</v>
      </c>
      <c r="K7" s="164">
        <v>4773414</v>
      </c>
      <c r="L7" s="164">
        <v>-93354</v>
      </c>
      <c r="M7" s="164">
        <v>54636684</v>
      </c>
      <c r="N7" s="164">
        <v>59316744</v>
      </c>
      <c r="O7" s="164">
        <v>7571771</v>
      </c>
      <c r="P7" s="164">
        <v>5675840</v>
      </c>
      <c r="Q7" s="164">
        <v>39314658</v>
      </c>
      <c r="R7" s="164">
        <v>52562269</v>
      </c>
      <c r="S7" s="164">
        <v>5479049</v>
      </c>
      <c r="T7" s="164">
        <v>5590155</v>
      </c>
      <c r="U7" s="164">
        <v>4071912</v>
      </c>
      <c r="V7" s="164">
        <v>15141116</v>
      </c>
      <c r="W7" s="164">
        <v>197251466</v>
      </c>
      <c r="X7" s="164"/>
      <c r="Y7" s="164">
        <v>197251466</v>
      </c>
      <c r="Z7" s="146">
        <v>0</v>
      </c>
      <c r="AA7" s="162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3422777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248666</v>
      </c>
      <c r="H9" s="105">
        <f t="shared" si="1"/>
        <v>28970</v>
      </c>
      <c r="I9" s="105">
        <f t="shared" si="1"/>
        <v>162736</v>
      </c>
      <c r="J9" s="105">
        <f t="shared" si="1"/>
        <v>440372</v>
      </c>
      <c r="K9" s="105">
        <f t="shared" si="1"/>
        <v>133285</v>
      </c>
      <c r="L9" s="105">
        <f t="shared" si="1"/>
        <v>-24261</v>
      </c>
      <c r="M9" s="105">
        <f t="shared" si="1"/>
        <v>96363</v>
      </c>
      <c r="N9" s="105">
        <f t="shared" si="1"/>
        <v>205387</v>
      </c>
      <c r="O9" s="105">
        <f t="shared" si="1"/>
        <v>72434</v>
      </c>
      <c r="P9" s="105">
        <f t="shared" si="1"/>
        <v>108411</v>
      </c>
      <c r="Q9" s="105">
        <f t="shared" si="1"/>
        <v>87446</v>
      </c>
      <c r="R9" s="105">
        <f t="shared" si="1"/>
        <v>268291</v>
      </c>
      <c r="S9" s="105">
        <f t="shared" si="1"/>
        <v>192040</v>
      </c>
      <c r="T9" s="105">
        <f t="shared" si="1"/>
        <v>146144</v>
      </c>
      <c r="U9" s="105">
        <f t="shared" si="1"/>
        <v>147084</v>
      </c>
      <c r="V9" s="105">
        <f t="shared" si="1"/>
        <v>485268</v>
      </c>
      <c r="W9" s="105">
        <f t="shared" si="1"/>
        <v>1399318</v>
      </c>
      <c r="X9" s="105">
        <f t="shared" si="1"/>
        <v>0</v>
      </c>
      <c r="Y9" s="105">
        <f t="shared" si="1"/>
        <v>1399318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>
        <v>2309570</v>
      </c>
      <c r="D10" s="160"/>
      <c r="E10" s="161"/>
      <c r="F10" s="65"/>
      <c r="G10" s="65">
        <v>188247</v>
      </c>
      <c r="H10" s="65">
        <v>15901</v>
      </c>
      <c r="I10" s="65">
        <v>115615</v>
      </c>
      <c r="J10" s="65">
        <v>319763</v>
      </c>
      <c r="K10" s="65">
        <v>96840</v>
      </c>
      <c r="L10" s="65">
        <v>-16886</v>
      </c>
      <c r="M10" s="65">
        <v>72825</v>
      </c>
      <c r="N10" s="65">
        <v>152779</v>
      </c>
      <c r="O10" s="65">
        <v>50059</v>
      </c>
      <c r="P10" s="65">
        <v>69199</v>
      </c>
      <c r="Q10" s="65">
        <v>59861</v>
      </c>
      <c r="R10" s="65">
        <v>179119</v>
      </c>
      <c r="S10" s="65">
        <v>111063</v>
      </c>
      <c r="T10" s="65">
        <v>106424</v>
      </c>
      <c r="U10" s="65">
        <v>108139</v>
      </c>
      <c r="V10" s="65">
        <v>325626</v>
      </c>
      <c r="W10" s="65">
        <v>977287</v>
      </c>
      <c r="X10" s="65"/>
      <c r="Y10" s="65">
        <v>977287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>
        <v>9059</v>
      </c>
      <c r="H11" s="65">
        <v>7186</v>
      </c>
      <c r="I11" s="65">
        <v>9709</v>
      </c>
      <c r="J11" s="65">
        <v>25954</v>
      </c>
      <c r="K11" s="65">
        <v>9552</v>
      </c>
      <c r="L11" s="65"/>
      <c r="M11" s="65">
        <v>14119</v>
      </c>
      <c r="N11" s="65">
        <v>23671</v>
      </c>
      <c r="O11" s="65">
        <v>6325</v>
      </c>
      <c r="P11" s="65">
        <v>7512</v>
      </c>
      <c r="Q11" s="65">
        <v>7517</v>
      </c>
      <c r="R11" s="65">
        <v>21354</v>
      </c>
      <c r="S11" s="65">
        <v>7257</v>
      </c>
      <c r="T11" s="65">
        <v>7262</v>
      </c>
      <c r="U11" s="65">
        <v>2442</v>
      </c>
      <c r="V11" s="65">
        <v>16961</v>
      </c>
      <c r="W11" s="65">
        <v>87940</v>
      </c>
      <c r="X11" s="65"/>
      <c r="Y11" s="65">
        <v>87940</v>
      </c>
      <c r="Z11" s="145">
        <v>0</v>
      </c>
      <c r="AA11" s="160"/>
    </row>
    <row r="12" spans="1:27" ht="13.5">
      <c r="A12" s="143" t="s">
        <v>81</v>
      </c>
      <c r="B12" s="141"/>
      <c r="C12" s="160">
        <v>1113207</v>
      </c>
      <c r="D12" s="160"/>
      <c r="E12" s="161"/>
      <c r="F12" s="65"/>
      <c r="G12" s="65">
        <v>51360</v>
      </c>
      <c r="H12" s="65">
        <v>5883</v>
      </c>
      <c r="I12" s="65">
        <v>37412</v>
      </c>
      <c r="J12" s="65">
        <v>94655</v>
      </c>
      <c r="K12" s="65">
        <v>26893</v>
      </c>
      <c r="L12" s="65">
        <v>-7375</v>
      </c>
      <c r="M12" s="65">
        <v>9419</v>
      </c>
      <c r="N12" s="65">
        <v>28937</v>
      </c>
      <c r="O12" s="65">
        <v>16050</v>
      </c>
      <c r="P12" s="65">
        <v>31700</v>
      </c>
      <c r="Q12" s="65">
        <v>20068</v>
      </c>
      <c r="R12" s="65">
        <v>67818</v>
      </c>
      <c r="S12" s="65">
        <v>73720</v>
      </c>
      <c r="T12" s="65">
        <v>32458</v>
      </c>
      <c r="U12" s="65">
        <v>36503</v>
      </c>
      <c r="V12" s="65">
        <v>142681</v>
      </c>
      <c r="W12" s="65">
        <v>334091</v>
      </c>
      <c r="X12" s="65"/>
      <c r="Y12" s="65">
        <v>334091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1058</v>
      </c>
      <c r="J15" s="105">
        <f t="shared" si="2"/>
        <v>1058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331</v>
      </c>
      <c r="P15" s="105">
        <f t="shared" si="2"/>
        <v>0</v>
      </c>
      <c r="Q15" s="105">
        <f t="shared" si="2"/>
        <v>0</v>
      </c>
      <c r="R15" s="105">
        <f t="shared" si="2"/>
        <v>331</v>
      </c>
      <c r="S15" s="105">
        <f t="shared" si="2"/>
        <v>0</v>
      </c>
      <c r="T15" s="105">
        <f t="shared" si="2"/>
        <v>0</v>
      </c>
      <c r="U15" s="105">
        <f t="shared" si="2"/>
        <v>1346</v>
      </c>
      <c r="V15" s="105">
        <f t="shared" si="2"/>
        <v>1346</v>
      </c>
      <c r="W15" s="105">
        <f t="shared" si="2"/>
        <v>2735</v>
      </c>
      <c r="X15" s="105">
        <f t="shared" si="2"/>
        <v>0</v>
      </c>
      <c r="Y15" s="105">
        <f t="shared" si="2"/>
        <v>2735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>
        <v>1058</v>
      </c>
      <c r="J17" s="65">
        <v>1058</v>
      </c>
      <c r="K17" s="65"/>
      <c r="L17" s="65"/>
      <c r="M17" s="65"/>
      <c r="N17" s="65"/>
      <c r="O17" s="65">
        <v>331</v>
      </c>
      <c r="P17" s="65"/>
      <c r="Q17" s="65"/>
      <c r="R17" s="65">
        <v>331</v>
      </c>
      <c r="S17" s="65"/>
      <c r="T17" s="65"/>
      <c r="U17" s="65">
        <v>1346</v>
      </c>
      <c r="V17" s="65">
        <v>1346</v>
      </c>
      <c r="W17" s="65">
        <v>2735</v>
      </c>
      <c r="X17" s="65"/>
      <c r="Y17" s="65">
        <v>2735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135580585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11562415</v>
      </c>
      <c r="H19" s="105">
        <f t="shared" si="3"/>
        <v>17248786</v>
      </c>
      <c r="I19" s="105">
        <f t="shared" si="3"/>
        <v>42930879</v>
      </c>
      <c r="J19" s="105">
        <f t="shared" si="3"/>
        <v>71742080</v>
      </c>
      <c r="K19" s="105">
        <f t="shared" si="3"/>
        <v>15028214</v>
      </c>
      <c r="L19" s="105">
        <f t="shared" si="3"/>
        <v>2576864</v>
      </c>
      <c r="M19" s="105">
        <f t="shared" si="3"/>
        <v>56447668</v>
      </c>
      <c r="N19" s="105">
        <f t="shared" si="3"/>
        <v>74052746</v>
      </c>
      <c r="O19" s="105">
        <f t="shared" si="3"/>
        <v>21868885</v>
      </c>
      <c r="P19" s="105">
        <f t="shared" si="3"/>
        <v>15558798</v>
      </c>
      <c r="Q19" s="105">
        <f t="shared" si="3"/>
        <v>-36462797</v>
      </c>
      <c r="R19" s="105">
        <f t="shared" si="3"/>
        <v>964886</v>
      </c>
      <c r="S19" s="105">
        <f t="shared" si="3"/>
        <v>14246674</v>
      </c>
      <c r="T19" s="105">
        <f t="shared" si="3"/>
        <v>22172866</v>
      </c>
      <c r="U19" s="105">
        <f t="shared" si="3"/>
        <v>3364390</v>
      </c>
      <c r="V19" s="105">
        <f t="shared" si="3"/>
        <v>39783930</v>
      </c>
      <c r="W19" s="105">
        <f t="shared" si="3"/>
        <v>186543642</v>
      </c>
      <c r="X19" s="105">
        <f t="shared" si="3"/>
        <v>0</v>
      </c>
      <c r="Y19" s="105">
        <f t="shared" si="3"/>
        <v>186543642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>
        <v>67051268</v>
      </c>
      <c r="D20" s="160"/>
      <c r="E20" s="161"/>
      <c r="F20" s="65"/>
      <c r="G20" s="65">
        <v>5428028</v>
      </c>
      <c r="H20" s="65">
        <v>9706086</v>
      </c>
      <c r="I20" s="65">
        <v>13748119</v>
      </c>
      <c r="J20" s="65">
        <v>28882233</v>
      </c>
      <c r="K20" s="65">
        <v>7783481</v>
      </c>
      <c r="L20" s="65">
        <v>2415258</v>
      </c>
      <c r="M20" s="65">
        <v>16386350</v>
      </c>
      <c r="N20" s="65">
        <v>26585089</v>
      </c>
      <c r="O20" s="65">
        <v>6052906</v>
      </c>
      <c r="P20" s="65">
        <v>7939208</v>
      </c>
      <c r="Q20" s="65">
        <v>3526116</v>
      </c>
      <c r="R20" s="65">
        <v>17518230</v>
      </c>
      <c r="S20" s="65">
        <v>8229656</v>
      </c>
      <c r="T20" s="65">
        <v>14295825</v>
      </c>
      <c r="U20" s="65">
        <v>6227188</v>
      </c>
      <c r="V20" s="65">
        <v>28752669</v>
      </c>
      <c r="W20" s="65">
        <v>101738221</v>
      </c>
      <c r="X20" s="65"/>
      <c r="Y20" s="65">
        <v>101738221</v>
      </c>
      <c r="Z20" s="145">
        <v>0</v>
      </c>
      <c r="AA20" s="160"/>
    </row>
    <row r="21" spans="1:27" ht="13.5">
      <c r="A21" s="143" t="s">
        <v>90</v>
      </c>
      <c r="B21" s="141"/>
      <c r="C21" s="160">
        <v>22503108</v>
      </c>
      <c r="D21" s="160"/>
      <c r="E21" s="161"/>
      <c r="F21" s="65"/>
      <c r="G21" s="65">
        <v>2198828</v>
      </c>
      <c r="H21" s="65">
        <v>2594418</v>
      </c>
      <c r="I21" s="65">
        <v>24716608</v>
      </c>
      <c r="J21" s="65">
        <v>29509854</v>
      </c>
      <c r="K21" s="65">
        <v>2786484</v>
      </c>
      <c r="L21" s="65">
        <v>162489</v>
      </c>
      <c r="M21" s="65">
        <v>31097062</v>
      </c>
      <c r="N21" s="65">
        <v>34046035</v>
      </c>
      <c r="O21" s="65">
        <v>11347455</v>
      </c>
      <c r="P21" s="65">
        <v>3147108</v>
      </c>
      <c r="Q21" s="65">
        <v>-44457698</v>
      </c>
      <c r="R21" s="65">
        <v>-29963135</v>
      </c>
      <c r="S21" s="65">
        <v>1708048</v>
      </c>
      <c r="T21" s="65">
        <v>3416595</v>
      </c>
      <c r="U21" s="65">
        <v>-7124870</v>
      </c>
      <c r="V21" s="65">
        <v>-2000227</v>
      </c>
      <c r="W21" s="65">
        <v>31592527</v>
      </c>
      <c r="X21" s="65"/>
      <c r="Y21" s="65">
        <v>31592527</v>
      </c>
      <c r="Z21" s="145">
        <v>0</v>
      </c>
      <c r="AA21" s="160"/>
    </row>
    <row r="22" spans="1:27" ht="13.5">
      <c r="A22" s="143" t="s">
        <v>91</v>
      </c>
      <c r="B22" s="141"/>
      <c r="C22" s="162">
        <v>24419250</v>
      </c>
      <c r="D22" s="162"/>
      <c r="E22" s="163"/>
      <c r="F22" s="164"/>
      <c r="G22" s="164">
        <v>3935559</v>
      </c>
      <c r="H22" s="164">
        <v>4948282</v>
      </c>
      <c r="I22" s="164">
        <v>4466152</v>
      </c>
      <c r="J22" s="164">
        <v>13349993</v>
      </c>
      <c r="K22" s="164">
        <v>4458249</v>
      </c>
      <c r="L22" s="164">
        <v>-883</v>
      </c>
      <c r="M22" s="164">
        <v>8964256</v>
      </c>
      <c r="N22" s="164">
        <v>13421622</v>
      </c>
      <c r="O22" s="164">
        <v>4468524</v>
      </c>
      <c r="P22" s="164">
        <v>4472482</v>
      </c>
      <c r="Q22" s="164">
        <v>4468785</v>
      </c>
      <c r="R22" s="164">
        <v>13409791</v>
      </c>
      <c r="S22" s="164">
        <v>4308970</v>
      </c>
      <c r="T22" s="164">
        <v>4460446</v>
      </c>
      <c r="U22" s="164">
        <v>4262072</v>
      </c>
      <c r="V22" s="164">
        <v>13031488</v>
      </c>
      <c r="W22" s="164">
        <v>53212894</v>
      </c>
      <c r="X22" s="164"/>
      <c r="Y22" s="164">
        <v>53212894</v>
      </c>
      <c r="Z22" s="146">
        <v>0</v>
      </c>
      <c r="AA22" s="162"/>
    </row>
    <row r="23" spans="1:27" ht="13.5">
      <c r="A23" s="143" t="s">
        <v>92</v>
      </c>
      <c r="B23" s="141"/>
      <c r="C23" s="160">
        <v>21606959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>
        <v>2173</v>
      </c>
      <c r="H24" s="105">
        <v>1313</v>
      </c>
      <c r="I24" s="105">
        <v>1313</v>
      </c>
      <c r="J24" s="105">
        <v>4799</v>
      </c>
      <c r="K24" s="105">
        <v>1313</v>
      </c>
      <c r="L24" s="105"/>
      <c r="M24" s="105">
        <v>2341</v>
      </c>
      <c r="N24" s="105">
        <v>3654</v>
      </c>
      <c r="O24" s="105">
        <v>1170</v>
      </c>
      <c r="P24" s="105">
        <v>1170</v>
      </c>
      <c r="Q24" s="105">
        <v>1170</v>
      </c>
      <c r="R24" s="105">
        <v>3510</v>
      </c>
      <c r="S24" s="105">
        <v>1170</v>
      </c>
      <c r="T24" s="105">
        <v>1170</v>
      </c>
      <c r="U24" s="105">
        <v>1170</v>
      </c>
      <c r="V24" s="105">
        <v>3510</v>
      </c>
      <c r="W24" s="105">
        <v>15473</v>
      </c>
      <c r="X24" s="105"/>
      <c r="Y24" s="105">
        <v>15473</v>
      </c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337174182</v>
      </c>
      <c r="D25" s="177">
        <f>+D5+D9+D15+D19+D24</f>
        <v>0</v>
      </c>
      <c r="E25" s="178">
        <f t="shared" si="4"/>
        <v>426835796</v>
      </c>
      <c r="F25" s="78">
        <f t="shared" si="4"/>
        <v>426835796</v>
      </c>
      <c r="G25" s="78">
        <f t="shared" si="4"/>
        <v>71155194</v>
      </c>
      <c r="H25" s="78">
        <f t="shared" si="4"/>
        <v>23460417</v>
      </c>
      <c r="I25" s="78">
        <f t="shared" si="4"/>
        <v>47804035</v>
      </c>
      <c r="J25" s="78">
        <f t="shared" si="4"/>
        <v>142419646</v>
      </c>
      <c r="K25" s="78">
        <f t="shared" si="4"/>
        <v>19936681</v>
      </c>
      <c r="L25" s="78">
        <f t="shared" si="4"/>
        <v>2459249</v>
      </c>
      <c r="M25" s="78">
        <f t="shared" si="4"/>
        <v>111183071</v>
      </c>
      <c r="N25" s="78">
        <f t="shared" si="4"/>
        <v>133579001</v>
      </c>
      <c r="O25" s="78">
        <f t="shared" si="4"/>
        <v>29514591</v>
      </c>
      <c r="P25" s="78">
        <f t="shared" si="4"/>
        <v>21344219</v>
      </c>
      <c r="Q25" s="78">
        <f t="shared" si="4"/>
        <v>2940477</v>
      </c>
      <c r="R25" s="78">
        <f t="shared" si="4"/>
        <v>53799287</v>
      </c>
      <c r="S25" s="78">
        <f t="shared" si="4"/>
        <v>19918933</v>
      </c>
      <c r="T25" s="78">
        <f t="shared" si="4"/>
        <v>27910335</v>
      </c>
      <c r="U25" s="78">
        <f t="shared" si="4"/>
        <v>7585902</v>
      </c>
      <c r="V25" s="78">
        <f t="shared" si="4"/>
        <v>55415170</v>
      </c>
      <c r="W25" s="78">
        <f t="shared" si="4"/>
        <v>385213104</v>
      </c>
      <c r="X25" s="78">
        <f t="shared" si="4"/>
        <v>426835796</v>
      </c>
      <c r="Y25" s="78">
        <f t="shared" si="4"/>
        <v>-41622692</v>
      </c>
      <c r="Z25" s="179">
        <f>+IF(X25&lt;&gt;0,+(Y25/X25)*100,0)</f>
        <v>-9.751452992007259</v>
      </c>
      <c r="AA25" s="177">
        <f>+AA5+AA9+AA15+AA19+AA24</f>
        <v>426835796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132805191</v>
      </c>
      <c r="D28" s="158">
        <f>SUM(D29:D31)</f>
        <v>0</v>
      </c>
      <c r="E28" s="159">
        <f t="shared" si="5"/>
        <v>417854860</v>
      </c>
      <c r="F28" s="105">
        <f t="shared" si="5"/>
        <v>417854860</v>
      </c>
      <c r="G28" s="105">
        <f t="shared" si="5"/>
        <v>6870597</v>
      </c>
      <c r="H28" s="105">
        <f t="shared" si="5"/>
        <v>3932091</v>
      </c>
      <c r="I28" s="105">
        <f t="shared" si="5"/>
        <v>7803447</v>
      </c>
      <c r="J28" s="105">
        <f t="shared" si="5"/>
        <v>18606135</v>
      </c>
      <c r="K28" s="105">
        <f t="shared" si="5"/>
        <v>18591300</v>
      </c>
      <c r="L28" s="105">
        <f t="shared" si="5"/>
        <v>5122460</v>
      </c>
      <c r="M28" s="105">
        <f t="shared" si="5"/>
        <v>12729229</v>
      </c>
      <c r="N28" s="105">
        <f t="shared" si="5"/>
        <v>36442989</v>
      </c>
      <c r="O28" s="105">
        <f t="shared" si="5"/>
        <v>8223698</v>
      </c>
      <c r="P28" s="105">
        <f t="shared" si="5"/>
        <v>7385938</v>
      </c>
      <c r="Q28" s="105">
        <f t="shared" si="5"/>
        <v>12501292</v>
      </c>
      <c r="R28" s="105">
        <f t="shared" si="5"/>
        <v>28110928</v>
      </c>
      <c r="S28" s="105">
        <f t="shared" si="5"/>
        <v>8136671</v>
      </c>
      <c r="T28" s="105">
        <f t="shared" si="5"/>
        <v>8113550</v>
      </c>
      <c r="U28" s="105">
        <f t="shared" si="5"/>
        <v>7229128</v>
      </c>
      <c r="V28" s="105">
        <f t="shared" si="5"/>
        <v>23479349</v>
      </c>
      <c r="W28" s="105">
        <f t="shared" si="5"/>
        <v>106639401</v>
      </c>
      <c r="X28" s="105">
        <f t="shared" si="5"/>
        <v>417854860</v>
      </c>
      <c r="Y28" s="105">
        <f t="shared" si="5"/>
        <v>-311215459</v>
      </c>
      <c r="Z28" s="142">
        <f>+IF(X28&lt;&gt;0,+(Y28/X28)*100,0)</f>
        <v>-74.47932016394401</v>
      </c>
      <c r="AA28" s="158">
        <f>SUM(AA29:AA31)</f>
        <v>417854860</v>
      </c>
    </row>
    <row r="29" spans="1:27" ht="13.5">
      <c r="A29" s="143" t="s">
        <v>75</v>
      </c>
      <c r="B29" s="141"/>
      <c r="C29" s="160">
        <v>22525809</v>
      </c>
      <c r="D29" s="160"/>
      <c r="E29" s="161">
        <v>417854860</v>
      </c>
      <c r="F29" s="65">
        <v>417854860</v>
      </c>
      <c r="G29" s="65">
        <v>2249309</v>
      </c>
      <c r="H29" s="65">
        <v>42179</v>
      </c>
      <c r="I29" s="65">
        <v>3195316</v>
      </c>
      <c r="J29" s="65">
        <v>5486804</v>
      </c>
      <c r="K29" s="65">
        <v>5258073</v>
      </c>
      <c r="L29" s="65">
        <v>2382253</v>
      </c>
      <c r="M29" s="65">
        <v>2315730</v>
      </c>
      <c r="N29" s="65">
        <v>9956056</v>
      </c>
      <c r="O29" s="65">
        <v>1890670</v>
      </c>
      <c r="P29" s="65">
        <v>2188059</v>
      </c>
      <c r="Q29" s="65">
        <v>1892113</v>
      </c>
      <c r="R29" s="65">
        <v>5970842</v>
      </c>
      <c r="S29" s="65">
        <v>1955515</v>
      </c>
      <c r="T29" s="65">
        <v>2188164</v>
      </c>
      <c r="U29" s="65">
        <v>2624054</v>
      </c>
      <c r="V29" s="65">
        <v>6767733</v>
      </c>
      <c r="W29" s="65">
        <v>28181435</v>
      </c>
      <c r="X29" s="65">
        <v>417854860</v>
      </c>
      <c r="Y29" s="65">
        <v>-389673425</v>
      </c>
      <c r="Z29" s="145">
        <v>-93.26</v>
      </c>
      <c r="AA29" s="160">
        <v>417854860</v>
      </c>
    </row>
    <row r="30" spans="1:27" ht="13.5">
      <c r="A30" s="143" t="s">
        <v>76</v>
      </c>
      <c r="B30" s="141"/>
      <c r="C30" s="162">
        <v>110279382</v>
      </c>
      <c r="D30" s="162"/>
      <c r="E30" s="163"/>
      <c r="F30" s="164"/>
      <c r="G30" s="164">
        <v>4621288</v>
      </c>
      <c r="H30" s="164">
        <v>3889912</v>
      </c>
      <c r="I30" s="164">
        <v>4608131</v>
      </c>
      <c r="J30" s="164">
        <v>13119331</v>
      </c>
      <c r="K30" s="164">
        <v>13333227</v>
      </c>
      <c r="L30" s="164">
        <v>2740207</v>
      </c>
      <c r="M30" s="164">
        <v>10413499</v>
      </c>
      <c r="N30" s="164">
        <v>26486933</v>
      </c>
      <c r="O30" s="164">
        <v>6333028</v>
      </c>
      <c r="P30" s="164">
        <v>5197879</v>
      </c>
      <c r="Q30" s="164">
        <v>10609179</v>
      </c>
      <c r="R30" s="164">
        <v>22140086</v>
      </c>
      <c r="S30" s="164">
        <v>6181156</v>
      </c>
      <c r="T30" s="164">
        <v>5925386</v>
      </c>
      <c r="U30" s="164">
        <v>4605074</v>
      </c>
      <c r="V30" s="164">
        <v>16711616</v>
      </c>
      <c r="W30" s="164">
        <v>78457966</v>
      </c>
      <c r="X30" s="164"/>
      <c r="Y30" s="164">
        <v>78457966</v>
      </c>
      <c r="Z30" s="146">
        <v>0</v>
      </c>
      <c r="AA30" s="162"/>
    </row>
    <row r="31" spans="1:27" ht="13.5">
      <c r="A31" s="143" t="s">
        <v>77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22873762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2890786</v>
      </c>
      <c r="H32" s="105">
        <f t="shared" si="6"/>
        <v>0</v>
      </c>
      <c r="I32" s="105">
        <f t="shared" si="6"/>
        <v>3530806</v>
      </c>
      <c r="J32" s="105">
        <f t="shared" si="6"/>
        <v>6421592</v>
      </c>
      <c r="K32" s="105">
        <f t="shared" si="6"/>
        <v>12410681</v>
      </c>
      <c r="L32" s="105">
        <f t="shared" si="6"/>
        <v>3929141</v>
      </c>
      <c r="M32" s="105">
        <f t="shared" si="6"/>
        <v>5096397</v>
      </c>
      <c r="N32" s="105">
        <f t="shared" si="6"/>
        <v>21436219</v>
      </c>
      <c r="O32" s="105">
        <f t="shared" si="6"/>
        <v>3772071</v>
      </c>
      <c r="P32" s="105">
        <f t="shared" si="6"/>
        <v>4024614</v>
      </c>
      <c r="Q32" s="105">
        <f t="shared" si="6"/>
        <v>5783467</v>
      </c>
      <c r="R32" s="105">
        <f t="shared" si="6"/>
        <v>13580152</v>
      </c>
      <c r="S32" s="105">
        <f t="shared" si="6"/>
        <v>3828616</v>
      </c>
      <c r="T32" s="105">
        <f t="shared" si="6"/>
        <v>5970483</v>
      </c>
      <c r="U32" s="105">
        <f t="shared" si="6"/>
        <v>3098123</v>
      </c>
      <c r="V32" s="105">
        <f t="shared" si="6"/>
        <v>12897222</v>
      </c>
      <c r="W32" s="105">
        <f t="shared" si="6"/>
        <v>54335185</v>
      </c>
      <c r="X32" s="105">
        <f t="shared" si="6"/>
        <v>0</v>
      </c>
      <c r="Y32" s="105">
        <f t="shared" si="6"/>
        <v>54335185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>
        <v>5583381</v>
      </c>
      <c r="D33" s="160"/>
      <c r="E33" s="161"/>
      <c r="F33" s="65"/>
      <c r="G33" s="65">
        <v>1738204</v>
      </c>
      <c r="H33" s="65"/>
      <c r="I33" s="65">
        <v>1471464</v>
      </c>
      <c r="J33" s="65">
        <v>3209668</v>
      </c>
      <c r="K33" s="65">
        <v>6872656</v>
      </c>
      <c r="L33" s="65">
        <v>2371268</v>
      </c>
      <c r="M33" s="65">
        <v>2469300</v>
      </c>
      <c r="N33" s="65">
        <v>11713224</v>
      </c>
      <c r="O33" s="65">
        <v>2029434</v>
      </c>
      <c r="P33" s="65">
        <v>2427298</v>
      </c>
      <c r="Q33" s="65">
        <v>3452249</v>
      </c>
      <c r="R33" s="65">
        <v>7908981</v>
      </c>
      <c r="S33" s="65">
        <v>2105984</v>
      </c>
      <c r="T33" s="65">
        <v>3712902</v>
      </c>
      <c r="U33" s="65">
        <v>3106953</v>
      </c>
      <c r="V33" s="65">
        <v>8925839</v>
      </c>
      <c r="W33" s="65">
        <v>31757712</v>
      </c>
      <c r="X33" s="65"/>
      <c r="Y33" s="65">
        <v>31757712</v>
      </c>
      <c r="Z33" s="145">
        <v>0</v>
      </c>
      <c r="AA33" s="160"/>
    </row>
    <row r="34" spans="1:27" ht="13.5">
      <c r="A34" s="143" t="s">
        <v>80</v>
      </c>
      <c r="B34" s="141"/>
      <c r="C34" s="160">
        <v>7404167</v>
      </c>
      <c r="D34" s="160"/>
      <c r="E34" s="161"/>
      <c r="F34" s="65"/>
      <c r="G34" s="65">
        <v>1152582</v>
      </c>
      <c r="H34" s="65"/>
      <c r="I34" s="65">
        <v>1971174</v>
      </c>
      <c r="J34" s="65">
        <v>3123756</v>
      </c>
      <c r="K34" s="65">
        <v>2772634</v>
      </c>
      <c r="L34" s="65">
        <v>878083</v>
      </c>
      <c r="M34" s="65">
        <v>1713820</v>
      </c>
      <c r="N34" s="65">
        <v>5364537</v>
      </c>
      <c r="O34" s="65">
        <v>1029846</v>
      </c>
      <c r="P34" s="65">
        <v>897686</v>
      </c>
      <c r="Q34" s="65">
        <v>1615643</v>
      </c>
      <c r="R34" s="65">
        <v>3543175</v>
      </c>
      <c r="S34" s="65">
        <v>880405</v>
      </c>
      <c r="T34" s="65">
        <v>1461625</v>
      </c>
      <c r="U34" s="65">
        <v>-794581</v>
      </c>
      <c r="V34" s="65">
        <v>1547449</v>
      </c>
      <c r="W34" s="65">
        <v>13578917</v>
      </c>
      <c r="X34" s="65"/>
      <c r="Y34" s="65">
        <v>13578917</v>
      </c>
      <c r="Z34" s="145">
        <v>0</v>
      </c>
      <c r="AA34" s="160"/>
    </row>
    <row r="35" spans="1:27" ht="13.5">
      <c r="A35" s="143" t="s">
        <v>81</v>
      </c>
      <c r="B35" s="141"/>
      <c r="C35" s="160">
        <v>8838532</v>
      </c>
      <c r="D35" s="160"/>
      <c r="E35" s="161"/>
      <c r="F35" s="65"/>
      <c r="G35" s="65"/>
      <c r="H35" s="65"/>
      <c r="I35" s="65"/>
      <c r="J35" s="65"/>
      <c r="K35" s="65">
        <v>2523719</v>
      </c>
      <c r="L35" s="65">
        <v>619858</v>
      </c>
      <c r="M35" s="65">
        <v>810420</v>
      </c>
      <c r="N35" s="65">
        <v>3953997</v>
      </c>
      <c r="O35" s="65">
        <v>611857</v>
      </c>
      <c r="P35" s="65">
        <v>634658</v>
      </c>
      <c r="Q35" s="65">
        <v>656908</v>
      </c>
      <c r="R35" s="65">
        <v>1903423</v>
      </c>
      <c r="S35" s="65">
        <v>777212</v>
      </c>
      <c r="T35" s="65">
        <v>730941</v>
      </c>
      <c r="U35" s="65">
        <v>712531</v>
      </c>
      <c r="V35" s="65">
        <v>2220684</v>
      </c>
      <c r="W35" s="65">
        <v>8078104</v>
      </c>
      <c r="X35" s="65"/>
      <c r="Y35" s="65">
        <v>8078104</v>
      </c>
      <c r="Z35" s="145">
        <v>0</v>
      </c>
      <c r="AA35" s="160"/>
    </row>
    <row r="36" spans="1:27" ht="13.5">
      <c r="A36" s="143" t="s">
        <v>82</v>
      </c>
      <c r="B36" s="141"/>
      <c r="C36" s="160">
        <v>1047682</v>
      </c>
      <c r="D36" s="160"/>
      <c r="E36" s="161"/>
      <c r="F36" s="65"/>
      <c r="G36" s="65"/>
      <c r="H36" s="65"/>
      <c r="I36" s="65">
        <v>88168</v>
      </c>
      <c r="J36" s="65">
        <v>88168</v>
      </c>
      <c r="K36" s="65">
        <v>241672</v>
      </c>
      <c r="L36" s="65">
        <v>59932</v>
      </c>
      <c r="M36" s="65">
        <v>102857</v>
      </c>
      <c r="N36" s="65">
        <v>404461</v>
      </c>
      <c r="O36" s="65">
        <v>100934</v>
      </c>
      <c r="P36" s="65">
        <v>64972</v>
      </c>
      <c r="Q36" s="65">
        <v>58667</v>
      </c>
      <c r="R36" s="65">
        <v>224573</v>
      </c>
      <c r="S36" s="65">
        <v>65015</v>
      </c>
      <c r="T36" s="65">
        <v>65015</v>
      </c>
      <c r="U36" s="65">
        <v>73220</v>
      </c>
      <c r="V36" s="65">
        <v>203250</v>
      </c>
      <c r="W36" s="65">
        <v>920452</v>
      </c>
      <c r="X36" s="65"/>
      <c r="Y36" s="65">
        <v>920452</v>
      </c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7464067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487021</v>
      </c>
      <c r="H38" s="105">
        <f t="shared" si="7"/>
        <v>0</v>
      </c>
      <c r="I38" s="105">
        <f t="shared" si="7"/>
        <v>927442</v>
      </c>
      <c r="J38" s="105">
        <f t="shared" si="7"/>
        <v>1414463</v>
      </c>
      <c r="K38" s="105">
        <f t="shared" si="7"/>
        <v>1197869</v>
      </c>
      <c r="L38" s="105">
        <f t="shared" si="7"/>
        <v>374350</v>
      </c>
      <c r="M38" s="105">
        <f t="shared" si="7"/>
        <v>553070</v>
      </c>
      <c r="N38" s="105">
        <f t="shared" si="7"/>
        <v>2125289</v>
      </c>
      <c r="O38" s="105">
        <f t="shared" si="7"/>
        <v>-99493</v>
      </c>
      <c r="P38" s="105">
        <f t="shared" si="7"/>
        <v>482668</v>
      </c>
      <c r="Q38" s="105">
        <f t="shared" si="7"/>
        <v>502488</v>
      </c>
      <c r="R38" s="105">
        <f t="shared" si="7"/>
        <v>885663</v>
      </c>
      <c r="S38" s="105">
        <f t="shared" si="7"/>
        <v>399891</v>
      </c>
      <c r="T38" s="105">
        <f t="shared" si="7"/>
        <v>515888</v>
      </c>
      <c r="U38" s="105">
        <f t="shared" si="7"/>
        <v>-43326</v>
      </c>
      <c r="V38" s="105">
        <f t="shared" si="7"/>
        <v>872453</v>
      </c>
      <c r="W38" s="105">
        <f t="shared" si="7"/>
        <v>5297868</v>
      </c>
      <c r="X38" s="105">
        <f t="shared" si="7"/>
        <v>0</v>
      </c>
      <c r="Y38" s="105">
        <f t="shared" si="7"/>
        <v>5297868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>
        <v>2571296</v>
      </c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>
        <v>4892771</v>
      </c>
      <c r="D40" s="160"/>
      <c r="E40" s="161"/>
      <c r="F40" s="65"/>
      <c r="G40" s="65">
        <v>487021</v>
      </c>
      <c r="H40" s="65"/>
      <c r="I40" s="65">
        <v>927442</v>
      </c>
      <c r="J40" s="65">
        <v>1414463</v>
      </c>
      <c r="K40" s="65">
        <v>1197869</v>
      </c>
      <c r="L40" s="65">
        <v>374350</v>
      </c>
      <c r="M40" s="65">
        <v>553070</v>
      </c>
      <c r="N40" s="65">
        <v>2125289</v>
      </c>
      <c r="O40" s="65">
        <v>-99493</v>
      </c>
      <c r="P40" s="65">
        <v>482668</v>
      </c>
      <c r="Q40" s="65">
        <v>502488</v>
      </c>
      <c r="R40" s="65">
        <v>885663</v>
      </c>
      <c r="S40" s="65">
        <v>399891</v>
      </c>
      <c r="T40" s="65">
        <v>515888</v>
      </c>
      <c r="U40" s="65">
        <v>-43326</v>
      </c>
      <c r="V40" s="65">
        <v>872453</v>
      </c>
      <c r="W40" s="65">
        <v>5297868</v>
      </c>
      <c r="X40" s="65"/>
      <c r="Y40" s="65">
        <v>5297868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122766128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2778051</v>
      </c>
      <c r="H42" s="105">
        <f t="shared" si="8"/>
        <v>1100000</v>
      </c>
      <c r="I42" s="105">
        <f t="shared" si="8"/>
        <v>4036751</v>
      </c>
      <c r="J42" s="105">
        <f t="shared" si="8"/>
        <v>7914802</v>
      </c>
      <c r="K42" s="105">
        <f t="shared" si="8"/>
        <v>22935730</v>
      </c>
      <c r="L42" s="105">
        <f t="shared" si="8"/>
        <v>3116823</v>
      </c>
      <c r="M42" s="105">
        <f t="shared" si="8"/>
        <v>35455101</v>
      </c>
      <c r="N42" s="105">
        <f t="shared" si="8"/>
        <v>61507654</v>
      </c>
      <c r="O42" s="105">
        <f t="shared" si="8"/>
        <v>3351052</v>
      </c>
      <c r="P42" s="105">
        <f t="shared" si="8"/>
        <v>7033138</v>
      </c>
      <c r="Q42" s="105">
        <f t="shared" si="8"/>
        <v>16012605</v>
      </c>
      <c r="R42" s="105">
        <f t="shared" si="8"/>
        <v>26396795</v>
      </c>
      <c r="S42" s="105">
        <f t="shared" si="8"/>
        <v>4612649</v>
      </c>
      <c r="T42" s="105">
        <f t="shared" si="8"/>
        <v>11827184</v>
      </c>
      <c r="U42" s="105">
        <f t="shared" si="8"/>
        <v>41849871</v>
      </c>
      <c r="V42" s="105">
        <f t="shared" si="8"/>
        <v>58289704</v>
      </c>
      <c r="W42" s="105">
        <f t="shared" si="8"/>
        <v>154108955</v>
      </c>
      <c r="X42" s="105">
        <f t="shared" si="8"/>
        <v>0</v>
      </c>
      <c r="Y42" s="105">
        <f t="shared" si="8"/>
        <v>154108955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>
        <v>88368458</v>
      </c>
      <c r="D43" s="160"/>
      <c r="E43" s="161"/>
      <c r="F43" s="65"/>
      <c r="G43" s="65">
        <v>1011348</v>
      </c>
      <c r="H43" s="65">
        <v>500000</v>
      </c>
      <c r="I43" s="65">
        <v>3493674</v>
      </c>
      <c r="J43" s="65">
        <v>5005022</v>
      </c>
      <c r="K43" s="65">
        <v>12594134</v>
      </c>
      <c r="L43" s="65">
        <v>571881</v>
      </c>
      <c r="M43" s="65">
        <v>29383451</v>
      </c>
      <c r="N43" s="65">
        <v>42549466</v>
      </c>
      <c r="O43" s="65">
        <v>244386</v>
      </c>
      <c r="P43" s="65">
        <v>4489035</v>
      </c>
      <c r="Q43" s="65">
        <v>10074051</v>
      </c>
      <c r="R43" s="65">
        <v>14807472</v>
      </c>
      <c r="S43" s="65">
        <v>1369799</v>
      </c>
      <c r="T43" s="65">
        <v>8782042</v>
      </c>
      <c r="U43" s="65">
        <v>38778417</v>
      </c>
      <c r="V43" s="65">
        <v>48930258</v>
      </c>
      <c r="W43" s="65">
        <v>111292218</v>
      </c>
      <c r="X43" s="65"/>
      <c r="Y43" s="65">
        <v>111292218</v>
      </c>
      <c r="Z43" s="145">
        <v>0</v>
      </c>
      <c r="AA43" s="160"/>
    </row>
    <row r="44" spans="1:27" ht="13.5">
      <c r="A44" s="143" t="s">
        <v>90</v>
      </c>
      <c r="B44" s="141"/>
      <c r="C44" s="160">
        <v>16036207</v>
      </c>
      <c r="D44" s="160"/>
      <c r="E44" s="161"/>
      <c r="F44" s="65"/>
      <c r="G44" s="65">
        <v>669500</v>
      </c>
      <c r="H44" s="65">
        <v>600000</v>
      </c>
      <c r="I44" s="65">
        <v>31461</v>
      </c>
      <c r="J44" s="65">
        <v>1300961</v>
      </c>
      <c r="K44" s="65">
        <v>4222256</v>
      </c>
      <c r="L44" s="65">
        <v>1000851</v>
      </c>
      <c r="M44" s="65">
        <v>3650488</v>
      </c>
      <c r="N44" s="65">
        <v>8873595</v>
      </c>
      <c r="O44" s="65">
        <v>913720</v>
      </c>
      <c r="P44" s="65">
        <v>935570</v>
      </c>
      <c r="Q44" s="65">
        <v>3918472</v>
      </c>
      <c r="R44" s="65">
        <v>5767762</v>
      </c>
      <c r="S44" s="65">
        <v>1664665</v>
      </c>
      <c r="T44" s="65">
        <v>1071365</v>
      </c>
      <c r="U44" s="65">
        <v>2335969</v>
      </c>
      <c r="V44" s="65">
        <v>5071999</v>
      </c>
      <c r="W44" s="65">
        <v>21014317</v>
      </c>
      <c r="X44" s="65"/>
      <c r="Y44" s="65">
        <v>21014317</v>
      </c>
      <c r="Z44" s="145">
        <v>0</v>
      </c>
      <c r="AA44" s="160"/>
    </row>
    <row r="45" spans="1:27" ht="13.5">
      <c r="A45" s="143" t="s">
        <v>91</v>
      </c>
      <c r="B45" s="141"/>
      <c r="C45" s="162">
        <v>8907634</v>
      </c>
      <c r="D45" s="162"/>
      <c r="E45" s="163"/>
      <c r="F45" s="164"/>
      <c r="G45" s="164">
        <v>1097203</v>
      </c>
      <c r="H45" s="164"/>
      <c r="I45" s="164">
        <v>511616</v>
      </c>
      <c r="J45" s="164">
        <v>1608819</v>
      </c>
      <c r="K45" s="164">
        <v>6119340</v>
      </c>
      <c r="L45" s="164">
        <v>1544091</v>
      </c>
      <c r="M45" s="164">
        <v>2421162</v>
      </c>
      <c r="N45" s="164">
        <v>10084593</v>
      </c>
      <c r="O45" s="164">
        <v>2192946</v>
      </c>
      <c r="P45" s="164">
        <v>1608533</v>
      </c>
      <c r="Q45" s="164">
        <v>2020082</v>
      </c>
      <c r="R45" s="164">
        <v>5821561</v>
      </c>
      <c r="S45" s="164">
        <v>1578185</v>
      </c>
      <c r="T45" s="164">
        <v>1973777</v>
      </c>
      <c r="U45" s="164">
        <v>735485</v>
      </c>
      <c r="V45" s="164">
        <v>4287447</v>
      </c>
      <c r="W45" s="164">
        <v>21802420</v>
      </c>
      <c r="X45" s="164"/>
      <c r="Y45" s="164">
        <v>21802420</v>
      </c>
      <c r="Z45" s="146">
        <v>0</v>
      </c>
      <c r="AA45" s="162"/>
    </row>
    <row r="46" spans="1:27" ht="13.5">
      <c r="A46" s="143" t="s">
        <v>92</v>
      </c>
      <c r="B46" s="141"/>
      <c r="C46" s="160">
        <v>9453829</v>
      </c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>
        <v>8418160</v>
      </c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294327308</v>
      </c>
      <c r="D48" s="177">
        <f>+D28+D32+D38+D42+D47</f>
        <v>0</v>
      </c>
      <c r="E48" s="178">
        <f t="shared" si="9"/>
        <v>417854860</v>
      </c>
      <c r="F48" s="78">
        <f t="shared" si="9"/>
        <v>417854860</v>
      </c>
      <c r="G48" s="78">
        <f t="shared" si="9"/>
        <v>13026455</v>
      </c>
      <c r="H48" s="78">
        <f t="shared" si="9"/>
        <v>5032091</v>
      </c>
      <c r="I48" s="78">
        <f t="shared" si="9"/>
        <v>16298446</v>
      </c>
      <c r="J48" s="78">
        <f t="shared" si="9"/>
        <v>34356992</v>
      </c>
      <c r="K48" s="78">
        <f t="shared" si="9"/>
        <v>55135580</v>
      </c>
      <c r="L48" s="78">
        <f t="shared" si="9"/>
        <v>12542774</v>
      </c>
      <c r="M48" s="78">
        <f t="shared" si="9"/>
        <v>53833797</v>
      </c>
      <c r="N48" s="78">
        <f t="shared" si="9"/>
        <v>121512151</v>
      </c>
      <c r="O48" s="78">
        <f t="shared" si="9"/>
        <v>15247328</v>
      </c>
      <c r="P48" s="78">
        <f t="shared" si="9"/>
        <v>18926358</v>
      </c>
      <c r="Q48" s="78">
        <f t="shared" si="9"/>
        <v>34799852</v>
      </c>
      <c r="R48" s="78">
        <f t="shared" si="9"/>
        <v>68973538</v>
      </c>
      <c r="S48" s="78">
        <f t="shared" si="9"/>
        <v>16977827</v>
      </c>
      <c r="T48" s="78">
        <f t="shared" si="9"/>
        <v>26427105</v>
      </c>
      <c r="U48" s="78">
        <f t="shared" si="9"/>
        <v>52133796</v>
      </c>
      <c r="V48" s="78">
        <f t="shared" si="9"/>
        <v>95538728</v>
      </c>
      <c r="W48" s="78">
        <f t="shared" si="9"/>
        <v>320381409</v>
      </c>
      <c r="X48" s="78">
        <f t="shared" si="9"/>
        <v>417854860</v>
      </c>
      <c r="Y48" s="78">
        <f t="shared" si="9"/>
        <v>-97473451</v>
      </c>
      <c r="Z48" s="179">
        <f>+IF(X48&lt;&gt;0,+(Y48/X48)*100,0)</f>
        <v>-23.32710716826412</v>
      </c>
      <c r="AA48" s="177">
        <f>+AA28+AA32+AA38+AA42+AA47</f>
        <v>417854860</v>
      </c>
    </row>
    <row r="49" spans="1:27" ht="13.5">
      <c r="A49" s="153" t="s">
        <v>49</v>
      </c>
      <c r="B49" s="154"/>
      <c r="C49" s="180">
        <f aca="true" t="shared" si="10" ref="C49:Y49">+C25-C48</f>
        <v>42846874</v>
      </c>
      <c r="D49" s="180">
        <f>+D25-D48</f>
        <v>0</v>
      </c>
      <c r="E49" s="181">
        <f t="shared" si="10"/>
        <v>8980936</v>
      </c>
      <c r="F49" s="182">
        <f t="shared" si="10"/>
        <v>8980936</v>
      </c>
      <c r="G49" s="182">
        <f t="shared" si="10"/>
        <v>58128739</v>
      </c>
      <c r="H49" s="182">
        <f t="shared" si="10"/>
        <v>18428326</v>
      </c>
      <c r="I49" s="182">
        <f t="shared" si="10"/>
        <v>31505589</v>
      </c>
      <c r="J49" s="182">
        <f t="shared" si="10"/>
        <v>108062654</v>
      </c>
      <c r="K49" s="182">
        <f t="shared" si="10"/>
        <v>-35198899</v>
      </c>
      <c r="L49" s="182">
        <f t="shared" si="10"/>
        <v>-10083525</v>
      </c>
      <c r="M49" s="182">
        <f t="shared" si="10"/>
        <v>57349274</v>
      </c>
      <c r="N49" s="182">
        <f t="shared" si="10"/>
        <v>12066850</v>
      </c>
      <c r="O49" s="182">
        <f t="shared" si="10"/>
        <v>14267263</v>
      </c>
      <c r="P49" s="182">
        <f t="shared" si="10"/>
        <v>2417861</v>
      </c>
      <c r="Q49" s="182">
        <f t="shared" si="10"/>
        <v>-31859375</v>
      </c>
      <c r="R49" s="182">
        <f t="shared" si="10"/>
        <v>-15174251</v>
      </c>
      <c r="S49" s="182">
        <f t="shared" si="10"/>
        <v>2941106</v>
      </c>
      <c r="T49" s="182">
        <f t="shared" si="10"/>
        <v>1483230</v>
      </c>
      <c r="U49" s="182">
        <f t="shared" si="10"/>
        <v>-44547894</v>
      </c>
      <c r="V49" s="182">
        <f t="shared" si="10"/>
        <v>-40123558</v>
      </c>
      <c r="W49" s="182">
        <f t="shared" si="10"/>
        <v>64831695</v>
      </c>
      <c r="X49" s="182">
        <f>IF(F25=F48,0,X25-X48)</f>
        <v>8980936</v>
      </c>
      <c r="Y49" s="182">
        <f t="shared" si="10"/>
        <v>55850759</v>
      </c>
      <c r="Z49" s="183">
        <f>+IF(X49&lt;&gt;0,+(Y49/X49)*100,0)</f>
        <v>621.881271618014</v>
      </c>
      <c r="AA49" s="180">
        <f>+AA25-AA48</f>
        <v>8980936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65151660</v>
      </c>
      <c r="D5" s="160"/>
      <c r="E5" s="161">
        <v>39390030</v>
      </c>
      <c r="F5" s="65">
        <v>39390030</v>
      </c>
      <c r="G5" s="65">
        <v>5187999</v>
      </c>
      <c r="H5" s="65">
        <v>6216818</v>
      </c>
      <c r="I5" s="65">
        <v>5832834</v>
      </c>
      <c r="J5" s="65">
        <v>17237651</v>
      </c>
      <c r="K5" s="65">
        <v>5635573</v>
      </c>
      <c r="L5" s="65">
        <v>0</v>
      </c>
      <c r="M5" s="65">
        <v>11494459</v>
      </c>
      <c r="N5" s="65">
        <v>17130032</v>
      </c>
      <c r="O5" s="65">
        <v>5747230</v>
      </c>
      <c r="P5" s="65">
        <v>5611424</v>
      </c>
      <c r="Q5" s="65">
        <v>5704604</v>
      </c>
      <c r="R5" s="65">
        <v>17063258</v>
      </c>
      <c r="S5" s="65">
        <v>5713905</v>
      </c>
      <c r="T5" s="65">
        <v>5734157</v>
      </c>
      <c r="U5" s="65">
        <v>5683316</v>
      </c>
      <c r="V5" s="65">
        <v>17131378</v>
      </c>
      <c r="W5" s="65">
        <v>68562319</v>
      </c>
      <c r="X5" s="65">
        <v>39390030</v>
      </c>
      <c r="Y5" s="65">
        <v>29172289</v>
      </c>
      <c r="Z5" s="145">
        <v>74.06</v>
      </c>
      <c r="AA5" s="160">
        <v>39390030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67051268</v>
      </c>
      <c r="D7" s="160"/>
      <c r="E7" s="161">
        <v>0</v>
      </c>
      <c r="F7" s="65">
        <v>0</v>
      </c>
      <c r="G7" s="65">
        <v>5262209</v>
      </c>
      <c r="H7" s="65">
        <v>9703771</v>
      </c>
      <c r="I7" s="65">
        <v>13524899</v>
      </c>
      <c r="J7" s="65">
        <v>28490879</v>
      </c>
      <c r="K7" s="65">
        <v>7618985</v>
      </c>
      <c r="L7" s="65">
        <v>2427400</v>
      </c>
      <c r="M7" s="65">
        <v>16242372</v>
      </c>
      <c r="N7" s="65">
        <v>26288757</v>
      </c>
      <c r="O7" s="65">
        <v>5946259</v>
      </c>
      <c r="P7" s="65">
        <v>7809733</v>
      </c>
      <c r="Q7" s="65">
        <v>3406900</v>
      </c>
      <c r="R7" s="65">
        <v>17162892</v>
      </c>
      <c r="S7" s="65">
        <v>8123994</v>
      </c>
      <c r="T7" s="65">
        <v>14184860</v>
      </c>
      <c r="U7" s="65">
        <v>6130178</v>
      </c>
      <c r="V7" s="65">
        <v>28439032</v>
      </c>
      <c r="W7" s="65">
        <v>100381560</v>
      </c>
      <c r="X7" s="65">
        <v>0</v>
      </c>
      <c r="Y7" s="65">
        <v>100381560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22503108</v>
      </c>
      <c r="D8" s="160"/>
      <c r="E8" s="161">
        <v>0</v>
      </c>
      <c r="F8" s="65">
        <v>0</v>
      </c>
      <c r="G8" s="65">
        <v>2198828</v>
      </c>
      <c r="H8" s="65">
        <v>2594418</v>
      </c>
      <c r="I8" s="65">
        <v>24714903</v>
      </c>
      <c r="J8" s="65">
        <v>29508149</v>
      </c>
      <c r="K8" s="65">
        <v>2785170</v>
      </c>
      <c r="L8" s="65">
        <v>162489</v>
      </c>
      <c r="M8" s="65">
        <v>31097062</v>
      </c>
      <c r="N8" s="65">
        <v>34044721</v>
      </c>
      <c r="O8" s="65">
        <v>11347455</v>
      </c>
      <c r="P8" s="65">
        <v>3141037</v>
      </c>
      <c r="Q8" s="65">
        <v>-44457698</v>
      </c>
      <c r="R8" s="65">
        <v>-29969206</v>
      </c>
      <c r="S8" s="65">
        <v>1706656</v>
      </c>
      <c r="T8" s="65">
        <v>3410781</v>
      </c>
      <c r="U8" s="65">
        <v>-7127161</v>
      </c>
      <c r="V8" s="65">
        <v>-2009724</v>
      </c>
      <c r="W8" s="65">
        <v>31573940</v>
      </c>
      <c r="X8" s="65">
        <v>0</v>
      </c>
      <c r="Y8" s="65">
        <v>31573940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24419250</v>
      </c>
      <c r="D9" s="160"/>
      <c r="E9" s="161">
        <v>0</v>
      </c>
      <c r="F9" s="65">
        <v>0</v>
      </c>
      <c r="G9" s="65">
        <v>3933515</v>
      </c>
      <c r="H9" s="65">
        <v>4948282</v>
      </c>
      <c r="I9" s="65">
        <v>4464179</v>
      </c>
      <c r="J9" s="65">
        <v>13345976</v>
      </c>
      <c r="K9" s="65">
        <v>4457731</v>
      </c>
      <c r="L9" s="65">
        <v>-883</v>
      </c>
      <c r="M9" s="65">
        <v>8963567</v>
      </c>
      <c r="N9" s="65">
        <v>13420415</v>
      </c>
      <c r="O9" s="65">
        <v>4468180</v>
      </c>
      <c r="P9" s="65">
        <v>4467964</v>
      </c>
      <c r="Q9" s="65">
        <v>4468096</v>
      </c>
      <c r="R9" s="65">
        <v>13404240</v>
      </c>
      <c r="S9" s="65">
        <v>4308281</v>
      </c>
      <c r="T9" s="65">
        <v>4460102</v>
      </c>
      <c r="U9" s="65">
        <v>4257456</v>
      </c>
      <c r="V9" s="65">
        <v>13025839</v>
      </c>
      <c r="W9" s="65">
        <v>53196470</v>
      </c>
      <c r="X9" s="65">
        <v>0</v>
      </c>
      <c r="Y9" s="65">
        <v>53196470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21606959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-11005663</v>
      </c>
      <c r="D11" s="160"/>
      <c r="E11" s="161">
        <v>237611450</v>
      </c>
      <c r="F11" s="65">
        <v>237611450</v>
      </c>
      <c r="G11" s="65">
        <v>-1855575</v>
      </c>
      <c r="H11" s="65">
        <v>-2547418</v>
      </c>
      <c r="I11" s="65">
        <v>-2188155</v>
      </c>
      <c r="J11" s="65">
        <v>-6591148</v>
      </c>
      <c r="K11" s="65">
        <v>-2082027</v>
      </c>
      <c r="L11" s="65">
        <v>0</v>
      </c>
      <c r="M11" s="65">
        <v>-4163993</v>
      </c>
      <c r="N11" s="65">
        <v>-6246020</v>
      </c>
      <c r="O11" s="65">
        <v>-2081996</v>
      </c>
      <c r="P11" s="65">
        <v>-2105203</v>
      </c>
      <c r="Q11" s="65">
        <v>-2110109</v>
      </c>
      <c r="R11" s="65">
        <v>-6297308</v>
      </c>
      <c r="S11" s="65">
        <v>-2110065</v>
      </c>
      <c r="T11" s="65">
        <v>-2109858</v>
      </c>
      <c r="U11" s="65">
        <v>-2109646</v>
      </c>
      <c r="V11" s="65">
        <v>-6329569</v>
      </c>
      <c r="W11" s="65">
        <v>-25464045</v>
      </c>
      <c r="X11" s="65">
        <v>237611450</v>
      </c>
      <c r="Y11" s="65">
        <v>-263075495</v>
      </c>
      <c r="Z11" s="145">
        <v>-110.72</v>
      </c>
      <c r="AA11" s="160">
        <v>237611450</v>
      </c>
    </row>
    <row r="12" spans="1:27" ht="13.5">
      <c r="A12" s="198" t="s">
        <v>108</v>
      </c>
      <c r="B12" s="200"/>
      <c r="C12" s="160">
        <v>2309570</v>
      </c>
      <c r="D12" s="160"/>
      <c r="E12" s="161">
        <v>1129273</v>
      </c>
      <c r="F12" s="65">
        <v>1129273</v>
      </c>
      <c r="G12" s="65">
        <v>80579</v>
      </c>
      <c r="H12" s="65">
        <v>20437</v>
      </c>
      <c r="I12" s="65">
        <v>27610</v>
      </c>
      <c r="J12" s="65">
        <v>128626</v>
      </c>
      <c r="K12" s="65">
        <v>24698</v>
      </c>
      <c r="L12" s="65">
        <v>749</v>
      </c>
      <c r="M12" s="65">
        <v>37858</v>
      </c>
      <c r="N12" s="65">
        <v>63305</v>
      </c>
      <c r="O12" s="65">
        <v>15868</v>
      </c>
      <c r="P12" s="65">
        <v>23219</v>
      </c>
      <c r="Q12" s="65">
        <v>21134</v>
      </c>
      <c r="R12" s="65">
        <v>60221</v>
      </c>
      <c r="S12" s="65">
        <v>20788</v>
      </c>
      <c r="T12" s="65">
        <v>20447</v>
      </c>
      <c r="U12" s="65">
        <v>17111</v>
      </c>
      <c r="V12" s="65">
        <v>58346</v>
      </c>
      <c r="W12" s="65">
        <v>310498</v>
      </c>
      <c r="X12" s="65">
        <v>1129273</v>
      </c>
      <c r="Y12" s="65">
        <v>-818775</v>
      </c>
      <c r="Z12" s="145">
        <v>-72.5</v>
      </c>
      <c r="AA12" s="160">
        <v>1129273</v>
      </c>
    </row>
    <row r="13" spans="1:27" ht="13.5">
      <c r="A13" s="196" t="s">
        <v>109</v>
      </c>
      <c r="B13" s="200"/>
      <c r="C13" s="160">
        <v>0</v>
      </c>
      <c r="D13" s="160"/>
      <c r="E13" s="161">
        <v>0</v>
      </c>
      <c r="F13" s="65">
        <v>0</v>
      </c>
      <c r="G13" s="65">
        <v>964</v>
      </c>
      <c r="H13" s="65">
        <v>37929</v>
      </c>
      <c r="I13" s="65">
        <v>2066</v>
      </c>
      <c r="J13" s="65">
        <v>40959</v>
      </c>
      <c r="K13" s="65">
        <v>132165</v>
      </c>
      <c r="L13" s="65">
        <v>-92817</v>
      </c>
      <c r="M13" s="65">
        <v>78897</v>
      </c>
      <c r="N13" s="65">
        <v>118245</v>
      </c>
      <c r="O13" s="65">
        <v>84200</v>
      </c>
      <c r="P13" s="65">
        <v>40710</v>
      </c>
      <c r="Q13" s="65">
        <v>41307</v>
      </c>
      <c r="R13" s="65">
        <v>166217</v>
      </c>
      <c r="S13" s="65">
        <v>47025</v>
      </c>
      <c r="T13" s="65">
        <v>118318</v>
      </c>
      <c r="U13" s="65">
        <v>110929</v>
      </c>
      <c r="V13" s="65">
        <v>276272</v>
      </c>
      <c r="W13" s="65">
        <v>601693</v>
      </c>
      <c r="X13" s="65">
        <v>0</v>
      </c>
      <c r="Y13" s="65">
        <v>601693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13233021</v>
      </c>
      <c r="D14" s="160"/>
      <c r="E14" s="161">
        <v>2292043</v>
      </c>
      <c r="F14" s="65">
        <v>2292043</v>
      </c>
      <c r="G14" s="65">
        <v>1233619</v>
      </c>
      <c r="H14" s="65">
        <v>1021876</v>
      </c>
      <c r="I14" s="65">
        <v>1041916</v>
      </c>
      <c r="J14" s="65">
        <v>3297411</v>
      </c>
      <c r="K14" s="65">
        <v>1076100</v>
      </c>
      <c r="L14" s="65">
        <v>239</v>
      </c>
      <c r="M14" s="65">
        <v>3402330</v>
      </c>
      <c r="N14" s="65">
        <v>4478669</v>
      </c>
      <c r="O14" s="65">
        <v>1861911</v>
      </c>
      <c r="P14" s="65">
        <v>2115949</v>
      </c>
      <c r="Q14" s="65">
        <v>1333643</v>
      </c>
      <c r="R14" s="65">
        <v>5311503</v>
      </c>
      <c r="S14" s="65">
        <v>1812488</v>
      </c>
      <c r="T14" s="65">
        <v>1840700</v>
      </c>
      <c r="U14" s="65">
        <v>362966</v>
      </c>
      <c r="V14" s="65">
        <v>4016154</v>
      </c>
      <c r="W14" s="65">
        <v>17103737</v>
      </c>
      <c r="X14" s="65">
        <v>2292043</v>
      </c>
      <c r="Y14" s="65">
        <v>14811694</v>
      </c>
      <c r="Z14" s="145">
        <v>646.22</v>
      </c>
      <c r="AA14" s="160">
        <v>2292043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1264</v>
      </c>
      <c r="R15" s="65">
        <v>1264</v>
      </c>
      <c r="S15" s="65">
        <v>0</v>
      </c>
      <c r="T15" s="65">
        <v>0</v>
      </c>
      <c r="U15" s="65">
        <v>0</v>
      </c>
      <c r="V15" s="65">
        <v>0</v>
      </c>
      <c r="W15" s="65">
        <v>1264</v>
      </c>
      <c r="X15" s="65">
        <v>0</v>
      </c>
      <c r="Y15" s="65">
        <v>1264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1113207</v>
      </c>
      <c r="D16" s="160"/>
      <c r="E16" s="161">
        <v>1500000</v>
      </c>
      <c r="F16" s="65">
        <v>1500000</v>
      </c>
      <c r="G16" s="65">
        <v>116452</v>
      </c>
      <c r="H16" s="65">
        <v>0</v>
      </c>
      <c r="I16" s="65">
        <v>67249</v>
      </c>
      <c r="J16" s="65">
        <v>183701</v>
      </c>
      <c r="K16" s="65">
        <v>56623</v>
      </c>
      <c r="L16" s="65">
        <v>0</v>
      </c>
      <c r="M16" s="65">
        <v>57678</v>
      </c>
      <c r="N16" s="65">
        <v>114301</v>
      </c>
      <c r="O16" s="65">
        <v>59487</v>
      </c>
      <c r="P16" s="65">
        <v>82870</v>
      </c>
      <c r="Q16" s="65">
        <v>74098</v>
      </c>
      <c r="R16" s="65">
        <v>216455</v>
      </c>
      <c r="S16" s="65">
        <v>91981</v>
      </c>
      <c r="T16" s="65">
        <v>79247</v>
      </c>
      <c r="U16" s="65">
        <v>88621</v>
      </c>
      <c r="V16" s="65">
        <v>259849</v>
      </c>
      <c r="W16" s="65">
        <v>774306</v>
      </c>
      <c r="X16" s="65">
        <v>1500000</v>
      </c>
      <c r="Y16" s="65">
        <v>-725694</v>
      </c>
      <c r="Z16" s="145">
        <v>-48.38</v>
      </c>
      <c r="AA16" s="160">
        <v>1500000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126766056</v>
      </c>
      <c r="D19" s="160"/>
      <c r="E19" s="161">
        <v>141013000</v>
      </c>
      <c r="F19" s="65">
        <v>141013000</v>
      </c>
      <c r="G19" s="65">
        <v>54729000</v>
      </c>
      <c r="H19" s="65">
        <v>1450000</v>
      </c>
      <c r="I19" s="65">
        <v>0</v>
      </c>
      <c r="J19" s="65">
        <v>56179000</v>
      </c>
      <c r="K19" s="65">
        <v>0</v>
      </c>
      <c r="L19" s="65">
        <v>0</v>
      </c>
      <c r="M19" s="65">
        <v>43818000</v>
      </c>
      <c r="N19" s="65">
        <v>43818000</v>
      </c>
      <c r="O19" s="65">
        <v>1954000</v>
      </c>
      <c r="P19" s="65">
        <v>0</v>
      </c>
      <c r="Q19" s="65">
        <v>34328000</v>
      </c>
      <c r="R19" s="65">
        <v>36282000</v>
      </c>
      <c r="S19" s="65">
        <v>0</v>
      </c>
      <c r="T19" s="65">
        <v>0</v>
      </c>
      <c r="U19" s="65">
        <v>0</v>
      </c>
      <c r="V19" s="65">
        <v>0</v>
      </c>
      <c r="W19" s="65">
        <v>136279000</v>
      </c>
      <c r="X19" s="65">
        <v>141013000</v>
      </c>
      <c r="Y19" s="65">
        <v>-4734000</v>
      </c>
      <c r="Z19" s="145">
        <v>-3.36</v>
      </c>
      <c r="AA19" s="160">
        <v>141013000</v>
      </c>
    </row>
    <row r="20" spans="1:27" ht="13.5">
      <c r="A20" s="196" t="s">
        <v>35</v>
      </c>
      <c r="B20" s="200" t="s">
        <v>96</v>
      </c>
      <c r="C20" s="160">
        <v>4025746</v>
      </c>
      <c r="D20" s="160"/>
      <c r="E20" s="161">
        <v>2400000</v>
      </c>
      <c r="F20" s="59">
        <v>2400000</v>
      </c>
      <c r="G20" s="59">
        <v>267604</v>
      </c>
      <c r="H20" s="59">
        <v>14304</v>
      </c>
      <c r="I20" s="59">
        <v>316534</v>
      </c>
      <c r="J20" s="59">
        <v>598442</v>
      </c>
      <c r="K20" s="59">
        <v>231663</v>
      </c>
      <c r="L20" s="59">
        <v>-37928</v>
      </c>
      <c r="M20" s="59">
        <v>154841</v>
      </c>
      <c r="N20" s="59">
        <v>348576</v>
      </c>
      <c r="O20" s="59">
        <v>111997</v>
      </c>
      <c r="P20" s="59">
        <v>156516</v>
      </c>
      <c r="Q20" s="59">
        <v>129238</v>
      </c>
      <c r="R20" s="59">
        <v>397751</v>
      </c>
      <c r="S20" s="59">
        <v>203880</v>
      </c>
      <c r="T20" s="59">
        <v>171581</v>
      </c>
      <c r="U20" s="59">
        <v>172132</v>
      </c>
      <c r="V20" s="59">
        <v>547593</v>
      </c>
      <c r="W20" s="59">
        <v>1892362</v>
      </c>
      <c r="X20" s="59">
        <v>2400000</v>
      </c>
      <c r="Y20" s="59">
        <v>-507638</v>
      </c>
      <c r="Z20" s="199">
        <v>-21.15</v>
      </c>
      <c r="AA20" s="135">
        <v>2400000</v>
      </c>
    </row>
    <row r="21" spans="1:27" ht="13.5">
      <c r="A21" s="196" t="s">
        <v>115</v>
      </c>
      <c r="B21" s="200"/>
      <c r="C21" s="160">
        <v>0</v>
      </c>
      <c r="D21" s="160"/>
      <c r="E21" s="161">
        <v>1500000</v>
      </c>
      <c r="F21" s="65">
        <v>1500000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1500000</v>
      </c>
      <c r="Y21" s="65">
        <v>-1500000</v>
      </c>
      <c r="Z21" s="145">
        <v>-100</v>
      </c>
      <c r="AA21" s="160">
        <v>1500000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337174182</v>
      </c>
      <c r="D22" s="203">
        <f>SUM(D5:D21)</f>
        <v>0</v>
      </c>
      <c r="E22" s="204">
        <f t="shared" si="0"/>
        <v>426835796</v>
      </c>
      <c r="F22" s="205">
        <f t="shared" si="0"/>
        <v>426835796</v>
      </c>
      <c r="G22" s="205">
        <f t="shared" si="0"/>
        <v>71155194</v>
      </c>
      <c r="H22" s="205">
        <f t="shared" si="0"/>
        <v>23460417</v>
      </c>
      <c r="I22" s="205">
        <f t="shared" si="0"/>
        <v>47804035</v>
      </c>
      <c r="J22" s="205">
        <f t="shared" si="0"/>
        <v>142419646</v>
      </c>
      <c r="K22" s="205">
        <f t="shared" si="0"/>
        <v>19936681</v>
      </c>
      <c r="L22" s="205">
        <f t="shared" si="0"/>
        <v>2459249</v>
      </c>
      <c r="M22" s="205">
        <f t="shared" si="0"/>
        <v>111183071</v>
      </c>
      <c r="N22" s="205">
        <f t="shared" si="0"/>
        <v>133579001</v>
      </c>
      <c r="O22" s="205">
        <f t="shared" si="0"/>
        <v>29514591</v>
      </c>
      <c r="P22" s="205">
        <f t="shared" si="0"/>
        <v>21344219</v>
      </c>
      <c r="Q22" s="205">
        <f t="shared" si="0"/>
        <v>2940477</v>
      </c>
      <c r="R22" s="205">
        <f t="shared" si="0"/>
        <v>53799287</v>
      </c>
      <c r="S22" s="205">
        <f t="shared" si="0"/>
        <v>19918933</v>
      </c>
      <c r="T22" s="205">
        <f t="shared" si="0"/>
        <v>27910335</v>
      </c>
      <c r="U22" s="205">
        <f t="shared" si="0"/>
        <v>7585902</v>
      </c>
      <c r="V22" s="205">
        <f t="shared" si="0"/>
        <v>55415170</v>
      </c>
      <c r="W22" s="205">
        <f t="shared" si="0"/>
        <v>385213104</v>
      </c>
      <c r="X22" s="205">
        <f t="shared" si="0"/>
        <v>426835796</v>
      </c>
      <c r="Y22" s="205">
        <f t="shared" si="0"/>
        <v>-41622692</v>
      </c>
      <c r="Z22" s="206">
        <f>+IF(X22&lt;&gt;0,+(Y22/X22)*100,0)</f>
        <v>-9.751452992007259</v>
      </c>
      <c r="AA22" s="203">
        <f>SUM(AA5:AA21)</f>
        <v>426835796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109088680</v>
      </c>
      <c r="D25" s="160"/>
      <c r="E25" s="161">
        <v>115407600</v>
      </c>
      <c r="F25" s="65">
        <v>115407600</v>
      </c>
      <c r="G25" s="65">
        <v>28035</v>
      </c>
      <c r="H25" s="65">
        <v>22642</v>
      </c>
      <c r="I25" s="65">
        <v>292255</v>
      </c>
      <c r="J25" s="65">
        <v>342932</v>
      </c>
      <c r="K25" s="65">
        <v>33570524</v>
      </c>
      <c r="L25" s="65">
        <v>10688390</v>
      </c>
      <c r="M25" s="65">
        <v>11012757</v>
      </c>
      <c r="N25" s="65">
        <v>55271671</v>
      </c>
      <c r="O25" s="65">
        <v>10041381</v>
      </c>
      <c r="P25" s="65">
        <v>10140677</v>
      </c>
      <c r="Q25" s="65">
        <v>9224509</v>
      </c>
      <c r="R25" s="65">
        <v>29406567</v>
      </c>
      <c r="S25" s="65">
        <v>10304931</v>
      </c>
      <c r="T25" s="65">
        <v>10558804</v>
      </c>
      <c r="U25" s="65">
        <v>10375516</v>
      </c>
      <c r="V25" s="65">
        <v>31239251</v>
      </c>
      <c r="W25" s="65">
        <v>116260421</v>
      </c>
      <c r="X25" s="65">
        <v>115407600</v>
      </c>
      <c r="Y25" s="65">
        <v>852821</v>
      </c>
      <c r="Z25" s="145">
        <v>0.74</v>
      </c>
      <c r="AA25" s="160">
        <v>115407600</v>
      </c>
    </row>
    <row r="26" spans="1:27" ht="13.5">
      <c r="A26" s="198" t="s">
        <v>38</v>
      </c>
      <c r="B26" s="197"/>
      <c r="C26" s="160">
        <v>8313709</v>
      </c>
      <c r="D26" s="160"/>
      <c r="E26" s="161">
        <v>8854183</v>
      </c>
      <c r="F26" s="65">
        <v>8854183</v>
      </c>
      <c r="G26" s="65">
        <v>21823</v>
      </c>
      <c r="H26" s="65">
        <v>19537</v>
      </c>
      <c r="I26" s="65">
        <v>2008368</v>
      </c>
      <c r="J26" s="65">
        <v>2049728</v>
      </c>
      <c r="K26" s="65">
        <v>655877</v>
      </c>
      <c r="L26" s="65">
        <v>723742</v>
      </c>
      <c r="M26" s="65">
        <v>706584</v>
      </c>
      <c r="N26" s="65">
        <v>2086203</v>
      </c>
      <c r="O26" s="65">
        <v>706584</v>
      </c>
      <c r="P26" s="65">
        <v>922843</v>
      </c>
      <c r="Q26" s="65">
        <v>730823</v>
      </c>
      <c r="R26" s="65">
        <v>2360250</v>
      </c>
      <c r="S26" s="65">
        <v>730823</v>
      </c>
      <c r="T26" s="65">
        <v>719818</v>
      </c>
      <c r="U26" s="65">
        <v>732544</v>
      </c>
      <c r="V26" s="65">
        <v>2183185</v>
      </c>
      <c r="W26" s="65">
        <v>8679366</v>
      </c>
      <c r="X26" s="65">
        <v>8854183</v>
      </c>
      <c r="Y26" s="65">
        <v>-174817</v>
      </c>
      <c r="Z26" s="145">
        <v>-1.97</v>
      </c>
      <c r="AA26" s="160">
        <v>8854183</v>
      </c>
    </row>
    <row r="27" spans="1:27" ht="13.5">
      <c r="A27" s="198" t="s">
        <v>118</v>
      </c>
      <c r="B27" s="197" t="s">
        <v>99</v>
      </c>
      <c r="C27" s="160">
        <v>18959264</v>
      </c>
      <c r="D27" s="160"/>
      <c r="E27" s="161">
        <v>11728841</v>
      </c>
      <c r="F27" s="65">
        <v>11728841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11728841</v>
      </c>
      <c r="Y27" s="65">
        <v>-11728841</v>
      </c>
      <c r="Z27" s="145">
        <v>-100</v>
      </c>
      <c r="AA27" s="160">
        <v>11728841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2000000</v>
      </c>
      <c r="F28" s="65">
        <v>2000000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2000000</v>
      </c>
      <c r="Y28" s="65">
        <v>-2000000</v>
      </c>
      <c r="Z28" s="145">
        <v>-100</v>
      </c>
      <c r="AA28" s="160">
        <v>2000000</v>
      </c>
    </row>
    <row r="29" spans="1:27" ht="13.5">
      <c r="A29" s="198" t="s">
        <v>40</v>
      </c>
      <c r="B29" s="197"/>
      <c r="C29" s="160">
        <v>322857</v>
      </c>
      <c r="D29" s="160"/>
      <c r="E29" s="161">
        <v>5900000</v>
      </c>
      <c r="F29" s="65">
        <v>5900000</v>
      </c>
      <c r="G29" s="65">
        <v>100000</v>
      </c>
      <c r="H29" s="65">
        <v>100000</v>
      </c>
      <c r="I29" s="65">
        <v>0</v>
      </c>
      <c r="J29" s="65">
        <v>200000</v>
      </c>
      <c r="K29" s="65">
        <v>700000</v>
      </c>
      <c r="L29" s="65">
        <v>0</v>
      </c>
      <c r="M29" s="65">
        <v>700000</v>
      </c>
      <c r="N29" s="65">
        <v>1400000</v>
      </c>
      <c r="O29" s="65">
        <v>100000</v>
      </c>
      <c r="P29" s="65">
        <v>0</v>
      </c>
      <c r="Q29" s="65">
        <v>700000</v>
      </c>
      <c r="R29" s="65">
        <v>800000</v>
      </c>
      <c r="S29" s="65">
        <v>100000</v>
      </c>
      <c r="T29" s="65">
        <v>0</v>
      </c>
      <c r="U29" s="65">
        <v>700000</v>
      </c>
      <c r="V29" s="65">
        <v>800000</v>
      </c>
      <c r="W29" s="65">
        <v>3200000</v>
      </c>
      <c r="X29" s="65">
        <v>5900000</v>
      </c>
      <c r="Y29" s="65">
        <v>-2700000</v>
      </c>
      <c r="Z29" s="145">
        <v>-45.76</v>
      </c>
      <c r="AA29" s="160">
        <v>5900000</v>
      </c>
    </row>
    <row r="30" spans="1:27" ht="13.5">
      <c r="A30" s="198" t="s">
        <v>119</v>
      </c>
      <c r="B30" s="197" t="s">
        <v>96</v>
      </c>
      <c r="C30" s="160">
        <v>90254355</v>
      </c>
      <c r="D30" s="160"/>
      <c r="E30" s="161">
        <v>133741024</v>
      </c>
      <c r="F30" s="65">
        <v>133741024</v>
      </c>
      <c r="G30" s="65">
        <v>1131219</v>
      </c>
      <c r="H30" s="65">
        <v>1100000</v>
      </c>
      <c r="I30" s="65">
        <v>3200035</v>
      </c>
      <c r="J30" s="65">
        <v>5431254</v>
      </c>
      <c r="K30" s="65">
        <v>11363748</v>
      </c>
      <c r="L30" s="65">
        <v>0</v>
      </c>
      <c r="M30" s="65">
        <v>29771610</v>
      </c>
      <c r="N30" s="65">
        <v>41135358</v>
      </c>
      <c r="O30" s="65">
        <v>412399</v>
      </c>
      <c r="P30" s="65">
        <v>3552424</v>
      </c>
      <c r="Q30" s="65">
        <v>10682216</v>
      </c>
      <c r="R30" s="65">
        <v>14647039</v>
      </c>
      <c r="S30" s="65">
        <v>1106790</v>
      </c>
      <c r="T30" s="65">
        <v>7714513</v>
      </c>
      <c r="U30" s="65">
        <v>41241543</v>
      </c>
      <c r="V30" s="65">
        <v>50062846</v>
      </c>
      <c r="W30" s="65">
        <v>111276497</v>
      </c>
      <c r="X30" s="65">
        <v>133741024</v>
      </c>
      <c r="Y30" s="65">
        <v>-22464527</v>
      </c>
      <c r="Z30" s="145">
        <v>-16.8</v>
      </c>
      <c r="AA30" s="160">
        <v>133741024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3798296</v>
      </c>
      <c r="D32" s="160"/>
      <c r="E32" s="161">
        <v>7600000</v>
      </c>
      <c r="F32" s="65">
        <v>7600000</v>
      </c>
      <c r="G32" s="65">
        <v>177197</v>
      </c>
      <c r="H32" s="65">
        <v>44763</v>
      </c>
      <c r="I32" s="65">
        <v>288791</v>
      </c>
      <c r="J32" s="65">
        <v>510751</v>
      </c>
      <c r="K32" s="65">
        <v>461380</v>
      </c>
      <c r="L32" s="65">
        <v>0</v>
      </c>
      <c r="M32" s="65">
        <v>1667427</v>
      </c>
      <c r="N32" s="65">
        <v>2128807</v>
      </c>
      <c r="O32" s="65">
        <v>419916</v>
      </c>
      <c r="P32" s="65">
        <v>53400</v>
      </c>
      <c r="Q32" s="65">
        <v>556513</v>
      </c>
      <c r="R32" s="65">
        <v>1029829</v>
      </c>
      <c r="S32" s="65">
        <v>-52801</v>
      </c>
      <c r="T32" s="65">
        <v>182131</v>
      </c>
      <c r="U32" s="65">
        <v>-1227793</v>
      </c>
      <c r="V32" s="65">
        <v>-1098463</v>
      </c>
      <c r="W32" s="65">
        <v>2570924</v>
      </c>
      <c r="X32" s="65">
        <v>7600000</v>
      </c>
      <c r="Y32" s="65">
        <v>-5029076</v>
      </c>
      <c r="Z32" s="145">
        <v>-66.17</v>
      </c>
      <c r="AA32" s="160">
        <v>7600000</v>
      </c>
    </row>
    <row r="33" spans="1:27" ht="13.5">
      <c r="A33" s="198" t="s">
        <v>42</v>
      </c>
      <c r="B33" s="197"/>
      <c r="C33" s="160">
        <v>0</v>
      </c>
      <c r="D33" s="160"/>
      <c r="E33" s="161">
        <v>34000000</v>
      </c>
      <c r="F33" s="65">
        <v>34000000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34000000</v>
      </c>
      <c r="Y33" s="65">
        <v>-34000000</v>
      </c>
      <c r="Z33" s="145">
        <v>-100</v>
      </c>
      <c r="AA33" s="160">
        <v>34000000</v>
      </c>
    </row>
    <row r="34" spans="1:27" ht="13.5">
      <c r="A34" s="198" t="s">
        <v>43</v>
      </c>
      <c r="B34" s="197" t="s">
        <v>123</v>
      </c>
      <c r="C34" s="160">
        <v>63590147</v>
      </c>
      <c r="D34" s="160"/>
      <c r="E34" s="161">
        <v>0</v>
      </c>
      <c r="F34" s="65">
        <v>0</v>
      </c>
      <c r="G34" s="65">
        <v>11568181</v>
      </c>
      <c r="H34" s="65">
        <v>3745149</v>
      </c>
      <c r="I34" s="65">
        <v>10508997</v>
      </c>
      <c r="J34" s="65">
        <v>25822327</v>
      </c>
      <c r="K34" s="65">
        <v>8384051</v>
      </c>
      <c r="L34" s="65">
        <v>1130642</v>
      </c>
      <c r="M34" s="65">
        <v>9975419</v>
      </c>
      <c r="N34" s="65">
        <v>19490112</v>
      </c>
      <c r="O34" s="65">
        <v>3567048</v>
      </c>
      <c r="P34" s="65">
        <v>4257014</v>
      </c>
      <c r="Q34" s="65">
        <v>12905791</v>
      </c>
      <c r="R34" s="65">
        <v>20729853</v>
      </c>
      <c r="S34" s="65">
        <v>4788084</v>
      </c>
      <c r="T34" s="65">
        <v>7251839</v>
      </c>
      <c r="U34" s="65">
        <v>311986</v>
      </c>
      <c r="V34" s="65">
        <v>12351909</v>
      </c>
      <c r="W34" s="65">
        <v>78394201</v>
      </c>
      <c r="X34" s="65">
        <v>0</v>
      </c>
      <c r="Y34" s="65">
        <v>78394201</v>
      </c>
      <c r="Z34" s="145">
        <v>0</v>
      </c>
      <c r="AA34" s="160">
        <v>0</v>
      </c>
    </row>
    <row r="35" spans="1:27" ht="13.5">
      <c r="A35" s="196" t="s">
        <v>124</v>
      </c>
      <c r="B35" s="200"/>
      <c r="C35" s="160">
        <v>0</v>
      </c>
      <c r="D35" s="160"/>
      <c r="E35" s="161">
        <v>98623212</v>
      </c>
      <c r="F35" s="65">
        <v>98623212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98623212</v>
      </c>
      <c r="Y35" s="65">
        <v>-98623212</v>
      </c>
      <c r="Z35" s="145">
        <v>-100</v>
      </c>
      <c r="AA35" s="160">
        <v>98623212</v>
      </c>
    </row>
    <row r="36" spans="1:27" ht="12.75">
      <c r="A36" s="208" t="s">
        <v>44</v>
      </c>
      <c r="B36" s="202"/>
      <c r="C36" s="203">
        <f aca="true" t="shared" si="1" ref="C36:Y36">SUM(C25:C35)</f>
        <v>294327308</v>
      </c>
      <c r="D36" s="203">
        <f>SUM(D25:D35)</f>
        <v>0</v>
      </c>
      <c r="E36" s="204">
        <f t="shared" si="1"/>
        <v>417854860</v>
      </c>
      <c r="F36" s="205">
        <f t="shared" si="1"/>
        <v>417854860</v>
      </c>
      <c r="G36" s="205">
        <f t="shared" si="1"/>
        <v>13026455</v>
      </c>
      <c r="H36" s="205">
        <f t="shared" si="1"/>
        <v>5032091</v>
      </c>
      <c r="I36" s="205">
        <f t="shared" si="1"/>
        <v>16298446</v>
      </c>
      <c r="J36" s="205">
        <f t="shared" si="1"/>
        <v>34356992</v>
      </c>
      <c r="K36" s="205">
        <f t="shared" si="1"/>
        <v>55135580</v>
      </c>
      <c r="L36" s="205">
        <f t="shared" si="1"/>
        <v>12542774</v>
      </c>
      <c r="M36" s="205">
        <f t="shared" si="1"/>
        <v>53833797</v>
      </c>
      <c r="N36" s="205">
        <f t="shared" si="1"/>
        <v>121512151</v>
      </c>
      <c r="O36" s="205">
        <f t="shared" si="1"/>
        <v>15247328</v>
      </c>
      <c r="P36" s="205">
        <f t="shared" si="1"/>
        <v>18926358</v>
      </c>
      <c r="Q36" s="205">
        <f t="shared" si="1"/>
        <v>34799852</v>
      </c>
      <c r="R36" s="205">
        <f t="shared" si="1"/>
        <v>68973538</v>
      </c>
      <c r="S36" s="205">
        <f t="shared" si="1"/>
        <v>16977827</v>
      </c>
      <c r="T36" s="205">
        <f t="shared" si="1"/>
        <v>26427105</v>
      </c>
      <c r="U36" s="205">
        <f t="shared" si="1"/>
        <v>52133796</v>
      </c>
      <c r="V36" s="205">
        <f t="shared" si="1"/>
        <v>95538728</v>
      </c>
      <c r="W36" s="205">
        <f t="shared" si="1"/>
        <v>320381409</v>
      </c>
      <c r="X36" s="205">
        <f t="shared" si="1"/>
        <v>417854860</v>
      </c>
      <c r="Y36" s="205">
        <f t="shared" si="1"/>
        <v>-97473451</v>
      </c>
      <c r="Z36" s="206">
        <f>+IF(X36&lt;&gt;0,+(Y36/X36)*100,0)</f>
        <v>-23.32710716826412</v>
      </c>
      <c r="AA36" s="203">
        <f>SUM(AA25:AA35)</f>
        <v>417854860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42846874</v>
      </c>
      <c r="D38" s="214">
        <f>+D22-D36</f>
        <v>0</v>
      </c>
      <c r="E38" s="215">
        <f t="shared" si="2"/>
        <v>8980936</v>
      </c>
      <c r="F38" s="111">
        <f t="shared" si="2"/>
        <v>8980936</v>
      </c>
      <c r="G38" s="111">
        <f t="shared" si="2"/>
        <v>58128739</v>
      </c>
      <c r="H38" s="111">
        <f t="shared" si="2"/>
        <v>18428326</v>
      </c>
      <c r="I38" s="111">
        <f t="shared" si="2"/>
        <v>31505589</v>
      </c>
      <c r="J38" s="111">
        <f t="shared" si="2"/>
        <v>108062654</v>
      </c>
      <c r="K38" s="111">
        <f t="shared" si="2"/>
        <v>-35198899</v>
      </c>
      <c r="L38" s="111">
        <f t="shared" si="2"/>
        <v>-10083525</v>
      </c>
      <c r="M38" s="111">
        <f t="shared" si="2"/>
        <v>57349274</v>
      </c>
      <c r="N38" s="111">
        <f t="shared" si="2"/>
        <v>12066850</v>
      </c>
      <c r="O38" s="111">
        <f t="shared" si="2"/>
        <v>14267263</v>
      </c>
      <c r="P38" s="111">
        <f t="shared" si="2"/>
        <v>2417861</v>
      </c>
      <c r="Q38" s="111">
        <f t="shared" si="2"/>
        <v>-31859375</v>
      </c>
      <c r="R38" s="111">
        <f t="shared" si="2"/>
        <v>-15174251</v>
      </c>
      <c r="S38" s="111">
        <f t="shared" si="2"/>
        <v>2941106</v>
      </c>
      <c r="T38" s="111">
        <f t="shared" si="2"/>
        <v>1483230</v>
      </c>
      <c r="U38" s="111">
        <f t="shared" si="2"/>
        <v>-44547894</v>
      </c>
      <c r="V38" s="111">
        <f t="shared" si="2"/>
        <v>-40123558</v>
      </c>
      <c r="W38" s="111">
        <f t="shared" si="2"/>
        <v>64831695</v>
      </c>
      <c r="X38" s="111">
        <f>IF(F22=F36,0,X22-X36)</f>
        <v>8980936</v>
      </c>
      <c r="Y38" s="111">
        <f t="shared" si="2"/>
        <v>55850759</v>
      </c>
      <c r="Z38" s="216">
        <f>+IF(X38&lt;&gt;0,+(Y38/X38)*100,0)</f>
        <v>621.881271618014</v>
      </c>
      <c r="AA38" s="214">
        <f>+AA22-AA36</f>
        <v>8980936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42846874</v>
      </c>
      <c r="D42" s="221">
        <f>SUM(D38:D41)</f>
        <v>0</v>
      </c>
      <c r="E42" s="222">
        <f t="shared" si="3"/>
        <v>8980936</v>
      </c>
      <c r="F42" s="93">
        <f t="shared" si="3"/>
        <v>8980936</v>
      </c>
      <c r="G42" s="93">
        <f t="shared" si="3"/>
        <v>58128739</v>
      </c>
      <c r="H42" s="93">
        <f t="shared" si="3"/>
        <v>18428326</v>
      </c>
      <c r="I42" s="93">
        <f t="shared" si="3"/>
        <v>31505589</v>
      </c>
      <c r="J42" s="93">
        <f t="shared" si="3"/>
        <v>108062654</v>
      </c>
      <c r="K42" s="93">
        <f t="shared" si="3"/>
        <v>-35198899</v>
      </c>
      <c r="L42" s="93">
        <f t="shared" si="3"/>
        <v>-10083525</v>
      </c>
      <c r="M42" s="93">
        <f t="shared" si="3"/>
        <v>57349274</v>
      </c>
      <c r="N42" s="93">
        <f t="shared" si="3"/>
        <v>12066850</v>
      </c>
      <c r="O42" s="93">
        <f t="shared" si="3"/>
        <v>14267263</v>
      </c>
      <c r="P42" s="93">
        <f t="shared" si="3"/>
        <v>2417861</v>
      </c>
      <c r="Q42" s="93">
        <f t="shared" si="3"/>
        <v>-31859375</v>
      </c>
      <c r="R42" s="93">
        <f t="shared" si="3"/>
        <v>-15174251</v>
      </c>
      <c r="S42" s="93">
        <f t="shared" si="3"/>
        <v>2941106</v>
      </c>
      <c r="T42" s="93">
        <f t="shared" si="3"/>
        <v>1483230</v>
      </c>
      <c r="U42" s="93">
        <f t="shared" si="3"/>
        <v>-44547894</v>
      </c>
      <c r="V42" s="93">
        <f t="shared" si="3"/>
        <v>-40123558</v>
      </c>
      <c r="W42" s="93">
        <f t="shared" si="3"/>
        <v>64831695</v>
      </c>
      <c r="X42" s="93">
        <f t="shared" si="3"/>
        <v>8980936</v>
      </c>
      <c r="Y42" s="93">
        <f t="shared" si="3"/>
        <v>55850759</v>
      </c>
      <c r="Z42" s="223">
        <f>+IF(X42&lt;&gt;0,+(Y42/X42)*100,0)</f>
        <v>621.881271618014</v>
      </c>
      <c r="AA42" s="221">
        <f>SUM(AA38:AA41)</f>
        <v>8980936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42846874</v>
      </c>
      <c r="D44" s="225">
        <f>+D42-D43</f>
        <v>0</v>
      </c>
      <c r="E44" s="226">
        <f t="shared" si="4"/>
        <v>8980936</v>
      </c>
      <c r="F44" s="82">
        <f t="shared" si="4"/>
        <v>8980936</v>
      </c>
      <c r="G44" s="82">
        <f t="shared" si="4"/>
        <v>58128739</v>
      </c>
      <c r="H44" s="82">
        <f t="shared" si="4"/>
        <v>18428326</v>
      </c>
      <c r="I44" s="82">
        <f t="shared" si="4"/>
        <v>31505589</v>
      </c>
      <c r="J44" s="82">
        <f t="shared" si="4"/>
        <v>108062654</v>
      </c>
      <c r="K44" s="82">
        <f t="shared" si="4"/>
        <v>-35198899</v>
      </c>
      <c r="L44" s="82">
        <f t="shared" si="4"/>
        <v>-10083525</v>
      </c>
      <c r="M44" s="82">
        <f t="shared" si="4"/>
        <v>57349274</v>
      </c>
      <c r="N44" s="82">
        <f t="shared" si="4"/>
        <v>12066850</v>
      </c>
      <c r="O44" s="82">
        <f t="shared" si="4"/>
        <v>14267263</v>
      </c>
      <c r="P44" s="82">
        <f t="shared" si="4"/>
        <v>2417861</v>
      </c>
      <c r="Q44" s="82">
        <f t="shared" si="4"/>
        <v>-31859375</v>
      </c>
      <c r="R44" s="82">
        <f t="shared" si="4"/>
        <v>-15174251</v>
      </c>
      <c r="S44" s="82">
        <f t="shared" si="4"/>
        <v>2941106</v>
      </c>
      <c r="T44" s="82">
        <f t="shared" si="4"/>
        <v>1483230</v>
      </c>
      <c r="U44" s="82">
        <f t="shared" si="4"/>
        <v>-44547894</v>
      </c>
      <c r="V44" s="82">
        <f t="shared" si="4"/>
        <v>-40123558</v>
      </c>
      <c r="W44" s="82">
        <f t="shared" si="4"/>
        <v>64831695</v>
      </c>
      <c r="X44" s="82">
        <f t="shared" si="4"/>
        <v>8980936</v>
      </c>
      <c r="Y44" s="82">
        <f t="shared" si="4"/>
        <v>55850759</v>
      </c>
      <c r="Z44" s="227">
        <f>+IF(X44&lt;&gt;0,+(Y44/X44)*100,0)</f>
        <v>621.881271618014</v>
      </c>
      <c r="AA44" s="225">
        <f>+AA42-AA43</f>
        <v>8980936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42846874</v>
      </c>
      <c r="D46" s="221">
        <f>SUM(D44:D45)</f>
        <v>0</v>
      </c>
      <c r="E46" s="222">
        <f t="shared" si="5"/>
        <v>8980936</v>
      </c>
      <c r="F46" s="93">
        <f t="shared" si="5"/>
        <v>8980936</v>
      </c>
      <c r="G46" s="93">
        <f t="shared" si="5"/>
        <v>58128739</v>
      </c>
      <c r="H46" s="93">
        <f t="shared" si="5"/>
        <v>18428326</v>
      </c>
      <c r="I46" s="93">
        <f t="shared" si="5"/>
        <v>31505589</v>
      </c>
      <c r="J46" s="93">
        <f t="shared" si="5"/>
        <v>108062654</v>
      </c>
      <c r="K46" s="93">
        <f t="shared" si="5"/>
        <v>-35198899</v>
      </c>
      <c r="L46" s="93">
        <f t="shared" si="5"/>
        <v>-10083525</v>
      </c>
      <c r="M46" s="93">
        <f t="shared" si="5"/>
        <v>57349274</v>
      </c>
      <c r="N46" s="93">
        <f t="shared" si="5"/>
        <v>12066850</v>
      </c>
      <c r="O46" s="93">
        <f t="shared" si="5"/>
        <v>14267263</v>
      </c>
      <c r="P46" s="93">
        <f t="shared" si="5"/>
        <v>2417861</v>
      </c>
      <c r="Q46" s="93">
        <f t="shared" si="5"/>
        <v>-31859375</v>
      </c>
      <c r="R46" s="93">
        <f t="shared" si="5"/>
        <v>-15174251</v>
      </c>
      <c r="S46" s="93">
        <f t="shared" si="5"/>
        <v>2941106</v>
      </c>
      <c r="T46" s="93">
        <f t="shared" si="5"/>
        <v>1483230</v>
      </c>
      <c r="U46" s="93">
        <f t="shared" si="5"/>
        <v>-44547894</v>
      </c>
      <c r="V46" s="93">
        <f t="shared" si="5"/>
        <v>-40123558</v>
      </c>
      <c r="W46" s="93">
        <f t="shared" si="5"/>
        <v>64831695</v>
      </c>
      <c r="X46" s="93">
        <f t="shared" si="5"/>
        <v>8980936</v>
      </c>
      <c r="Y46" s="93">
        <f t="shared" si="5"/>
        <v>55850759</v>
      </c>
      <c r="Z46" s="223">
        <f>+IF(X46&lt;&gt;0,+(Y46/X46)*100,0)</f>
        <v>621.881271618014</v>
      </c>
      <c r="AA46" s="221">
        <f>SUM(AA44:AA45)</f>
        <v>8980936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42846874</v>
      </c>
      <c r="D48" s="232">
        <f>SUM(D46:D47)</f>
        <v>0</v>
      </c>
      <c r="E48" s="233">
        <f t="shared" si="6"/>
        <v>8980936</v>
      </c>
      <c r="F48" s="234">
        <f t="shared" si="6"/>
        <v>8980936</v>
      </c>
      <c r="G48" s="234">
        <f t="shared" si="6"/>
        <v>58128739</v>
      </c>
      <c r="H48" s="235">
        <f t="shared" si="6"/>
        <v>18428326</v>
      </c>
      <c r="I48" s="235">
        <f t="shared" si="6"/>
        <v>31505589</v>
      </c>
      <c r="J48" s="235">
        <f t="shared" si="6"/>
        <v>108062654</v>
      </c>
      <c r="K48" s="235">
        <f t="shared" si="6"/>
        <v>-35198899</v>
      </c>
      <c r="L48" s="235">
        <f t="shared" si="6"/>
        <v>-10083525</v>
      </c>
      <c r="M48" s="234">
        <f t="shared" si="6"/>
        <v>57349274</v>
      </c>
      <c r="N48" s="234">
        <f t="shared" si="6"/>
        <v>12066850</v>
      </c>
      <c r="O48" s="235">
        <f t="shared" si="6"/>
        <v>14267263</v>
      </c>
      <c r="P48" s="235">
        <f t="shared" si="6"/>
        <v>2417861</v>
      </c>
      <c r="Q48" s="235">
        <f t="shared" si="6"/>
        <v>-31859375</v>
      </c>
      <c r="R48" s="235">
        <f t="shared" si="6"/>
        <v>-15174251</v>
      </c>
      <c r="S48" s="235">
        <f t="shared" si="6"/>
        <v>2941106</v>
      </c>
      <c r="T48" s="234">
        <f t="shared" si="6"/>
        <v>1483230</v>
      </c>
      <c r="U48" s="234">
        <f t="shared" si="6"/>
        <v>-44547894</v>
      </c>
      <c r="V48" s="235">
        <f t="shared" si="6"/>
        <v>-40123558</v>
      </c>
      <c r="W48" s="235">
        <f t="shared" si="6"/>
        <v>64831695</v>
      </c>
      <c r="X48" s="235">
        <f t="shared" si="6"/>
        <v>8980936</v>
      </c>
      <c r="Y48" s="235">
        <f t="shared" si="6"/>
        <v>55850759</v>
      </c>
      <c r="Z48" s="236">
        <f>+IF(X48&lt;&gt;0,+(Y48/X48)*100,0)</f>
        <v>621.881271618014</v>
      </c>
      <c r="AA48" s="237">
        <f>SUM(AA46:AA47)</f>
        <v>8980936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8563908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>
        <v>8563908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19007000</v>
      </c>
      <c r="F9" s="105">
        <f t="shared" si="1"/>
        <v>19007000</v>
      </c>
      <c r="G9" s="105">
        <f t="shared" si="1"/>
        <v>0</v>
      </c>
      <c r="H9" s="105">
        <f t="shared" si="1"/>
        <v>0</v>
      </c>
      <c r="I9" s="105">
        <f t="shared" si="1"/>
        <v>3450</v>
      </c>
      <c r="J9" s="105">
        <f t="shared" si="1"/>
        <v>3450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13968</v>
      </c>
      <c r="P9" s="105">
        <f t="shared" si="1"/>
        <v>0</v>
      </c>
      <c r="Q9" s="105">
        <f t="shared" si="1"/>
        <v>1001</v>
      </c>
      <c r="R9" s="105">
        <f t="shared" si="1"/>
        <v>14969</v>
      </c>
      <c r="S9" s="105">
        <f t="shared" si="1"/>
        <v>0</v>
      </c>
      <c r="T9" s="105">
        <f t="shared" si="1"/>
        <v>6930</v>
      </c>
      <c r="U9" s="105">
        <f t="shared" si="1"/>
        <v>154814</v>
      </c>
      <c r="V9" s="105">
        <f t="shared" si="1"/>
        <v>161744</v>
      </c>
      <c r="W9" s="105">
        <f t="shared" si="1"/>
        <v>180163</v>
      </c>
      <c r="X9" s="105">
        <f t="shared" si="1"/>
        <v>19007000</v>
      </c>
      <c r="Y9" s="105">
        <f t="shared" si="1"/>
        <v>-18826837</v>
      </c>
      <c r="Z9" s="142">
        <f>+IF(X9&lt;&gt;0,+(Y9/X9)*100,0)</f>
        <v>-99.0521229020887</v>
      </c>
      <c r="AA9" s="107">
        <f>SUM(AA10:AA14)</f>
        <v>19007000</v>
      </c>
    </row>
    <row r="10" spans="1:27" ht="13.5">
      <c r="A10" s="143" t="s">
        <v>79</v>
      </c>
      <c r="B10" s="141"/>
      <c r="C10" s="160"/>
      <c r="D10" s="160"/>
      <c r="E10" s="161">
        <v>18312000</v>
      </c>
      <c r="F10" s="65">
        <v>18312000</v>
      </c>
      <c r="G10" s="65"/>
      <c r="H10" s="65"/>
      <c r="I10" s="65">
        <v>3450</v>
      </c>
      <c r="J10" s="65">
        <v>3450</v>
      </c>
      <c r="K10" s="65"/>
      <c r="L10" s="65"/>
      <c r="M10" s="65"/>
      <c r="N10" s="65"/>
      <c r="O10" s="65">
        <v>13968</v>
      </c>
      <c r="P10" s="65"/>
      <c r="Q10" s="65">
        <v>1001</v>
      </c>
      <c r="R10" s="65">
        <v>14969</v>
      </c>
      <c r="S10" s="65"/>
      <c r="T10" s="65">
        <v>6930</v>
      </c>
      <c r="U10" s="65">
        <v>154814</v>
      </c>
      <c r="V10" s="65">
        <v>161744</v>
      </c>
      <c r="W10" s="65">
        <v>180163</v>
      </c>
      <c r="X10" s="65">
        <v>18312000</v>
      </c>
      <c r="Y10" s="65">
        <v>-18131837</v>
      </c>
      <c r="Z10" s="145">
        <v>-99.02</v>
      </c>
      <c r="AA10" s="67">
        <v>18312000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>
        <v>695000</v>
      </c>
      <c r="F13" s="65">
        <v>695000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695000</v>
      </c>
      <c r="Y13" s="65">
        <v>-695000</v>
      </c>
      <c r="Z13" s="145">
        <v>-100</v>
      </c>
      <c r="AA13" s="67">
        <v>695000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64421000</v>
      </c>
      <c r="F19" s="105">
        <f t="shared" si="3"/>
        <v>64421000</v>
      </c>
      <c r="G19" s="105">
        <f t="shared" si="3"/>
        <v>0</v>
      </c>
      <c r="H19" s="105">
        <f t="shared" si="3"/>
        <v>0</v>
      </c>
      <c r="I19" s="105">
        <f t="shared" si="3"/>
        <v>437617</v>
      </c>
      <c r="J19" s="105">
        <f t="shared" si="3"/>
        <v>437617</v>
      </c>
      <c r="K19" s="105">
        <f t="shared" si="3"/>
        <v>0</v>
      </c>
      <c r="L19" s="105">
        <f t="shared" si="3"/>
        <v>0</v>
      </c>
      <c r="M19" s="105">
        <f t="shared" si="3"/>
        <v>266930</v>
      </c>
      <c r="N19" s="105">
        <f t="shared" si="3"/>
        <v>266930</v>
      </c>
      <c r="O19" s="105">
        <f t="shared" si="3"/>
        <v>0</v>
      </c>
      <c r="P19" s="105">
        <f t="shared" si="3"/>
        <v>670051</v>
      </c>
      <c r="Q19" s="105">
        <f t="shared" si="3"/>
        <v>0</v>
      </c>
      <c r="R19" s="105">
        <f t="shared" si="3"/>
        <v>670051</v>
      </c>
      <c r="S19" s="105">
        <f t="shared" si="3"/>
        <v>37530</v>
      </c>
      <c r="T19" s="105">
        <f t="shared" si="3"/>
        <v>0</v>
      </c>
      <c r="U19" s="105">
        <f t="shared" si="3"/>
        <v>15331</v>
      </c>
      <c r="V19" s="105">
        <f t="shared" si="3"/>
        <v>52861</v>
      </c>
      <c r="W19" s="105">
        <f t="shared" si="3"/>
        <v>1427459</v>
      </c>
      <c r="X19" s="105">
        <f t="shared" si="3"/>
        <v>64421000</v>
      </c>
      <c r="Y19" s="105">
        <f t="shared" si="3"/>
        <v>-62993541</v>
      </c>
      <c r="Z19" s="142">
        <f>+IF(X19&lt;&gt;0,+(Y19/X19)*100,0)</f>
        <v>-97.78417131059747</v>
      </c>
      <c r="AA19" s="107">
        <f>SUM(AA20:AA23)</f>
        <v>64421000</v>
      </c>
    </row>
    <row r="20" spans="1:27" ht="13.5">
      <c r="A20" s="143" t="s">
        <v>89</v>
      </c>
      <c r="B20" s="141"/>
      <c r="C20" s="160"/>
      <c r="D20" s="160"/>
      <c r="E20" s="161">
        <v>8123000</v>
      </c>
      <c r="F20" s="65">
        <v>8123000</v>
      </c>
      <c r="G20" s="65"/>
      <c r="H20" s="65"/>
      <c r="I20" s="65">
        <v>27354</v>
      </c>
      <c r="J20" s="65">
        <v>27354</v>
      </c>
      <c r="K20" s="65"/>
      <c r="L20" s="65"/>
      <c r="M20" s="65">
        <v>135680</v>
      </c>
      <c r="N20" s="65">
        <v>135680</v>
      </c>
      <c r="O20" s="65"/>
      <c r="P20" s="65">
        <v>670051</v>
      </c>
      <c r="Q20" s="65"/>
      <c r="R20" s="65">
        <v>670051</v>
      </c>
      <c r="S20" s="65"/>
      <c r="T20" s="65"/>
      <c r="U20" s="65"/>
      <c r="V20" s="65"/>
      <c r="W20" s="65">
        <v>833085</v>
      </c>
      <c r="X20" s="65">
        <v>8123000</v>
      </c>
      <c r="Y20" s="65">
        <v>-7289915</v>
      </c>
      <c r="Z20" s="145">
        <v>-89.74</v>
      </c>
      <c r="AA20" s="67">
        <v>8123000</v>
      </c>
    </row>
    <row r="21" spans="1:27" ht="13.5">
      <c r="A21" s="143" t="s">
        <v>90</v>
      </c>
      <c r="B21" s="141"/>
      <c r="C21" s="160"/>
      <c r="D21" s="160"/>
      <c r="E21" s="161">
        <v>14442000</v>
      </c>
      <c r="F21" s="65">
        <v>14442000</v>
      </c>
      <c r="G21" s="65"/>
      <c r="H21" s="65"/>
      <c r="I21" s="65">
        <v>410263</v>
      </c>
      <c r="J21" s="65">
        <v>410263</v>
      </c>
      <c r="K21" s="65"/>
      <c r="L21" s="65"/>
      <c r="M21" s="65">
        <v>131250</v>
      </c>
      <c r="N21" s="65">
        <v>131250</v>
      </c>
      <c r="O21" s="65"/>
      <c r="P21" s="65"/>
      <c r="Q21" s="65"/>
      <c r="R21" s="65"/>
      <c r="S21" s="65">
        <v>37530</v>
      </c>
      <c r="T21" s="65"/>
      <c r="U21" s="65">
        <v>15331</v>
      </c>
      <c r="V21" s="65">
        <v>52861</v>
      </c>
      <c r="W21" s="65">
        <v>594374</v>
      </c>
      <c r="X21" s="65">
        <v>14442000</v>
      </c>
      <c r="Y21" s="65">
        <v>-13847626</v>
      </c>
      <c r="Z21" s="145">
        <v>-95.88</v>
      </c>
      <c r="AA21" s="67">
        <v>14442000</v>
      </c>
    </row>
    <row r="22" spans="1:27" ht="13.5">
      <c r="A22" s="143" t="s">
        <v>91</v>
      </c>
      <c r="B22" s="141"/>
      <c r="C22" s="162"/>
      <c r="D22" s="162"/>
      <c r="E22" s="163">
        <v>24570000</v>
      </c>
      <c r="F22" s="164">
        <v>24570000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24570000</v>
      </c>
      <c r="Y22" s="164">
        <v>-24570000</v>
      </c>
      <c r="Z22" s="146">
        <v>-100</v>
      </c>
      <c r="AA22" s="239">
        <v>24570000</v>
      </c>
    </row>
    <row r="23" spans="1:27" ht="13.5">
      <c r="A23" s="143" t="s">
        <v>92</v>
      </c>
      <c r="B23" s="141"/>
      <c r="C23" s="160"/>
      <c r="D23" s="160"/>
      <c r="E23" s="161">
        <v>17286000</v>
      </c>
      <c r="F23" s="65">
        <v>17286000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17286000</v>
      </c>
      <c r="Y23" s="65">
        <v>-17286000</v>
      </c>
      <c r="Z23" s="145">
        <v>-100</v>
      </c>
      <c r="AA23" s="67">
        <v>17286000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8563908</v>
      </c>
      <c r="D25" s="232">
        <f>+D5+D9+D15+D19+D24</f>
        <v>0</v>
      </c>
      <c r="E25" s="245">
        <f t="shared" si="4"/>
        <v>83428000</v>
      </c>
      <c r="F25" s="234">
        <f t="shared" si="4"/>
        <v>83428000</v>
      </c>
      <c r="G25" s="234">
        <f t="shared" si="4"/>
        <v>0</v>
      </c>
      <c r="H25" s="234">
        <f t="shared" si="4"/>
        <v>0</v>
      </c>
      <c r="I25" s="234">
        <f t="shared" si="4"/>
        <v>441067</v>
      </c>
      <c r="J25" s="234">
        <f t="shared" si="4"/>
        <v>441067</v>
      </c>
      <c r="K25" s="234">
        <f t="shared" si="4"/>
        <v>0</v>
      </c>
      <c r="L25" s="234">
        <f t="shared" si="4"/>
        <v>0</v>
      </c>
      <c r="M25" s="234">
        <f t="shared" si="4"/>
        <v>266930</v>
      </c>
      <c r="N25" s="234">
        <f t="shared" si="4"/>
        <v>266930</v>
      </c>
      <c r="O25" s="234">
        <f t="shared" si="4"/>
        <v>13968</v>
      </c>
      <c r="P25" s="234">
        <f t="shared" si="4"/>
        <v>670051</v>
      </c>
      <c r="Q25" s="234">
        <f t="shared" si="4"/>
        <v>1001</v>
      </c>
      <c r="R25" s="234">
        <f t="shared" si="4"/>
        <v>685020</v>
      </c>
      <c r="S25" s="234">
        <f t="shared" si="4"/>
        <v>37530</v>
      </c>
      <c r="T25" s="234">
        <f t="shared" si="4"/>
        <v>6930</v>
      </c>
      <c r="U25" s="234">
        <f t="shared" si="4"/>
        <v>170145</v>
      </c>
      <c r="V25" s="234">
        <f t="shared" si="4"/>
        <v>214605</v>
      </c>
      <c r="W25" s="234">
        <f t="shared" si="4"/>
        <v>1607622</v>
      </c>
      <c r="X25" s="234">
        <f t="shared" si="4"/>
        <v>83428000</v>
      </c>
      <c r="Y25" s="234">
        <f t="shared" si="4"/>
        <v>-81820378</v>
      </c>
      <c r="Z25" s="246">
        <f>+IF(X25&lt;&gt;0,+(Y25/X25)*100,0)</f>
        <v>-98.07304262357961</v>
      </c>
      <c r="AA25" s="247">
        <f>+AA5+AA9+AA15+AA19+AA24</f>
        <v>83428000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8563908</v>
      </c>
      <c r="D28" s="160"/>
      <c r="E28" s="161">
        <v>46765000</v>
      </c>
      <c r="F28" s="65">
        <v>46765000</v>
      </c>
      <c r="G28" s="65"/>
      <c r="H28" s="65"/>
      <c r="I28" s="65">
        <v>27354</v>
      </c>
      <c r="J28" s="65">
        <v>27354</v>
      </c>
      <c r="K28" s="65"/>
      <c r="L28" s="65"/>
      <c r="M28" s="65"/>
      <c r="N28" s="65"/>
      <c r="O28" s="65">
        <v>13968</v>
      </c>
      <c r="P28" s="65"/>
      <c r="Q28" s="65">
        <v>1001</v>
      </c>
      <c r="R28" s="65">
        <v>14969</v>
      </c>
      <c r="S28" s="65"/>
      <c r="T28" s="65">
        <v>6930</v>
      </c>
      <c r="U28" s="65">
        <v>154814</v>
      </c>
      <c r="V28" s="65">
        <v>161744</v>
      </c>
      <c r="W28" s="65">
        <v>204067</v>
      </c>
      <c r="X28" s="65">
        <v>46765000</v>
      </c>
      <c r="Y28" s="65">
        <v>-46560933</v>
      </c>
      <c r="Z28" s="145">
        <v>-99.56</v>
      </c>
      <c r="AA28" s="160">
        <v>46765000</v>
      </c>
    </row>
    <row r="29" spans="1:27" ht="13.5">
      <c r="A29" s="249" t="s">
        <v>138</v>
      </c>
      <c r="B29" s="141"/>
      <c r="C29" s="160"/>
      <c r="D29" s="160"/>
      <c r="E29" s="161">
        <v>27981000</v>
      </c>
      <c r="F29" s="65">
        <v>27981000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27981000</v>
      </c>
      <c r="Y29" s="65">
        <v>-27981000</v>
      </c>
      <c r="Z29" s="145">
        <v>-100</v>
      </c>
      <c r="AA29" s="67">
        <v>27981000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8563908</v>
      </c>
      <c r="D32" s="225">
        <f>SUM(D28:D31)</f>
        <v>0</v>
      </c>
      <c r="E32" s="226">
        <f t="shared" si="5"/>
        <v>74746000</v>
      </c>
      <c r="F32" s="82">
        <f t="shared" si="5"/>
        <v>74746000</v>
      </c>
      <c r="G32" s="82">
        <f t="shared" si="5"/>
        <v>0</v>
      </c>
      <c r="H32" s="82">
        <f t="shared" si="5"/>
        <v>0</v>
      </c>
      <c r="I32" s="82">
        <f t="shared" si="5"/>
        <v>27354</v>
      </c>
      <c r="J32" s="82">
        <f t="shared" si="5"/>
        <v>27354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13968</v>
      </c>
      <c r="P32" s="82">
        <f t="shared" si="5"/>
        <v>0</v>
      </c>
      <c r="Q32" s="82">
        <f t="shared" si="5"/>
        <v>1001</v>
      </c>
      <c r="R32" s="82">
        <f t="shared" si="5"/>
        <v>14969</v>
      </c>
      <c r="S32" s="82">
        <f t="shared" si="5"/>
        <v>0</v>
      </c>
      <c r="T32" s="82">
        <f t="shared" si="5"/>
        <v>6930</v>
      </c>
      <c r="U32" s="82">
        <f t="shared" si="5"/>
        <v>154814</v>
      </c>
      <c r="V32" s="82">
        <f t="shared" si="5"/>
        <v>161744</v>
      </c>
      <c r="W32" s="82">
        <f t="shared" si="5"/>
        <v>204067</v>
      </c>
      <c r="X32" s="82">
        <f t="shared" si="5"/>
        <v>74746000</v>
      </c>
      <c r="Y32" s="82">
        <f t="shared" si="5"/>
        <v>-74541933</v>
      </c>
      <c r="Z32" s="227">
        <f>+IF(X32&lt;&gt;0,+(Y32/X32)*100,0)</f>
        <v>-99.72698605945469</v>
      </c>
      <c r="AA32" s="84">
        <f>SUM(AA28:AA31)</f>
        <v>74746000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>
        <v>3450</v>
      </c>
      <c r="J33" s="65">
        <v>3450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3450</v>
      </c>
      <c r="X33" s="65"/>
      <c r="Y33" s="65">
        <v>3450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8682000</v>
      </c>
      <c r="F35" s="65">
        <v>8682000</v>
      </c>
      <c r="G35" s="65"/>
      <c r="H35" s="65"/>
      <c r="I35" s="65">
        <v>410263</v>
      </c>
      <c r="J35" s="65">
        <v>410263</v>
      </c>
      <c r="K35" s="65"/>
      <c r="L35" s="65"/>
      <c r="M35" s="65">
        <v>266930</v>
      </c>
      <c r="N35" s="65">
        <v>266930</v>
      </c>
      <c r="O35" s="65"/>
      <c r="P35" s="65"/>
      <c r="Q35" s="65"/>
      <c r="R35" s="65"/>
      <c r="S35" s="65">
        <v>37530</v>
      </c>
      <c r="T35" s="65"/>
      <c r="U35" s="65">
        <v>15331</v>
      </c>
      <c r="V35" s="65">
        <v>52861</v>
      </c>
      <c r="W35" s="65">
        <v>730054</v>
      </c>
      <c r="X35" s="65">
        <v>8682000</v>
      </c>
      <c r="Y35" s="65">
        <v>-7951946</v>
      </c>
      <c r="Z35" s="145">
        <v>-91.59</v>
      </c>
      <c r="AA35" s="67">
        <v>8682000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8563908</v>
      </c>
      <c r="D36" s="237">
        <f>SUM(D32:D35)</f>
        <v>0</v>
      </c>
      <c r="E36" s="233">
        <f t="shared" si="6"/>
        <v>83428000</v>
      </c>
      <c r="F36" s="235">
        <f t="shared" si="6"/>
        <v>83428000</v>
      </c>
      <c r="G36" s="235">
        <f t="shared" si="6"/>
        <v>0</v>
      </c>
      <c r="H36" s="235">
        <f t="shared" si="6"/>
        <v>0</v>
      </c>
      <c r="I36" s="235">
        <f t="shared" si="6"/>
        <v>441067</v>
      </c>
      <c r="J36" s="235">
        <f t="shared" si="6"/>
        <v>441067</v>
      </c>
      <c r="K36" s="235">
        <f t="shared" si="6"/>
        <v>0</v>
      </c>
      <c r="L36" s="235">
        <f t="shared" si="6"/>
        <v>0</v>
      </c>
      <c r="M36" s="235">
        <f t="shared" si="6"/>
        <v>266930</v>
      </c>
      <c r="N36" s="235">
        <f t="shared" si="6"/>
        <v>266930</v>
      </c>
      <c r="O36" s="235">
        <f t="shared" si="6"/>
        <v>13968</v>
      </c>
      <c r="P36" s="235">
        <f t="shared" si="6"/>
        <v>0</v>
      </c>
      <c r="Q36" s="235">
        <f t="shared" si="6"/>
        <v>1001</v>
      </c>
      <c r="R36" s="235">
        <f t="shared" si="6"/>
        <v>14969</v>
      </c>
      <c r="S36" s="235">
        <f t="shared" si="6"/>
        <v>37530</v>
      </c>
      <c r="T36" s="235">
        <f t="shared" si="6"/>
        <v>6930</v>
      </c>
      <c r="U36" s="235">
        <f t="shared" si="6"/>
        <v>170145</v>
      </c>
      <c r="V36" s="235">
        <f t="shared" si="6"/>
        <v>214605</v>
      </c>
      <c r="W36" s="235">
        <f t="shared" si="6"/>
        <v>937571</v>
      </c>
      <c r="X36" s="235">
        <f t="shared" si="6"/>
        <v>83428000</v>
      </c>
      <c r="Y36" s="235">
        <f t="shared" si="6"/>
        <v>-82490429</v>
      </c>
      <c r="Z36" s="236">
        <f>+IF(X36&lt;&gt;0,+(Y36/X36)*100,0)</f>
        <v>-98.87619144651676</v>
      </c>
      <c r="AA36" s="254">
        <f>SUM(AA32:AA35)</f>
        <v>83428000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3098949</v>
      </c>
      <c r="D6" s="160"/>
      <c r="E6" s="64">
        <v>1200000</v>
      </c>
      <c r="F6" s="65">
        <v>1200000</v>
      </c>
      <c r="G6" s="65">
        <v>8370634</v>
      </c>
      <c r="H6" s="65">
        <v>13247344</v>
      </c>
      <c r="I6" s="65">
        <v>12219962</v>
      </c>
      <c r="J6" s="65">
        <v>33837940</v>
      </c>
      <c r="K6" s="65">
        <v>10756037</v>
      </c>
      <c r="L6" s="65">
        <v>12152934</v>
      </c>
      <c r="M6" s="65">
        <v>8932416</v>
      </c>
      <c r="N6" s="65">
        <v>31841387</v>
      </c>
      <c r="O6" s="65">
        <v>-1395446</v>
      </c>
      <c r="P6" s="65">
        <v>4248173</v>
      </c>
      <c r="Q6" s="65">
        <v>55852806</v>
      </c>
      <c r="R6" s="65">
        <v>58705533</v>
      </c>
      <c r="S6" s="65">
        <v>51726135</v>
      </c>
      <c r="T6" s="65">
        <v>27550753</v>
      </c>
      <c r="U6" s="65">
        <v>36644719</v>
      </c>
      <c r="V6" s="65">
        <v>115921607</v>
      </c>
      <c r="W6" s="65">
        <v>240306467</v>
      </c>
      <c r="X6" s="65">
        <v>1200000</v>
      </c>
      <c r="Y6" s="65">
        <v>239106467</v>
      </c>
      <c r="Z6" s="145">
        <v>19925.54</v>
      </c>
      <c r="AA6" s="67">
        <v>1200000</v>
      </c>
    </row>
    <row r="7" spans="1:27" ht="13.5">
      <c r="A7" s="264" t="s">
        <v>147</v>
      </c>
      <c r="B7" s="197" t="s">
        <v>72</v>
      </c>
      <c r="C7" s="160">
        <v>617869</v>
      </c>
      <c r="D7" s="160"/>
      <c r="E7" s="64">
        <v>641000</v>
      </c>
      <c r="F7" s="65">
        <v>641000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641000</v>
      </c>
      <c r="Y7" s="65">
        <v>-641000</v>
      </c>
      <c r="Z7" s="145">
        <v>-100</v>
      </c>
      <c r="AA7" s="67">
        <v>641000</v>
      </c>
    </row>
    <row r="8" spans="1:27" ht="13.5">
      <c r="A8" s="264" t="s">
        <v>148</v>
      </c>
      <c r="B8" s="197" t="s">
        <v>72</v>
      </c>
      <c r="C8" s="160">
        <v>60303750</v>
      </c>
      <c r="D8" s="160"/>
      <c r="E8" s="64">
        <v>147584000</v>
      </c>
      <c r="F8" s="65">
        <v>147584000</v>
      </c>
      <c r="G8" s="65">
        <v>6385019</v>
      </c>
      <c r="H8" s="65">
        <v>16367752</v>
      </c>
      <c r="I8" s="65">
        <v>50574559</v>
      </c>
      <c r="J8" s="65">
        <v>73327330</v>
      </c>
      <c r="K8" s="65">
        <v>58956858</v>
      </c>
      <c r="L8" s="65">
        <v>47897975</v>
      </c>
      <c r="M8" s="65">
        <v>105004768</v>
      </c>
      <c r="N8" s="65">
        <v>211859601</v>
      </c>
      <c r="O8" s="65">
        <v>126598448</v>
      </c>
      <c r="P8" s="65">
        <v>123113830</v>
      </c>
      <c r="Q8" s="65">
        <v>74522778</v>
      </c>
      <c r="R8" s="65">
        <v>324235056</v>
      </c>
      <c r="S8" s="65">
        <v>81054168</v>
      </c>
      <c r="T8" s="65">
        <v>367785054</v>
      </c>
      <c r="U8" s="65">
        <v>81075407</v>
      </c>
      <c r="V8" s="65">
        <v>529914629</v>
      </c>
      <c r="W8" s="65">
        <v>1139336616</v>
      </c>
      <c r="X8" s="65">
        <v>147584000</v>
      </c>
      <c r="Y8" s="65">
        <v>991752616</v>
      </c>
      <c r="Z8" s="145">
        <v>671.99</v>
      </c>
      <c r="AA8" s="67">
        <v>147584000</v>
      </c>
    </row>
    <row r="9" spans="1:27" ht="13.5">
      <c r="A9" s="264" t="s">
        <v>149</v>
      </c>
      <c r="B9" s="197"/>
      <c r="C9" s="160">
        <v>90117754</v>
      </c>
      <c r="D9" s="160"/>
      <c r="E9" s="64">
        <v>5000</v>
      </c>
      <c r="F9" s="65">
        <v>5000</v>
      </c>
      <c r="G9" s="65">
        <v>110896</v>
      </c>
      <c r="H9" s="65">
        <v>125296</v>
      </c>
      <c r="I9" s="65">
        <v>125829</v>
      </c>
      <c r="J9" s="65">
        <v>362021</v>
      </c>
      <c r="K9" s="65">
        <v>112753</v>
      </c>
      <c r="L9" s="65">
        <v>116299</v>
      </c>
      <c r="M9" s="65">
        <v>133451</v>
      </c>
      <c r="N9" s="65">
        <v>362503</v>
      </c>
      <c r="O9" s="65">
        <v>136216</v>
      </c>
      <c r="P9" s="65">
        <v>118771</v>
      </c>
      <c r="Q9" s="65">
        <v>138813</v>
      </c>
      <c r="R9" s="65">
        <v>393800</v>
      </c>
      <c r="S9" s="65">
        <v>636579</v>
      </c>
      <c r="T9" s="65">
        <v>124020</v>
      </c>
      <c r="U9" s="65">
        <v>135130</v>
      </c>
      <c r="V9" s="65">
        <v>895729</v>
      </c>
      <c r="W9" s="65">
        <v>2014053</v>
      </c>
      <c r="X9" s="65">
        <v>5000</v>
      </c>
      <c r="Y9" s="65">
        <v>2009053</v>
      </c>
      <c r="Z9" s="145">
        <v>40181.06</v>
      </c>
      <c r="AA9" s="67">
        <v>5000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15445</v>
      </c>
      <c r="D11" s="160"/>
      <c r="E11" s="64">
        <v>2000000</v>
      </c>
      <c r="F11" s="65">
        <v>2000000</v>
      </c>
      <c r="G11" s="65">
        <v>41100</v>
      </c>
      <c r="H11" s="65">
        <v>41100</v>
      </c>
      <c r="I11" s="65">
        <v>-7766</v>
      </c>
      <c r="J11" s="65">
        <v>74434</v>
      </c>
      <c r="K11" s="65">
        <v>58945</v>
      </c>
      <c r="L11" s="65">
        <v>155745</v>
      </c>
      <c r="M11" s="65">
        <v>239973</v>
      </c>
      <c r="N11" s="65">
        <v>454663</v>
      </c>
      <c r="O11" s="65">
        <v>249573</v>
      </c>
      <c r="P11" s="65">
        <v>61058</v>
      </c>
      <c r="Q11" s="65">
        <v>-293784</v>
      </c>
      <c r="R11" s="65">
        <v>16847</v>
      </c>
      <c r="S11" s="65">
        <v>-293784</v>
      </c>
      <c r="T11" s="65">
        <v>-266481</v>
      </c>
      <c r="U11" s="65">
        <v>-158313</v>
      </c>
      <c r="V11" s="65">
        <v>-718578</v>
      </c>
      <c r="W11" s="65">
        <v>-172634</v>
      </c>
      <c r="X11" s="65">
        <v>2000000</v>
      </c>
      <c r="Y11" s="65">
        <v>-2172634</v>
      </c>
      <c r="Z11" s="145">
        <v>-108.63</v>
      </c>
      <c r="AA11" s="67">
        <v>2000000</v>
      </c>
    </row>
    <row r="12" spans="1:27" ht="13.5">
      <c r="A12" s="265" t="s">
        <v>56</v>
      </c>
      <c r="B12" s="266"/>
      <c r="C12" s="177">
        <f aca="true" t="shared" si="0" ref="C12:Y12">SUM(C6:C11)</f>
        <v>154153767</v>
      </c>
      <c r="D12" s="177">
        <f>SUM(D6:D11)</f>
        <v>0</v>
      </c>
      <c r="E12" s="77">
        <f t="shared" si="0"/>
        <v>151430000</v>
      </c>
      <c r="F12" s="78">
        <f t="shared" si="0"/>
        <v>151430000</v>
      </c>
      <c r="G12" s="78">
        <f t="shared" si="0"/>
        <v>14907649</v>
      </c>
      <c r="H12" s="78">
        <f t="shared" si="0"/>
        <v>29781492</v>
      </c>
      <c r="I12" s="78">
        <f t="shared" si="0"/>
        <v>62912584</v>
      </c>
      <c r="J12" s="78">
        <f t="shared" si="0"/>
        <v>107601725</v>
      </c>
      <c r="K12" s="78">
        <f t="shared" si="0"/>
        <v>69884593</v>
      </c>
      <c r="L12" s="78">
        <f t="shared" si="0"/>
        <v>60322953</v>
      </c>
      <c r="M12" s="78">
        <f t="shared" si="0"/>
        <v>114310608</v>
      </c>
      <c r="N12" s="78">
        <f t="shared" si="0"/>
        <v>244518154</v>
      </c>
      <c r="O12" s="78">
        <f t="shared" si="0"/>
        <v>125588791</v>
      </c>
      <c r="P12" s="78">
        <f t="shared" si="0"/>
        <v>127541832</v>
      </c>
      <c r="Q12" s="78">
        <f t="shared" si="0"/>
        <v>130220613</v>
      </c>
      <c r="R12" s="78">
        <f t="shared" si="0"/>
        <v>383351236</v>
      </c>
      <c r="S12" s="78">
        <f t="shared" si="0"/>
        <v>133123098</v>
      </c>
      <c r="T12" s="78">
        <f t="shared" si="0"/>
        <v>395193346</v>
      </c>
      <c r="U12" s="78">
        <f t="shared" si="0"/>
        <v>117696943</v>
      </c>
      <c r="V12" s="78">
        <f t="shared" si="0"/>
        <v>646013387</v>
      </c>
      <c r="W12" s="78">
        <f t="shared" si="0"/>
        <v>1381484502</v>
      </c>
      <c r="X12" s="78">
        <f t="shared" si="0"/>
        <v>151430000</v>
      </c>
      <c r="Y12" s="78">
        <f t="shared" si="0"/>
        <v>1230054502</v>
      </c>
      <c r="Z12" s="179">
        <f>+IF(X12&lt;&gt;0,+(Y12/X12)*100,0)</f>
        <v>812.2924796935879</v>
      </c>
      <c r="AA12" s="79">
        <f>SUM(AA6:AA11)</f>
        <v>151430000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41217</v>
      </c>
      <c r="D15" s="160"/>
      <c r="E15" s="64">
        <v>20000</v>
      </c>
      <c r="F15" s="65">
        <v>20000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>
        <v>20000</v>
      </c>
      <c r="Y15" s="65">
        <v>-20000</v>
      </c>
      <c r="Z15" s="145">
        <v>-100</v>
      </c>
      <c r="AA15" s="67">
        <v>20000</v>
      </c>
    </row>
    <row r="16" spans="1:27" ht="13.5">
      <c r="A16" s="264" t="s">
        <v>154</v>
      </c>
      <c r="B16" s="197"/>
      <c r="C16" s="160">
        <v>8281557</v>
      </c>
      <c r="D16" s="160"/>
      <c r="E16" s="64">
        <v>8444000</v>
      </c>
      <c r="F16" s="65">
        <v>8444000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>
        <v>8444000</v>
      </c>
      <c r="Y16" s="164">
        <v>-8444000</v>
      </c>
      <c r="Z16" s="146">
        <v>-100</v>
      </c>
      <c r="AA16" s="239">
        <v>8444000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587074680</v>
      </c>
      <c r="D19" s="160"/>
      <c r="E19" s="64">
        <v>673574000</v>
      </c>
      <c r="F19" s="65">
        <v>673574000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673574000</v>
      </c>
      <c r="Y19" s="65">
        <v>-673574000</v>
      </c>
      <c r="Z19" s="145">
        <v>-100</v>
      </c>
      <c r="AA19" s="67">
        <v>673574000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595397454</v>
      </c>
      <c r="D24" s="177">
        <f>SUM(D15:D23)</f>
        <v>0</v>
      </c>
      <c r="E24" s="81">
        <f t="shared" si="1"/>
        <v>682038000</v>
      </c>
      <c r="F24" s="82">
        <f t="shared" si="1"/>
        <v>682038000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682038000</v>
      </c>
      <c r="Y24" s="82">
        <f t="shared" si="1"/>
        <v>-682038000</v>
      </c>
      <c r="Z24" s="227">
        <f>+IF(X24&lt;&gt;0,+(Y24/X24)*100,0)</f>
        <v>-100</v>
      </c>
      <c r="AA24" s="84">
        <f>SUM(AA15:AA23)</f>
        <v>682038000</v>
      </c>
    </row>
    <row r="25" spans="1:27" ht="13.5">
      <c r="A25" s="265" t="s">
        <v>162</v>
      </c>
      <c r="B25" s="266"/>
      <c r="C25" s="177">
        <f aca="true" t="shared" si="2" ref="C25:Y25">+C12+C24</f>
        <v>749551221</v>
      </c>
      <c r="D25" s="177">
        <f>+D12+D24</f>
        <v>0</v>
      </c>
      <c r="E25" s="77">
        <f t="shared" si="2"/>
        <v>833468000</v>
      </c>
      <c r="F25" s="78">
        <f t="shared" si="2"/>
        <v>833468000</v>
      </c>
      <c r="G25" s="78">
        <f t="shared" si="2"/>
        <v>14907649</v>
      </c>
      <c r="H25" s="78">
        <f t="shared" si="2"/>
        <v>29781492</v>
      </c>
      <c r="I25" s="78">
        <f t="shared" si="2"/>
        <v>62912584</v>
      </c>
      <c r="J25" s="78">
        <f t="shared" si="2"/>
        <v>107601725</v>
      </c>
      <c r="K25" s="78">
        <f t="shared" si="2"/>
        <v>69884593</v>
      </c>
      <c r="L25" s="78">
        <f t="shared" si="2"/>
        <v>60322953</v>
      </c>
      <c r="M25" s="78">
        <f t="shared" si="2"/>
        <v>114310608</v>
      </c>
      <c r="N25" s="78">
        <f t="shared" si="2"/>
        <v>244518154</v>
      </c>
      <c r="O25" s="78">
        <f t="shared" si="2"/>
        <v>125588791</v>
      </c>
      <c r="P25" s="78">
        <f t="shared" si="2"/>
        <v>127541832</v>
      </c>
      <c r="Q25" s="78">
        <f t="shared" si="2"/>
        <v>130220613</v>
      </c>
      <c r="R25" s="78">
        <f t="shared" si="2"/>
        <v>383351236</v>
      </c>
      <c r="S25" s="78">
        <f t="shared" si="2"/>
        <v>133123098</v>
      </c>
      <c r="T25" s="78">
        <f t="shared" si="2"/>
        <v>395193346</v>
      </c>
      <c r="U25" s="78">
        <f t="shared" si="2"/>
        <v>117696943</v>
      </c>
      <c r="V25" s="78">
        <f t="shared" si="2"/>
        <v>646013387</v>
      </c>
      <c r="W25" s="78">
        <f t="shared" si="2"/>
        <v>1381484502</v>
      </c>
      <c r="X25" s="78">
        <f t="shared" si="2"/>
        <v>833468000</v>
      </c>
      <c r="Y25" s="78">
        <f t="shared" si="2"/>
        <v>548016502</v>
      </c>
      <c r="Z25" s="179">
        <f>+IF(X25&lt;&gt;0,+(Y25/X25)*100,0)</f>
        <v>65.75135482106091</v>
      </c>
      <c r="AA25" s="79">
        <f>+AA12+AA24</f>
        <v>833468000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>
        <v>5000000</v>
      </c>
      <c r="F30" s="65">
        <v>5000000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5000000</v>
      </c>
      <c r="Y30" s="65">
        <v>-5000000</v>
      </c>
      <c r="Z30" s="145">
        <v>-100</v>
      </c>
      <c r="AA30" s="67">
        <v>5000000</v>
      </c>
    </row>
    <row r="31" spans="1:27" ht="13.5">
      <c r="A31" s="264" t="s">
        <v>166</v>
      </c>
      <c r="B31" s="197"/>
      <c r="C31" s="160">
        <v>3583682</v>
      </c>
      <c r="D31" s="160"/>
      <c r="E31" s="64">
        <v>3771000</v>
      </c>
      <c r="F31" s="65">
        <v>3771000</v>
      </c>
      <c r="G31" s="65">
        <v>9866</v>
      </c>
      <c r="H31" s="65">
        <v>6687</v>
      </c>
      <c r="I31" s="65">
        <v>-765</v>
      </c>
      <c r="J31" s="65">
        <v>15788</v>
      </c>
      <c r="K31" s="65">
        <v>-24453</v>
      </c>
      <c r="L31" s="65">
        <v>-28310</v>
      </c>
      <c r="M31" s="65">
        <v>-41560</v>
      </c>
      <c r="N31" s="65">
        <v>-94323</v>
      </c>
      <c r="O31" s="65">
        <v>-55743</v>
      </c>
      <c r="P31" s="65">
        <v>-68732</v>
      </c>
      <c r="Q31" s="65">
        <v>-93752</v>
      </c>
      <c r="R31" s="65">
        <v>-218227</v>
      </c>
      <c r="S31" s="65">
        <v>-128391</v>
      </c>
      <c r="T31" s="65">
        <v>-154000</v>
      </c>
      <c r="U31" s="65">
        <v>-194777</v>
      </c>
      <c r="V31" s="65">
        <v>-477168</v>
      </c>
      <c r="W31" s="65">
        <v>-773930</v>
      </c>
      <c r="X31" s="65">
        <v>3771000</v>
      </c>
      <c r="Y31" s="65">
        <v>-4544930</v>
      </c>
      <c r="Z31" s="145">
        <v>-120.52</v>
      </c>
      <c r="AA31" s="67">
        <v>3771000</v>
      </c>
    </row>
    <row r="32" spans="1:27" ht="13.5">
      <c r="A32" s="264" t="s">
        <v>167</v>
      </c>
      <c r="B32" s="197" t="s">
        <v>94</v>
      </c>
      <c r="C32" s="160">
        <v>146607302</v>
      </c>
      <c r="D32" s="160"/>
      <c r="E32" s="64">
        <v>50000000</v>
      </c>
      <c r="F32" s="65">
        <v>50000000</v>
      </c>
      <c r="G32" s="65">
        <v>43211248</v>
      </c>
      <c r="H32" s="65">
        <v>46768930</v>
      </c>
      <c r="I32" s="65">
        <v>44709834</v>
      </c>
      <c r="J32" s="65">
        <v>134690012</v>
      </c>
      <c r="K32" s="65">
        <v>2562635</v>
      </c>
      <c r="L32" s="65">
        <v>-2873892</v>
      </c>
      <c r="M32" s="65">
        <v>12911722</v>
      </c>
      <c r="N32" s="65">
        <v>12600465</v>
      </c>
      <c r="O32" s="65">
        <v>17857319</v>
      </c>
      <c r="P32" s="65">
        <v>56734915</v>
      </c>
      <c r="Q32" s="65">
        <v>-12029164</v>
      </c>
      <c r="R32" s="65">
        <v>62563070</v>
      </c>
      <c r="S32" s="65">
        <v>-11993412</v>
      </c>
      <c r="T32" s="65">
        <v>-272561730</v>
      </c>
      <c r="U32" s="65">
        <v>-28736302</v>
      </c>
      <c r="V32" s="65">
        <v>-313291444</v>
      </c>
      <c r="W32" s="65">
        <v>-103437897</v>
      </c>
      <c r="X32" s="65">
        <v>50000000</v>
      </c>
      <c r="Y32" s="65">
        <v>-153437897</v>
      </c>
      <c r="Z32" s="145">
        <v>-306.88</v>
      </c>
      <c r="AA32" s="67">
        <v>50000000</v>
      </c>
    </row>
    <row r="33" spans="1:27" ht="13.5">
      <c r="A33" s="264" t="s">
        <v>168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150190984</v>
      </c>
      <c r="D34" s="177">
        <f>SUM(D29:D33)</f>
        <v>0</v>
      </c>
      <c r="E34" s="77">
        <f t="shared" si="3"/>
        <v>58771000</v>
      </c>
      <c r="F34" s="78">
        <f t="shared" si="3"/>
        <v>58771000</v>
      </c>
      <c r="G34" s="78">
        <f t="shared" si="3"/>
        <v>43221114</v>
      </c>
      <c r="H34" s="78">
        <f t="shared" si="3"/>
        <v>46775617</v>
      </c>
      <c r="I34" s="78">
        <f t="shared" si="3"/>
        <v>44709069</v>
      </c>
      <c r="J34" s="78">
        <f t="shared" si="3"/>
        <v>134705800</v>
      </c>
      <c r="K34" s="78">
        <f t="shared" si="3"/>
        <v>2538182</v>
      </c>
      <c r="L34" s="78">
        <f t="shared" si="3"/>
        <v>-2902202</v>
      </c>
      <c r="M34" s="78">
        <f t="shared" si="3"/>
        <v>12870162</v>
      </c>
      <c r="N34" s="78">
        <f t="shared" si="3"/>
        <v>12506142</v>
      </c>
      <c r="O34" s="78">
        <f t="shared" si="3"/>
        <v>17801576</v>
      </c>
      <c r="P34" s="78">
        <f t="shared" si="3"/>
        <v>56666183</v>
      </c>
      <c r="Q34" s="78">
        <f t="shared" si="3"/>
        <v>-12122916</v>
      </c>
      <c r="R34" s="78">
        <f t="shared" si="3"/>
        <v>62344843</v>
      </c>
      <c r="S34" s="78">
        <f t="shared" si="3"/>
        <v>-12121803</v>
      </c>
      <c r="T34" s="78">
        <f t="shared" si="3"/>
        <v>-272715730</v>
      </c>
      <c r="U34" s="78">
        <f t="shared" si="3"/>
        <v>-28931079</v>
      </c>
      <c r="V34" s="78">
        <f t="shared" si="3"/>
        <v>-313768612</v>
      </c>
      <c r="W34" s="78">
        <f t="shared" si="3"/>
        <v>-104211827</v>
      </c>
      <c r="X34" s="78">
        <f t="shared" si="3"/>
        <v>58771000</v>
      </c>
      <c r="Y34" s="78">
        <f t="shared" si="3"/>
        <v>-162982827</v>
      </c>
      <c r="Z34" s="179">
        <f>+IF(X34&lt;&gt;0,+(Y34/X34)*100,0)</f>
        <v>-277.31845127699034</v>
      </c>
      <c r="AA34" s="79">
        <f>SUM(AA29:AA33)</f>
        <v>58771000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22608159</v>
      </c>
      <c r="D37" s="160"/>
      <c r="E37" s="64">
        <v>77573000</v>
      </c>
      <c r="F37" s="65">
        <v>77573000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77573000</v>
      </c>
      <c r="Y37" s="65">
        <v>-77573000</v>
      </c>
      <c r="Z37" s="145">
        <v>-100</v>
      </c>
      <c r="AA37" s="67">
        <v>77573000</v>
      </c>
    </row>
    <row r="38" spans="1:27" ht="13.5">
      <c r="A38" s="264" t="s">
        <v>168</v>
      </c>
      <c r="B38" s="197"/>
      <c r="C38" s="160">
        <v>1148623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23756782</v>
      </c>
      <c r="D39" s="177">
        <f>SUM(D37:D38)</f>
        <v>0</v>
      </c>
      <c r="E39" s="81">
        <f t="shared" si="4"/>
        <v>77573000</v>
      </c>
      <c r="F39" s="82">
        <f t="shared" si="4"/>
        <v>77573000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77573000</v>
      </c>
      <c r="Y39" s="82">
        <f t="shared" si="4"/>
        <v>-77573000</v>
      </c>
      <c r="Z39" s="227">
        <f>+IF(X39&lt;&gt;0,+(Y39/X39)*100,0)</f>
        <v>-100</v>
      </c>
      <c r="AA39" s="84">
        <f>SUM(AA37:AA38)</f>
        <v>77573000</v>
      </c>
    </row>
    <row r="40" spans="1:27" ht="13.5">
      <c r="A40" s="265" t="s">
        <v>170</v>
      </c>
      <c r="B40" s="266"/>
      <c r="C40" s="177">
        <f aca="true" t="shared" si="5" ref="C40:Y40">+C34+C39</f>
        <v>173947766</v>
      </c>
      <c r="D40" s="177">
        <f>+D34+D39</f>
        <v>0</v>
      </c>
      <c r="E40" s="77">
        <f t="shared" si="5"/>
        <v>136344000</v>
      </c>
      <c r="F40" s="78">
        <f t="shared" si="5"/>
        <v>136344000</v>
      </c>
      <c r="G40" s="78">
        <f t="shared" si="5"/>
        <v>43221114</v>
      </c>
      <c r="H40" s="78">
        <f t="shared" si="5"/>
        <v>46775617</v>
      </c>
      <c r="I40" s="78">
        <f t="shared" si="5"/>
        <v>44709069</v>
      </c>
      <c r="J40" s="78">
        <f t="shared" si="5"/>
        <v>134705800</v>
      </c>
      <c r="K40" s="78">
        <f t="shared" si="5"/>
        <v>2538182</v>
      </c>
      <c r="L40" s="78">
        <f t="shared" si="5"/>
        <v>-2902202</v>
      </c>
      <c r="M40" s="78">
        <f t="shared" si="5"/>
        <v>12870162</v>
      </c>
      <c r="N40" s="78">
        <f t="shared" si="5"/>
        <v>12506142</v>
      </c>
      <c r="O40" s="78">
        <f t="shared" si="5"/>
        <v>17801576</v>
      </c>
      <c r="P40" s="78">
        <f t="shared" si="5"/>
        <v>56666183</v>
      </c>
      <c r="Q40" s="78">
        <f t="shared" si="5"/>
        <v>-12122916</v>
      </c>
      <c r="R40" s="78">
        <f t="shared" si="5"/>
        <v>62344843</v>
      </c>
      <c r="S40" s="78">
        <f t="shared" si="5"/>
        <v>-12121803</v>
      </c>
      <c r="T40" s="78">
        <f t="shared" si="5"/>
        <v>-272715730</v>
      </c>
      <c r="U40" s="78">
        <f t="shared" si="5"/>
        <v>-28931079</v>
      </c>
      <c r="V40" s="78">
        <f t="shared" si="5"/>
        <v>-313768612</v>
      </c>
      <c r="W40" s="78">
        <f t="shared" si="5"/>
        <v>-104211827</v>
      </c>
      <c r="X40" s="78">
        <f t="shared" si="5"/>
        <v>136344000</v>
      </c>
      <c r="Y40" s="78">
        <f t="shared" si="5"/>
        <v>-240555827</v>
      </c>
      <c r="Z40" s="179">
        <f>+IF(X40&lt;&gt;0,+(Y40/X40)*100,0)</f>
        <v>-176.43301282051283</v>
      </c>
      <c r="AA40" s="79">
        <f>+AA34+AA39</f>
        <v>136344000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575603455</v>
      </c>
      <c r="D42" s="272">
        <f>+D25-D40</f>
        <v>0</v>
      </c>
      <c r="E42" s="273">
        <f t="shared" si="6"/>
        <v>697124000</v>
      </c>
      <c r="F42" s="274">
        <f t="shared" si="6"/>
        <v>697124000</v>
      </c>
      <c r="G42" s="274">
        <f t="shared" si="6"/>
        <v>-28313465</v>
      </c>
      <c r="H42" s="274">
        <f t="shared" si="6"/>
        <v>-16994125</v>
      </c>
      <c r="I42" s="274">
        <f t="shared" si="6"/>
        <v>18203515</v>
      </c>
      <c r="J42" s="274">
        <f t="shared" si="6"/>
        <v>-27104075</v>
      </c>
      <c r="K42" s="274">
        <f t="shared" si="6"/>
        <v>67346411</v>
      </c>
      <c r="L42" s="274">
        <f t="shared" si="6"/>
        <v>63225155</v>
      </c>
      <c r="M42" s="274">
        <f t="shared" si="6"/>
        <v>101440446</v>
      </c>
      <c r="N42" s="274">
        <f t="shared" si="6"/>
        <v>232012012</v>
      </c>
      <c r="O42" s="274">
        <f t="shared" si="6"/>
        <v>107787215</v>
      </c>
      <c r="P42" s="274">
        <f t="shared" si="6"/>
        <v>70875649</v>
      </c>
      <c r="Q42" s="274">
        <f t="shared" si="6"/>
        <v>142343529</v>
      </c>
      <c r="R42" s="274">
        <f t="shared" si="6"/>
        <v>321006393</v>
      </c>
      <c r="S42" s="274">
        <f t="shared" si="6"/>
        <v>145244901</v>
      </c>
      <c r="T42" s="274">
        <f t="shared" si="6"/>
        <v>667909076</v>
      </c>
      <c r="U42" s="274">
        <f t="shared" si="6"/>
        <v>146628022</v>
      </c>
      <c r="V42" s="274">
        <f t="shared" si="6"/>
        <v>959781999</v>
      </c>
      <c r="W42" s="274">
        <f t="shared" si="6"/>
        <v>1485696329</v>
      </c>
      <c r="X42" s="274">
        <f t="shared" si="6"/>
        <v>697124000</v>
      </c>
      <c r="Y42" s="274">
        <f t="shared" si="6"/>
        <v>788572329</v>
      </c>
      <c r="Z42" s="275">
        <f>+IF(X42&lt;&gt;0,+(Y42/X42)*100,0)</f>
        <v>113.1179430058354</v>
      </c>
      <c r="AA42" s="276">
        <f>+AA25-AA40</f>
        <v>697124000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575510448</v>
      </c>
      <c r="D45" s="160"/>
      <c r="E45" s="64">
        <v>696951000</v>
      </c>
      <c r="F45" s="65">
        <v>696951000</v>
      </c>
      <c r="G45" s="65"/>
      <c r="H45" s="65"/>
      <c r="I45" s="65"/>
      <c r="J45" s="65"/>
      <c r="K45" s="65"/>
      <c r="L45" s="65"/>
      <c r="M45" s="65">
        <v>-12677638</v>
      </c>
      <c r="N45" s="65">
        <v>-12677638</v>
      </c>
      <c r="O45" s="65">
        <v>-14618622</v>
      </c>
      <c r="P45" s="65">
        <v>-19438476</v>
      </c>
      <c r="Q45" s="65">
        <v>-19438476</v>
      </c>
      <c r="R45" s="65">
        <v>-53495574</v>
      </c>
      <c r="S45" s="65">
        <v>-19438476</v>
      </c>
      <c r="T45" s="65">
        <v>-19438476</v>
      </c>
      <c r="U45" s="65">
        <v>-11981041</v>
      </c>
      <c r="V45" s="65">
        <v>-50857993</v>
      </c>
      <c r="W45" s="65">
        <v>-117031205</v>
      </c>
      <c r="X45" s="65">
        <v>696951000</v>
      </c>
      <c r="Y45" s="65">
        <v>-813982205</v>
      </c>
      <c r="Z45" s="144">
        <v>-116.79</v>
      </c>
      <c r="AA45" s="67">
        <v>696951000</v>
      </c>
    </row>
    <row r="46" spans="1:27" ht="13.5">
      <c r="A46" s="264" t="s">
        <v>174</v>
      </c>
      <c r="B46" s="197" t="s">
        <v>94</v>
      </c>
      <c r="C46" s="160">
        <v>92907</v>
      </c>
      <c r="D46" s="160"/>
      <c r="E46" s="64">
        <v>173000</v>
      </c>
      <c r="F46" s="65">
        <v>173000</v>
      </c>
      <c r="G46" s="65">
        <v>-21</v>
      </c>
      <c r="H46" s="65">
        <v>-41</v>
      </c>
      <c r="I46" s="65">
        <v>-62</v>
      </c>
      <c r="J46" s="65">
        <v>-124</v>
      </c>
      <c r="K46" s="65">
        <v>-82</v>
      </c>
      <c r="L46" s="65">
        <v>-82</v>
      </c>
      <c r="M46" s="65">
        <v>-123</v>
      </c>
      <c r="N46" s="65">
        <v>-287</v>
      </c>
      <c r="O46" s="65">
        <v>-15444</v>
      </c>
      <c r="P46" s="65">
        <v>-15465</v>
      </c>
      <c r="Q46" s="65">
        <v>-15485</v>
      </c>
      <c r="R46" s="65">
        <v>-46394</v>
      </c>
      <c r="S46" s="65">
        <v>-15506</v>
      </c>
      <c r="T46" s="65">
        <v>-15526</v>
      </c>
      <c r="U46" s="65">
        <v>-15546</v>
      </c>
      <c r="V46" s="65">
        <v>-46578</v>
      </c>
      <c r="W46" s="65">
        <v>-93383</v>
      </c>
      <c r="X46" s="65">
        <v>173000</v>
      </c>
      <c r="Y46" s="65">
        <v>-266383</v>
      </c>
      <c r="Z46" s="144">
        <v>-153.98</v>
      </c>
      <c r="AA46" s="67">
        <v>173000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575603355</v>
      </c>
      <c r="D48" s="232">
        <f>SUM(D45:D47)</f>
        <v>0</v>
      </c>
      <c r="E48" s="279">
        <f t="shared" si="7"/>
        <v>697124000</v>
      </c>
      <c r="F48" s="234">
        <f t="shared" si="7"/>
        <v>697124000</v>
      </c>
      <c r="G48" s="234">
        <f t="shared" si="7"/>
        <v>-21</v>
      </c>
      <c r="H48" s="234">
        <f t="shared" si="7"/>
        <v>-41</v>
      </c>
      <c r="I48" s="234">
        <f t="shared" si="7"/>
        <v>-62</v>
      </c>
      <c r="J48" s="234">
        <f t="shared" si="7"/>
        <v>-124</v>
      </c>
      <c r="K48" s="234">
        <f t="shared" si="7"/>
        <v>-82</v>
      </c>
      <c r="L48" s="234">
        <f t="shared" si="7"/>
        <v>-82</v>
      </c>
      <c r="M48" s="234">
        <f t="shared" si="7"/>
        <v>-12677761</v>
      </c>
      <c r="N48" s="234">
        <f t="shared" si="7"/>
        <v>-12677925</v>
      </c>
      <c r="O48" s="234">
        <f t="shared" si="7"/>
        <v>-14634066</v>
      </c>
      <c r="P48" s="234">
        <f t="shared" si="7"/>
        <v>-19453941</v>
      </c>
      <c r="Q48" s="234">
        <f t="shared" si="7"/>
        <v>-19453961</v>
      </c>
      <c r="R48" s="234">
        <f t="shared" si="7"/>
        <v>-53541968</v>
      </c>
      <c r="S48" s="234">
        <f t="shared" si="7"/>
        <v>-19453982</v>
      </c>
      <c r="T48" s="234">
        <f t="shared" si="7"/>
        <v>-19454002</v>
      </c>
      <c r="U48" s="234">
        <f t="shared" si="7"/>
        <v>-11996587</v>
      </c>
      <c r="V48" s="234">
        <f t="shared" si="7"/>
        <v>-50904571</v>
      </c>
      <c r="W48" s="234">
        <f t="shared" si="7"/>
        <v>-117124588</v>
      </c>
      <c r="X48" s="234">
        <f t="shared" si="7"/>
        <v>697124000</v>
      </c>
      <c r="Y48" s="234">
        <f t="shared" si="7"/>
        <v>-814248588</v>
      </c>
      <c r="Z48" s="280">
        <f>+IF(X48&lt;&gt;0,+(Y48/X48)*100,0)</f>
        <v>-116.80111257107775</v>
      </c>
      <c r="AA48" s="247">
        <f>SUM(AA45:AA47)</f>
        <v>697124000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138499977</v>
      </c>
      <c r="D6" s="160">
        <v>235506784</v>
      </c>
      <c r="E6" s="64">
        <v>205492100</v>
      </c>
      <c r="F6" s="65">
        <v>205492100</v>
      </c>
      <c r="G6" s="65">
        <v>11362310</v>
      </c>
      <c r="H6" s="65">
        <v>19670606</v>
      </c>
      <c r="I6" s="65">
        <v>22339931</v>
      </c>
      <c r="J6" s="65">
        <v>53372847</v>
      </c>
      <c r="K6" s="65">
        <v>11695383</v>
      </c>
      <c r="L6" s="65">
        <v>14794526</v>
      </c>
      <c r="M6" s="65">
        <v>20596327</v>
      </c>
      <c r="N6" s="65">
        <v>47086236</v>
      </c>
      <c r="O6" s="65">
        <v>15054064</v>
      </c>
      <c r="P6" s="65">
        <v>23539397</v>
      </c>
      <c r="Q6" s="65">
        <v>16671760</v>
      </c>
      <c r="R6" s="65">
        <v>55265221</v>
      </c>
      <c r="S6" s="65">
        <v>19719494</v>
      </c>
      <c r="T6" s="65">
        <v>31180819</v>
      </c>
      <c r="U6" s="65">
        <v>28882167</v>
      </c>
      <c r="V6" s="65">
        <v>79782480</v>
      </c>
      <c r="W6" s="65">
        <v>235506784</v>
      </c>
      <c r="X6" s="65">
        <v>205492100</v>
      </c>
      <c r="Y6" s="65">
        <v>30014684</v>
      </c>
      <c r="Z6" s="145">
        <v>14.61</v>
      </c>
      <c r="AA6" s="67">
        <v>205492100</v>
      </c>
    </row>
    <row r="7" spans="1:27" ht="13.5">
      <c r="A7" s="264" t="s">
        <v>181</v>
      </c>
      <c r="B7" s="197" t="s">
        <v>72</v>
      </c>
      <c r="C7" s="160">
        <v>126766056</v>
      </c>
      <c r="D7" s="160">
        <v>136279000</v>
      </c>
      <c r="E7" s="64">
        <v>127766000</v>
      </c>
      <c r="F7" s="65">
        <v>127766000</v>
      </c>
      <c r="G7" s="65">
        <v>54729000</v>
      </c>
      <c r="H7" s="65">
        <v>1450000</v>
      </c>
      <c r="I7" s="65"/>
      <c r="J7" s="65">
        <v>56179000</v>
      </c>
      <c r="K7" s="65"/>
      <c r="L7" s="65">
        <v>43028000</v>
      </c>
      <c r="M7" s="65">
        <v>790000</v>
      </c>
      <c r="N7" s="65">
        <v>43818000</v>
      </c>
      <c r="O7" s="65">
        <v>1954000</v>
      </c>
      <c r="P7" s="65"/>
      <c r="Q7" s="65">
        <v>34328000</v>
      </c>
      <c r="R7" s="65">
        <v>36282000</v>
      </c>
      <c r="S7" s="65"/>
      <c r="T7" s="65"/>
      <c r="U7" s="65"/>
      <c r="V7" s="65"/>
      <c r="W7" s="65">
        <v>136279000</v>
      </c>
      <c r="X7" s="65">
        <v>127766000</v>
      </c>
      <c r="Y7" s="65">
        <v>8513000</v>
      </c>
      <c r="Z7" s="145">
        <v>6.66</v>
      </c>
      <c r="AA7" s="67">
        <v>127766000</v>
      </c>
    </row>
    <row r="8" spans="1:27" ht="13.5">
      <c r="A8" s="264" t="s">
        <v>182</v>
      </c>
      <c r="B8" s="197" t="s">
        <v>72</v>
      </c>
      <c r="C8" s="160"/>
      <c r="D8" s="160">
        <v>46765000</v>
      </c>
      <c r="E8" s="64">
        <v>42573001</v>
      </c>
      <c r="F8" s="65">
        <v>42573001</v>
      </c>
      <c r="G8" s="65">
        <v>12380000</v>
      </c>
      <c r="H8" s="65">
        <v>1730000</v>
      </c>
      <c r="I8" s="65">
        <v>865000</v>
      </c>
      <c r="J8" s="65">
        <v>14975000</v>
      </c>
      <c r="K8" s="65">
        <v>865000</v>
      </c>
      <c r="L8" s="65"/>
      <c r="M8" s="65">
        <v>1723000</v>
      </c>
      <c r="N8" s="65">
        <v>2588000</v>
      </c>
      <c r="O8" s="65"/>
      <c r="P8" s="65"/>
      <c r="Q8" s="65">
        <v>29202000</v>
      </c>
      <c r="R8" s="65">
        <v>29202000</v>
      </c>
      <c r="S8" s="65"/>
      <c r="T8" s="65"/>
      <c r="U8" s="65"/>
      <c r="V8" s="65"/>
      <c r="W8" s="65">
        <v>46765000</v>
      </c>
      <c r="X8" s="65">
        <v>42573001</v>
      </c>
      <c r="Y8" s="65">
        <v>4191999</v>
      </c>
      <c r="Z8" s="145">
        <v>9.85</v>
      </c>
      <c r="AA8" s="67">
        <v>42573001</v>
      </c>
    </row>
    <row r="9" spans="1:27" ht="13.5">
      <c r="A9" s="264" t="s">
        <v>183</v>
      </c>
      <c r="B9" s="197"/>
      <c r="C9" s="160">
        <v>13233021</v>
      </c>
      <c r="D9" s="160">
        <v>1735056</v>
      </c>
      <c r="E9" s="64">
        <v>3591495</v>
      </c>
      <c r="F9" s="65">
        <v>3591495</v>
      </c>
      <c r="G9" s="65">
        <v>140169</v>
      </c>
      <c r="H9" s="65">
        <v>47511</v>
      </c>
      <c r="I9" s="65">
        <v>163552</v>
      </c>
      <c r="J9" s="65">
        <v>351232</v>
      </c>
      <c r="K9" s="65">
        <v>80399</v>
      </c>
      <c r="L9" s="65">
        <v>93854</v>
      </c>
      <c r="M9" s="65">
        <v>100084</v>
      </c>
      <c r="N9" s="65">
        <v>274337</v>
      </c>
      <c r="O9" s="65">
        <v>45932</v>
      </c>
      <c r="P9" s="65">
        <v>451129</v>
      </c>
      <c r="Q9" s="65">
        <v>124228</v>
      </c>
      <c r="R9" s="65">
        <v>621289</v>
      </c>
      <c r="S9" s="65">
        <v>135639</v>
      </c>
      <c r="T9" s="65">
        <v>142511</v>
      </c>
      <c r="U9" s="65">
        <v>210048</v>
      </c>
      <c r="V9" s="65">
        <v>488198</v>
      </c>
      <c r="W9" s="65">
        <v>1735056</v>
      </c>
      <c r="X9" s="65">
        <v>3591495</v>
      </c>
      <c r="Y9" s="65">
        <v>-1856439</v>
      </c>
      <c r="Z9" s="145">
        <v>-51.69</v>
      </c>
      <c r="AA9" s="67">
        <v>3591495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-242291625</v>
      </c>
      <c r="D12" s="160">
        <v>-369928939</v>
      </c>
      <c r="E12" s="64">
        <v>-328034711</v>
      </c>
      <c r="F12" s="65">
        <v>-328034711</v>
      </c>
      <c r="G12" s="65">
        <v>-35119335</v>
      </c>
      <c r="H12" s="65">
        <v>-40341031</v>
      </c>
      <c r="I12" s="65">
        <v>-29332892</v>
      </c>
      <c r="J12" s="65">
        <v>-104793258</v>
      </c>
      <c r="K12" s="65">
        <v>-16144683</v>
      </c>
      <c r="L12" s="65">
        <v>-17372338</v>
      </c>
      <c r="M12" s="65">
        <v>-42835972</v>
      </c>
      <c r="N12" s="65">
        <v>-76352993</v>
      </c>
      <c r="O12" s="65">
        <v>-29922923</v>
      </c>
      <c r="P12" s="65">
        <v>-27944738</v>
      </c>
      <c r="Q12" s="65">
        <v>-27402266</v>
      </c>
      <c r="R12" s="65">
        <v>-85269927</v>
      </c>
      <c r="S12" s="65">
        <v>-28121399</v>
      </c>
      <c r="T12" s="65">
        <v>-45451813</v>
      </c>
      <c r="U12" s="65">
        <v>-29939549</v>
      </c>
      <c r="V12" s="65">
        <v>-103512761</v>
      </c>
      <c r="W12" s="65">
        <v>-369928939</v>
      </c>
      <c r="X12" s="65">
        <v>-328034711</v>
      </c>
      <c r="Y12" s="65">
        <v>-41894228</v>
      </c>
      <c r="Z12" s="145">
        <v>12.77</v>
      </c>
      <c r="AA12" s="67">
        <v>-328034711</v>
      </c>
    </row>
    <row r="13" spans="1:27" ht="13.5">
      <c r="A13" s="264" t="s">
        <v>40</v>
      </c>
      <c r="B13" s="197"/>
      <c r="C13" s="160">
        <v>-1270</v>
      </c>
      <c r="D13" s="160">
        <v>-541128</v>
      </c>
      <c r="E13" s="64">
        <v>-8500000</v>
      </c>
      <c r="F13" s="65">
        <v>-8500000</v>
      </c>
      <c r="G13" s="65">
        <v>-232</v>
      </c>
      <c r="H13" s="65">
        <v>-1</v>
      </c>
      <c r="I13" s="65">
        <v>-540873</v>
      </c>
      <c r="J13" s="65">
        <v>-541106</v>
      </c>
      <c r="K13" s="65">
        <v>-6</v>
      </c>
      <c r="L13" s="65">
        <v>-5</v>
      </c>
      <c r="M13" s="65">
        <v>-5</v>
      </c>
      <c r="N13" s="65">
        <v>-16</v>
      </c>
      <c r="O13" s="65"/>
      <c r="P13" s="65"/>
      <c r="Q13" s="65"/>
      <c r="R13" s="65"/>
      <c r="S13" s="65"/>
      <c r="T13" s="65"/>
      <c r="U13" s="65">
        <v>-6</v>
      </c>
      <c r="V13" s="65">
        <v>-6</v>
      </c>
      <c r="W13" s="65">
        <v>-541128</v>
      </c>
      <c r="X13" s="65">
        <v>-8500000</v>
      </c>
      <c r="Y13" s="65">
        <v>7958872</v>
      </c>
      <c r="Z13" s="145">
        <v>-93.63</v>
      </c>
      <c r="AA13" s="67">
        <v>-8500000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36206159</v>
      </c>
      <c r="D15" s="177">
        <f>SUM(D6:D14)</f>
        <v>49815773</v>
      </c>
      <c r="E15" s="77">
        <f t="shared" si="0"/>
        <v>42887885</v>
      </c>
      <c r="F15" s="78">
        <f t="shared" si="0"/>
        <v>42887885</v>
      </c>
      <c r="G15" s="78">
        <f t="shared" si="0"/>
        <v>43491912</v>
      </c>
      <c r="H15" s="78">
        <f t="shared" si="0"/>
        <v>-17442915</v>
      </c>
      <c r="I15" s="78">
        <f t="shared" si="0"/>
        <v>-6505282</v>
      </c>
      <c r="J15" s="78">
        <f t="shared" si="0"/>
        <v>19543715</v>
      </c>
      <c r="K15" s="78">
        <f t="shared" si="0"/>
        <v>-3503907</v>
      </c>
      <c r="L15" s="78">
        <f t="shared" si="0"/>
        <v>40544037</v>
      </c>
      <c r="M15" s="78">
        <f t="shared" si="0"/>
        <v>-19626566</v>
      </c>
      <c r="N15" s="78">
        <f t="shared" si="0"/>
        <v>17413564</v>
      </c>
      <c r="O15" s="78">
        <f t="shared" si="0"/>
        <v>-12868927</v>
      </c>
      <c r="P15" s="78">
        <f t="shared" si="0"/>
        <v>-3954212</v>
      </c>
      <c r="Q15" s="78">
        <f t="shared" si="0"/>
        <v>52923722</v>
      </c>
      <c r="R15" s="78">
        <f t="shared" si="0"/>
        <v>36100583</v>
      </c>
      <c r="S15" s="78">
        <f t="shared" si="0"/>
        <v>-8266266</v>
      </c>
      <c r="T15" s="78">
        <f t="shared" si="0"/>
        <v>-14128483</v>
      </c>
      <c r="U15" s="78">
        <f t="shared" si="0"/>
        <v>-847340</v>
      </c>
      <c r="V15" s="78">
        <f t="shared" si="0"/>
        <v>-23242089</v>
      </c>
      <c r="W15" s="78">
        <f t="shared" si="0"/>
        <v>49815773</v>
      </c>
      <c r="X15" s="78">
        <f t="shared" si="0"/>
        <v>42887885</v>
      </c>
      <c r="Y15" s="78">
        <f t="shared" si="0"/>
        <v>6927888</v>
      </c>
      <c r="Z15" s="179">
        <f>+IF(X15&lt;&gt;0,+(Y15/X15)*100,0)</f>
        <v>16.153484836102315</v>
      </c>
      <c r="AA15" s="79">
        <f>SUM(AA6:AA14)</f>
        <v>42887885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2368006</v>
      </c>
      <c r="D19" s="160"/>
      <c r="E19" s="64">
        <v>150000</v>
      </c>
      <c r="F19" s="65">
        <v>150000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150000</v>
      </c>
      <c r="Y19" s="164">
        <v>-150000</v>
      </c>
      <c r="Z19" s="146">
        <v>-100</v>
      </c>
      <c r="AA19" s="239">
        <v>150000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-8563908</v>
      </c>
      <c r="D24" s="160">
        <v>-26250574</v>
      </c>
      <c r="E24" s="64">
        <v>-52101000</v>
      </c>
      <c r="F24" s="65">
        <v>-52101000</v>
      </c>
      <c r="G24" s="65">
        <v>-3986250</v>
      </c>
      <c r="H24" s="65"/>
      <c r="I24" s="65">
        <v>-5487302</v>
      </c>
      <c r="J24" s="65">
        <v>-9473552</v>
      </c>
      <c r="K24" s="65"/>
      <c r="L24" s="65"/>
      <c r="M24" s="65">
        <v>-432496</v>
      </c>
      <c r="N24" s="65">
        <v>-432496</v>
      </c>
      <c r="O24" s="65"/>
      <c r="P24" s="65">
        <v>-5099999</v>
      </c>
      <c r="Q24" s="65">
        <v>-258082</v>
      </c>
      <c r="R24" s="65">
        <v>-5358081</v>
      </c>
      <c r="S24" s="65">
        <v>-636790</v>
      </c>
      <c r="T24" s="65">
        <v>-4171318</v>
      </c>
      <c r="U24" s="65">
        <v>-6178337</v>
      </c>
      <c r="V24" s="65">
        <v>-10986445</v>
      </c>
      <c r="W24" s="65">
        <v>-26250574</v>
      </c>
      <c r="X24" s="65">
        <v>-52101000</v>
      </c>
      <c r="Y24" s="65">
        <v>25850426</v>
      </c>
      <c r="Z24" s="145">
        <v>-49.62</v>
      </c>
      <c r="AA24" s="67">
        <v>-52101000</v>
      </c>
    </row>
    <row r="25" spans="1:27" ht="13.5">
      <c r="A25" s="265" t="s">
        <v>194</v>
      </c>
      <c r="B25" s="266"/>
      <c r="C25" s="177">
        <f aca="true" t="shared" si="1" ref="C25:Y25">SUM(C19:C24)</f>
        <v>-6195902</v>
      </c>
      <c r="D25" s="177">
        <f>SUM(D19:D24)</f>
        <v>-26250574</v>
      </c>
      <c r="E25" s="77">
        <f t="shared" si="1"/>
        <v>-51951000</v>
      </c>
      <c r="F25" s="78">
        <f t="shared" si="1"/>
        <v>-51951000</v>
      </c>
      <c r="G25" s="78">
        <f t="shared" si="1"/>
        <v>-3986250</v>
      </c>
      <c r="H25" s="78">
        <f t="shared" si="1"/>
        <v>0</v>
      </c>
      <c r="I25" s="78">
        <f t="shared" si="1"/>
        <v>-5487302</v>
      </c>
      <c r="J25" s="78">
        <f t="shared" si="1"/>
        <v>-9473552</v>
      </c>
      <c r="K25" s="78">
        <f t="shared" si="1"/>
        <v>0</v>
      </c>
      <c r="L25" s="78">
        <f t="shared" si="1"/>
        <v>0</v>
      </c>
      <c r="M25" s="78">
        <f t="shared" si="1"/>
        <v>-432496</v>
      </c>
      <c r="N25" s="78">
        <f t="shared" si="1"/>
        <v>-432496</v>
      </c>
      <c r="O25" s="78">
        <f t="shared" si="1"/>
        <v>0</v>
      </c>
      <c r="P25" s="78">
        <f t="shared" si="1"/>
        <v>-5099999</v>
      </c>
      <c r="Q25" s="78">
        <f t="shared" si="1"/>
        <v>-258082</v>
      </c>
      <c r="R25" s="78">
        <f t="shared" si="1"/>
        <v>-5358081</v>
      </c>
      <c r="S25" s="78">
        <f t="shared" si="1"/>
        <v>-636790</v>
      </c>
      <c r="T25" s="78">
        <f t="shared" si="1"/>
        <v>-4171318</v>
      </c>
      <c r="U25" s="78">
        <f t="shared" si="1"/>
        <v>-6178337</v>
      </c>
      <c r="V25" s="78">
        <f t="shared" si="1"/>
        <v>-10986445</v>
      </c>
      <c r="W25" s="78">
        <f t="shared" si="1"/>
        <v>-26250574</v>
      </c>
      <c r="X25" s="78">
        <f t="shared" si="1"/>
        <v>-51951000</v>
      </c>
      <c r="Y25" s="78">
        <f t="shared" si="1"/>
        <v>25700426</v>
      </c>
      <c r="Z25" s="179">
        <f>+IF(X25&lt;&gt;0,+(Y25/X25)*100,0)</f>
        <v>-49.47051259841004</v>
      </c>
      <c r="AA25" s="79">
        <f>SUM(AA19:AA24)</f>
        <v>-51951000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>
        <v>203000</v>
      </c>
      <c r="F31" s="65">
        <v>203000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>
        <v>203000</v>
      </c>
      <c r="Y31" s="65">
        <v>-203000</v>
      </c>
      <c r="Z31" s="145">
        <v>-100</v>
      </c>
      <c r="AA31" s="67">
        <v>203000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-3200000</v>
      </c>
      <c r="D33" s="160">
        <v>-3200000</v>
      </c>
      <c r="E33" s="64">
        <v>-920000</v>
      </c>
      <c r="F33" s="65">
        <v>-920000</v>
      </c>
      <c r="G33" s="65">
        <v>-100000</v>
      </c>
      <c r="H33" s="65">
        <v>-100000</v>
      </c>
      <c r="I33" s="65">
        <v>-600000</v>
      </c>
      <c r="J33" s="65">
        <v>-800000</v>
      </c>
      <c r="K33" s="65">
        <v>-100000</v>
      </c>
      <c r="L33" s="65">
        <v>-100000</v>
      </c>
      <c r="M33" s="65">
        <v>-600000</v>
      </c>
      <c r="N33" s="65">
        <v>-800000</v>
      </c>
      <c r="O33" s="65">
        <v>-100000</v>
      </c>
      <c r="P33" s="65">
        <v>-100000</v>
      </c>
      <c r="Q33" s="65">
        <v>-600000</v>
      </c>
      <c r="R33" s="65">
        <v>-800000</v>
      </c>
      <c r="S33" s="65">
        <v>-100000</v>
      </c>
      <c r="T33" s="65">
        <v>-100000</v>
      </c>
      <c r="U33" s="65">
        <v>-600000</v>
      </c>
      <c r="V33" s="65">
        <v>-800000</v>
      </c>
      <c r="W33" s="65">
        <v>-3200000</v>
      </c>
      <c r="X33" s="65">
        <v>-920000</v>
      </c>
      <c r="Y33" s="65">
        <v>-2280000</v>
      </c>
      <c r="Z33" s="145">
        <v>247.83</v>
      </c>
      <c r="AA33" s="67">
        <v>-920000</v>
      </c>
    </row>
    <row r="34" spans="1:27" ht="13.5">
      <c r="A34" s="265" t="s">
        <v>200</v>
      </c>
      <c r="B34" s="266"/>
      <c r="C34" s="177">
        <f aca="true" t="shared" si="2" ref="C34:Y34">SUM(C29:C33)</f>
        <v>-3200000</v>
      </c>
      <c r="D34" s="177">
        <f>SUM(D29:D33)</f>
        <v>-3200000</v>
      </c>
      <c r="E34" s="77">
        <f t="shared" si="2"/>
        <v>-717000</v>
      </c>
      <c r="F34" s="78">
        <f t="shared" si="2"/>
        <v>-717000</v>
      </c>
      <c r="G34" s="78">
        <f t="shared" si="2"/>
        <v>-100000</v>
      </c>
      <c r="H34" s="78">
        <f t="shared" si="2"/>
        <v>-100000</v>
      </c>
      <c r="I34" s="78">
        <f t="shared" si="2"/>
        <v>-600000</v>
      </c>
      <c r="J34" s="78">
        <f t="shared" si="2"/>
        <v>-800000</v>
      </c>
      <c r="K34" s="78">
        <f t="shared" si="2"/>
        <v>-100000</v>
      </c>
      <c r="L34" s="78">
        <f t="shared" si="2"/>
        <v>-100000</v>
      </c>
      <c r="M34" s="78">
        <f t="shared" si="2"/>
        <v>-600000</v>
      </c>
      <c r="N34" s="78">
        <f t="shared" si="2"/>
        <v>-800000</v>
      </c>
      <c r="O34" s="78">
        <f t="shared" si="2"/>
        <v>-100000</v>
      </c>
      <c r="P34" s="78">
        <f t="shared" si="2"/>
        <v>-100000</v>
      </c>
      <c r="Q34" s="78">
        <f t="shared" si="2"/>
        <v>-600000</v>
      </c>
      <c r="R34" s="78">
        <f t="shared" si="2"/>
        <v>-800000</v>
      </c>
      <c r="S34" s="78">
        <f t="shared" si="2"/>
        <v>-100000</v>
      </c>
      <c r="T34" s="78">
        <f t="shared" si="2"/>
        <v>-100000</v>
      </c>
      <c r="U34" s="78">
        <f t="shared" si="2"/>
        <v>-600000</v>
      </c>
      <c r="V34" s="78">
        <f t="shared" si="2"/>
        <v>-800000</v>
      </c>
      <c r="W34" s="78">
        <f t="shared" si="2"/>
        <v>-3200000</v>
      </c>
      <c r="X34" s="78">
        <f t="shared" si="2"/>
        <v>-717000</v>
      </c>
      <c r="Y34" s="78">
        <f t="shared" si="2"/>
        <v>-2483000</v>
      </c>
      <c r="Z34" s="179">
        <f>+IF(X34&lt;&gt;0,+(Y34/X34)*100,0)</f>
        <v>346.30404463040446</v>
      </c>
      <c r="AA34" s="79">
        <f>SUM(AA29:AA33)</f>
        <v>-717000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26810257</v>
      </c>
      <c r="D36" s="158">
        <f>+D15+D25+D34</f>
        <v>20365199</v>
      </c>
      <c r="E36" s="104">
        <f t="shared" si="3"/>
        <v>-9780115</v>
      </c>
      <c r="F36" s="105">
        <f t="shared" si="3"/>
        <v>-9780115</v>
      </c>
      <c r="G36" s="105">
        <f t="shared" si="3"/>
        <v>39405662</v>
      </c>
      <c r="H36" s="105">
        <f t="shared" si="3"/>
        <v>-17542915</v>
      </c>
      <c r="I36" s="105">
        <f t="shared" si="3"/>
        <v>-12592584</v>
      </c>
      <c r="J36" s="105">
        <f t="shared" si="3"/>
        <v>9270163</v>
      </c>
      <c r="K36" s="105">
        <f t="shared" si="3"/>
        <v>-3603907</v>
      </c>
      <c r="L36" s="105">
        <f t="shared" si="3"/>
        <v>40444037</v>
      </c>
      <c r="M36" s="105">
        <f t="shared" si="3"/>
        <v>-20659062</v>
      </c>
      <c r="N36" s="105">
        <f t="shared" si="3"/>
        <v>16181068</v>
      </c>
      <c r="O36" s="105">
        <f t="shared" si="3"/>
        <v>-12968927</v>
      </c>
      <c r="P36" s="105">
        <f t="shared" si="3"/>
        <v>-9154211</v>
      </c>
      <c r="Q36" s="105">
        <f t="shared" si="3"/>
        <v>52065640</v>
      </c>
      <c r="R36" s="105">
        <f t="shared" si="3"/>
        <v>29942502</v>
      </c>
      <c r="S36" s="105">
        <f t="shared" si="3"/>
        <v>-9003056</v>
      </c>
      <c r="T36" s="105">
        <f t="shared" si="3"/>
        <v>-18399801</v>
      </c>
      <c r="U36" s="105">
        <f t="shared" si="3"/>
        <v>-7625677</v>
      </c>
      <c r="V36" s="105">
        <f t="shared" si="3"/>
        <v>-35028534</v>
      </c>
      <c r="W36" s="105">
        <f t="shared" si="3"/>
        <v>20365199</v>
      </c>
      <c r="X36" s="105">
        <f t="shared" si="3"/>
        <v>-9780115</v>
      </c>
      <c r="Y36" s="105">
        <f t="shared" si="3"/>
        <v>30145314</v>
      </c>
      <c r="Z36" s="142">
        <f>+IF(X36&lt;&gt;0,+(Y36/X36)*100,0)</f>
        <v>-308.2306700892576</v>
      </c>
      <c r="AA36" s="107">
        <f>+AA15+AA25+AA34</f>
        <v>-9780115</v>
      </c>
    </row>
    <row r="37" spans="1:27" ht="13.5">
      <c r="A37" s="264" t="s">
        <v>202</v>
      </c>
      <c r="B37" s="197" t="s">
        <v>96</v>
      </c>
      <c r="C37" s="158">
        <v>-23711308</v>
      </c>
      <c r="D37" s="158">
        <v>9632314</v>
      </c>
      <c r="E37" s="104"/>
      <c r="F37" s="105"/>
      <c r="G37" s="105">
        <v>9632314</v>
      </c>
      <c r="H37" s="105">
        <v>49037976</v>
      </c>
      <c r="I37" s="105">
        <v>31495061</v>
      </c>
      <c r="J37" s="105">
        <v>9632314</v>
      </c>
      <c r="K37" s="105">
        <v>18902477</v>
      </c>
      <c r="L37" s="105">
        <v>15298570</v>
      </c>
      <c r="M37" s="105">
        <v>55742607</v>
      </c>
      <c r="N37" s="105">
        <v>18902477</v>
      </c>
      <c r="O37" s="105">
        <v>35083545</v>
      </c>
      <c r="P37" s="105">
        <v>22114618</v>
      </c>
      <c r="Q37" s="105">
        <v>12960407</v>
      </c>
      <c r="R37" s="105">
        <v>35083545</v>
      </c>
      <c r="S37" s="105">
        <v>65026047</v>
      </c>
      <c r="T37" s="105">
        <v>56022991</v>
      </c>
      <c r="U37" s="105">
        <v>37623190</v>
      </c>
      <c r="V37" s="105">
        <v>65026047</v>
      </c>
      <c r="W37" s="105">
        <v>9632314</v>
      </c>
      <c r="X37" s="105"/>
      <c r="Y37" s="105">
        <v>9632314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3098949</v>
      </c>
      <c r="D38" s="272">
        <v>29997513</v>
      </c>
      <c r="E38" s="273">
        <v>-9780115</v>
      </c>
      <c r="F38" s="274">
        <v>-9780115</v>
      </c>
      <c r="G38" s="274">
        <v>49037976</v>
      </c>
      <c r="H38" s="274">
        <v>31495061</v>
      </c>
      <c r="I38" s="274">
        <v>18902477</v>
      </c>
      <c r="J38" s="274">
        <v>18902477</v>
      </c>
      <c r="K38" s="274">
        <v>15298570</v>
      </c>
      <c r="L38" s="274">
        <v>55742607</v>
      </c>
      <c r="M38" s="274">
        <v>35083545</v>
      </c>
      <c r="N38" s="274">
        <v>35083545</v>
      </c>
      <c r="O38" s="274">
        <v>22114618</v>
      </c>
      <c r="P38" s="274">
        <v>12960407</v>
      </c>
      <c r="Q38" s="274">
        <v>65026047</v>
      </c>
      <c r="R38" s="274">
        <v>65026047</v>
      </c>
      <c r="S38" s="274">
        <v>56022991</v>
      </c>
      <c r="T38" s="274">
        <v>37623190</v>
      </c>
      <c r="U38" s="274">
        <v>29997513</v>
      </c>
      <c r="V38" s="274">
        <v>29997513</v>
      </c>
      <c r="W38" s="274">
        <v>29997513</v>
      </c>
      <c r="X38" s="274">
        <v>-9780115</v>
      </c>
      <c r="Y38" s="274">
        <v>39777628</v>
      </c>
      <c r="Z38" s="275">
        <v>-406.72</v>
      </c>
      <c r="AA38" s="276">
        <v>-9780115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2012-08-02T07:07:19Z</dcterms:created>
  <dcterms:modified xsi:type="dcterms:W3CDTF">2012-08-02T07:07:19Z</dcterms:modified>
  <cp:category/>
  <cp:version/>
  <cp:contentType/>
  <cp:contentStatus/>
</cp:coreProperties>
</file>