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<sst xmlns="http://schemas.openxmlformats.org/spreadsheetml/2006/main" count="536" uniqueCount="252">
  <si>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Free State: Metsimaholo(FS204)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</si>
  <si>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</si>
  <si>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</si>
  <si>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</si>
  <si>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</si>
  <si>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</si>
  <si>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</si>
  <si>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</si>
  <si>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</si>
  <si>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</si>
  <si>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</si>
  <si>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</si>
  <si>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</si>
  <si>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</si>
  <si>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</si>
  <si>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</si>
  <si>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</si>
  <si>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</si>
  <si>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</si>
  <si>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</si>
  <si>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</si>
  <si>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</si>
  <si>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</si>
  <si>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</si>
  <si>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</si>
  <si>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</si>
  <si>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</si>
  <si>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</si>
  <si>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</si>
  <si>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</si>
  <si>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</si>
  <si>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</si>
  <si>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</si>
  <si>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</si>
  <si>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</si>
  <si>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</si>
  <si>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</si>
  <si>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</si>
  <si>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</si>
  <si>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</si>
  <si>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</si>
  <si>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</si>
  <si>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</si>
  <si>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</si>
  <si>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</si>
  <si>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</si>
  <si>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</si>
  <si>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</si>
  <si>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</si>
  <si>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</si>
  <si>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</si>
  <si>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</si>
  <si>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</si>
  <si>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</si>
  <si>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</si>
  <si>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</si>
  <si>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</si>
  <si>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</si>
  <si>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</si>
  <si>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</si>
  <si>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</si>
  <si>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</si>
  <si>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</si>
  <si>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</si>
  <si>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</si>
  <si>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</si>
  <si>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</si>
  <si>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</si>
  <si>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</si>
  <si>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</si>
  <si>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Metsimaholo(FS204)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</si>
  <si>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</si>
  <si>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</si>
  <si>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</si>
  <si>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</si>
  <si>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</si>
  <si>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</si>
  <si>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</si>
  <si>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</si>
  <si>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</si>
  <si>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</si>
  <si>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</si>
  <si>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</si>
  <si>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</si>
  <si>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</si>
  <si>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</si>
  <si>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</si>
  <si>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</si>
  <si>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</si>
  <si>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</si>
  <si>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</si>
  <si>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</si>
  <si>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</si>
  <si>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</si>
  <si>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</si>
  <si>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</si>
  <si>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</si>
  <si>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</si>
  <si>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</si>
  <si>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</si>
  <si>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Metsimaholo(FS204)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</si>
  <si>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</si>
  <si>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</si>
  <si>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</si>
  <si>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</si>
  <si>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</si>
  <si>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</si>
  <si>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</si>
  <si>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</si>
  <si>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</si>
  <si>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</si>
  <si>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</si>
  <si>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</si>
  <si>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</si>
  <si>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</si>
  <si>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</si>
  <si>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</si>
  <si>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</si>
  <si>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</si>
  <si>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</si>
  <si>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</si>
  <si>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</si>
  <si>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</si>
  <si>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</si>
  <si>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</si>
  <si>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</si>
  <si>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</si>
  <si>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</si>
  <si>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</si>
  <si>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</si>
  <si>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</si>
  <si>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</si>
  <si>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</si>
  <si>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Free State: Metsimaholo(FS204)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</si>
  <si>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</si>
  <si>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</si>
  <si>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</si>
  <si>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</si>
  <si>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</si>
  <si>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</si>
  <si>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</si>
  <si>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</si>
  <si>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</si>
  <si>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Free State: Metsimaholo(FS204)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</si>
  <si>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</si>
  <si>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</si>
  <si>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</si>
  <si>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</si>
  <si>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</si>
  <si>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</si>
  <si>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</si>
  <si>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</si>
  <si>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</si>
  <si>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</si>
  <si>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</si>
  <si>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</si>
  <si>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</si>
  <si>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</si>
  <si>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</si>
  <si>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</si>
  <si>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</si>
  <si>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</si>
  <si>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</si>
  <si>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</si>
  <si>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</si>
  <si>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</si>
  <si>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</si>
  <si>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</si>
  <si>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</si>
  <si>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</si>
  <si>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</si>
  <si>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</si>
  <si>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</si>
  <si>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</si>
  <si>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</si>
  <si>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</si>
  <si>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</si>
  <si>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Metsimaholo(FS204)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</si>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</sst>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86297637</v>
      </c>
      <c r="C5" s="19"/>
      <c r="D5" s="64">
        <v>88537120</v>
      </c>
      <c r="E5" s="65">
        <v>93737120</v>
      </c>
      <c r="F5" s="65">
        <v>13909799</v>
      </c>
      <c r="G5" s="65">
        <v>7362233</v>
      </c>
      <c r="H5" s="65">
        <v>7521912</v>
      </c>
      <c r="I5" s="65">
        <v>28793944</v>
      </c>
      <c r="J5" s="65">
        <v>7188243</v>
      </c>
      <c r="K5" s="65">
        <v>7421594</v>
      </c>
      <c r="L5" s="65">
        <v>7420578</v>
      </c>
      <c r="M5" s="65">
        <v>22030415</v>
      </c>
      <c r="N5" s="65">
        <v>7407990</v>
      </c>
      <c r="O5" s="65">
        <v>7370759</v>
      </c>
      <c r="P5" s="65">
        <v>7460464</v>
      </c>
      <c r="Q5" s="65">
        <v>22239213</v>
      </c>
      <c r="R5" s="65">
        <v>7427484</v>
      </c>
      <c r="S5" s="65">
        <v>7426632</v>
      </c>
      <c r="T5" s="65">
        <v>7417770</v>
      </c>
      <c r="U5" s="65">
        <v>22271886</v>
      </c>
      <c r="V5" s="65">
        <v>95335458</v>
      </c>
      <c r="W5" s="65">
        <v>93737120</v>
      </c>
      <c r="X5" s="65">
        <v>1598338</v>
      </c>
      <c r="Y5" s="66">
        <v>1.71</v>
      </c>
      <c r="Z5" s="67">
        <v>93737120</v>
      </c>
    </row>
    <row r="6" spans="1:26" ht="13.5">
      <c r="A6" s="63" t="s">
        <v>32</v>
      </c>
      <c r="B6" s="19">
        <v>286532117</v>
      </c>
      <c r="C6" s="19"/>
      <c r="D6" s="64">
        <v>354008940</v>
      </c>
      <c r="E6" s="65">
        <v>354008940</v>
      </c>
      <c r="F6" s="65">
        <v>24846232</v>
      </c>
      <c r="G6" s="65">
        <v>27265934</v>
      </c>
      <c r="H6" s="65">
        <v>19491222</v>
      </c>
      <c r="I6" s="65">
        <v>71603388</v>
      </c>
      <c r="J6" s="65">
        <v>25203500</v>
      </c>
      <c r="K6" s="65">
        <v>23141586</v>
      </c>
      <c r="L6" s="65">
        <v>23982674</v>
      </c>
      <c r="M6" s="65">
        <v>72327760</v>
      </c>
      <c r="N6" s="65">
        <v>32995521</v>
      </c>
      <c r="O6" s="65">
        <v>23559773</v>
      </c>
      <c r="P6" s="65">
        <v>24534773</v>
      </c>
      <c r="Q6" s="65">
        <v>81090067</v>
      </c>
      <c r="R6" s="65">
        <v>25504053</v>
      </c>
      <c r="S6" s="65">
        <v>28040888</v>
      </c>
      <c r="T6" s="65">
        <v>30689827</v>
      </c>
      <c r="U6" s="65">
        <v>84234768</v>
      </c>
      <c r="V6" s="65">
        <v>309255983</v>
      </c>
      <c r="W6" s="65">
        <v>354008940</v>
      </c>
      <c r="X6" s="65">
        <v>-44752957</v>
      </c>
      <c r="Y6" s="66">
        <v>-12.64</v>
      </c>
      <c r="Z6" s="67">
        <v>354008940</v>
      </c>
    </row>
    <row r="7" spans="1:26" ht="13.5">
      <c r="A7" s="63" t="s">
        <v>33</v>
      </c>
      <c r="B7" s="19">
        <v>4444852</v>
      </c>
      <c r="C7" s="19"/>
      <c r="D7" s="64">
        <v>2200000</v>
      </c>
      <c r="E7" s="65">
        <v>2100000</v>
      </c>
      <c r="F7" s="65">
        <v>164880</v>
      </c>
      <c r="G7" s="65">
        <v>311403</v>
      </c>
      <c r="H7" s="65">
        <v>165745</v>
      </c>
      <c r="I7" s="65">
        <v>642028</v>
      </c>
      <c r="J7" s="65">
        <v>267639</v>
      </c>
      <c r="K7" s="65">
        <v>111503</v>
      </c>
      <c r="L7" s="65">
        <v>40012</v>
      </c>
      <c r="M7" s="65">
        <v>419154</v>
      </c>
      <c r="N7" s="65">
        <v>4225</v>
      </c>
      <c r="O7" s="65">
        <v>302570</v>
      </c>
      <c r="P7" s="65">
        <v>115384</v>
      </c>
      <c r="Q7" s="65">
        <v>422179</v>
      </c>
      <c r="R7" s="65">
        <v>140553</v>
      </c>
      <c r="S7" s="65">
        <v>246712</v>
      </c>
      <c r="T7" s="65">
        <v>992002</v>
      </c>
      <c r="U7" s="65">
        <v>1379267</v>
      </c>
      <c r="V7" s="65">
        <v>2862628</v>
      </c>
      <c r="W7" s="65">
        <v>2100000</v>
      </c>
      <c r="X7" s="65">
        <v>762628</v>
      </c>
      <c r="Y7" s="66">
        <v>36.32</v>
      </c>
      <c r="Z7" s="67">
        <v>2100000</v>
      </c>
    </row>
    <row r="8" spans="1:26" ht="13.5">
      <c r="A8" s="63" t="s">
        <v>34</v>
      </c>
      <c r="B8" s="19">
        <v>83228331</v>
      </c>
      <c r="C8" s="19"/>
      <c r="D8" s="64">
        <v>95398300</v>
      </c>
      <c r="E8" s="65">
        <v>93627100</v>
      </c>
      <c r="F8" s="65">
        <v>36719000</v>
      </c>
      <c r="G8" s="65">
        <v>1550158</v>
      </c>
      <c r="H8" s="65">
        <v>1151157</v>
      </c>
      <c r="I8" s="65">
        <v>39420315</v>
      </c>
      <c r="J8" s="65">
        <v>100158</v>
      </c>
      <c r="K8" s="65">
        <v>19180994</v>
      </c>
      <c r="L8" s="65">
        <v>18827347</v>
      </c>
      <c r="M8" s="65">
        <v>38108499</v>
      </c>
      <c r="N8" s="65">
        <v>-18692000</v>
      </c>
      <c r="O8" s="65">
        <v>214152</v>
      </c>
      <c r="P8" s="65">
        <v>26815077</v>
      </c>
      <c r="Q8" s="65">
        <v>8337229</v>
      </c>
      <c r="R8" s="65">
        <v>153670</v>
      </c>
      <c r="S8" s="65">
        <v>612000</v>
      </c>
      <c r="T8" s="65">
        <v>6983935</v>
      </c>
      <c r="U8" s="65">
        <v>7749605</v>
      </c>
      <c r="V8" s="65">
        <v>93615648</v>
      </c>
      <c r="W8" s="65">
        <v>93627100</v>
      </c>
      <c r="X8" s="65">
        <v>-11452</v>
      </c>
      <c r="Y8" s="66">
        <v>-0.01</v>
      </c>
      <c r="Z8" s="67">
        <v>93627100</v>
      </c>
    </row>
    <row r="9" spans="1:26" ht="13.5">
      <c r="A9" s="63" t="s">
        <v>35</v>
      </c>
      <c r="B9" s="19">
        <v>34372711</v>
      </c>
      <c r="C9" s="19"/>
      <c r="D9" s="64">
        <v>83086100</v>
      </c>
      <c r="E9" s="65">
        <v>66347040</v>
      </c>
      <c r="F9" s="65">
        <v>2076319</v>
      </c>
      <c r="G9" s="65">
        <v>2639906</v>
      </c>
      <c r="H9" s="65">
        <v>2199997</v>
      </c>
      <c r="I9" s="65">
        <v>6916222</v>
      </c>
      <c r="J9" s="65">
        <v>2995994</v>
      </c>
      <c r="K9" s="65">
        <v>2725450</v>
      </c>
      <c r="L9" s="65">
        <v>2883468</v>
      </c>
      <c r="M9" s="65">
        <v>8604912</v>
      </c>
      <c r="N9" s="65">
        <v>3122120</v>
      </c>
      <c r="O9" s="65">
        <v>3691474</v>
      </c>
      <c r="P9" s="65">
        <v>2605002</v>
      </c>
      <c r="Q9" s="65">
        <v>9418596</v>
      </c>
      <c r="R9" s="65">
        <v>3378904</v>
      </c>
      <c r="S9" s="65">
        <v>3165399</v>
      </c>
      <c r="T9" s="65">
        <v>2766731</v>
      </c>
      <c r="U9" s="65">
        <v>9311034</v>
      </c>
      <c r="V9" s="65">
        <v>34250764</v>
      </c>
      <c r="W9" s="65">
        <v>66347040</v>
      </c>
      <c r="X9" s="65">
        <v>-32096276</v>
      </c>
      <c r="Y9" s="66">
        <v>-48.38</v>
      </c>
      <c r="Z9" s="67">
        <v>66347040</v>
      </c>
    </row>
    <row r="10" spans="1:26" ht="25.5">
      <c r="A10" s="68" t="s">
        <v>213</v>
      </c>
      <c r="B10" s="69">
        <f>SUM(B5:B9)</f>
        <v>494875648</v>
      </c>
      <c r="C10" s="69">
        <f>SUM(C5:C9)</f>
        <v>0</v>
      </c>
      <c r="D10" s="70">
        <f aca="true" t="shared" si="0" ref="D10:Z10">SUM(D5:D9)</f>
        <v>623230460</v>
      </c>
      <c r="E10" s="71">
        <f t="shared" si="0"/>
        <v>609820200</v>
      </c>
      <c r="F10" s="71">
        <f t="shared" si="0"/>
        <v>77716230</v>
      </c>
      <c r="G10" s="71">
        <f t="shared" si="0"/>
        <v>39129634</v>
      </c>
      <c r="H10" s="71">
        <f t="shared" si="0"/>
        <v>30530033</v>
      </c>
      <c r="I10" s="71">
        <f t="shared" si="0"/>
        <v>147375897</v>
      </c>
      <c r="J10" s="71">
        <f t="shared" si="0"/>
        <v>35755534</v>
      </c>
      <c r="K10" s="71">
        <f t="shared" si="0"/>
        <v>52581127</v>
      </c>
      <c r="L10" s="71">
        <f t="shared" si="0"/>
        <v>53154079</v>
      </c>
      <c r="M10" s="71">
        <f t="shared" si="0"/>
        <v>141490740</v>
      </c>
      <c r="N10" s="71">
        <f t="shared" si="0"/>
        <v>24837856</v>
      </c>
      <c r="O10" s="71">
        <f t="shared" si="0"/>
        <v>35138728</v>
      </c>
      <c r="P10" s="71">
        <f t="shared" si="0"/>
        <v>61530700</v>
      </c>
      <c r="Q10" s="71">
        <f t="shared" si="0"/>
        <v>121507284</v>
      </c>
      <c r="R10" s="71">
        <f t="shared" si="0"/>
        <v>36604664</v>
      </c>
      <c r="S10" s="71">
        <f t="shared" si="0"/>
        <v>39491631</v>
      </c>
      <c r="T10" s="71">
        <f t="shared" si="0"/>
        <v>48850265</v>
      </c>
      <c r="U10" s="71">
        <f t="shared" si="0"/>
        <v>124946560</v>
      </c>
      <c r="V10" s="71">
        <f t="shared" si="0"/>
        <v>535320481</v>
      </c>
      <c r="W10" s="71">
        <f t="shared" si="0"/>
        <v>609820200</v>
      </c>
      <c r="X10" s="71">
        <f t="shared" si="0"/>
        <v>-74499719</v>
      </c>
      <c r="Y10" s="72">
        <f>+IF(W10&lt;&gt;0,(X10/W10)*100,0)</f>
        <v>-12.216669601958085</v>
      </c>
      <c r="Z10" s="73">
        <f t="shared" si="0"/>
        <v>609820200</v>
      </c>
    </row>
    <row r="11" spans="1:26" ht="13.5">
      <c r="A11" s="63" t="s">
        <v>37</v>
      </c>
      <c r="B11" s="19">
        <v>141382337</v>
      </c>
      <c r="C11" s="19"/>
      <c r="D11" s="64">
        <v>177756700</v>
      </c>
      <c r="E11" s="65">
        <v>178573230</v>
      </c>
      <c r="F11" s="65">
        <v>11575941</v>
      </c>
      <c r="G11" s="65">
        <v>12331628</v>
      </c>
      <c r="H11" s="65">
        <v>12682501</v>
      </c>
      <c r="I11" s="65">
        <v>36590070</v>
      </c>
      <c r="J11" s="65">
        <v>14116748</v>
      </c>
      <c r="K11" s="65">
        <v>12826195</v>
      </c>
      <c r="L11" s="65">
        <v>12661836</v>
      </c>
      <c r="M11" s="65">
        <v>39604779</v>
      </c>
      <c r="N11" s="65">
        <v>-51571</v>
      </c>
      <c r="O11" s="65">
        <v>26586274</v>
      </c>
      <c r="P11" s="65">
        <v>13100483</v>
      </c>
      <c r="Q11" s="65">
        <v>39635186</v>
      </c>
      <c r="R11" s="65">
        <v>7129965</v>
      </c>
      <c r="S11" s="65">
        <v>19708895</v>
      </c>
      <c r="T11" s="65">
        <v>13055538</v>
      </c>
      <c r="U11" s="65">
        <v>39894398</v>
      </c>
      <c r="V11" s="65">
        <v>155724433</v>
      </c>
      <c r="W11" s="65">
        <v>178573230</v>
      </c>
      <c r="X11" s="65">
        <v>-22848797</v>
      </c>
      <c r="Y11" s="66">
        <v>-12.8</v>
      </c>
      <c r="Z11" s="67">
        <v>178573230</v>
      </c>
    </row>
    <row r="12" spans="1:26" ht="13.5">
      <c r="A12" s="63" t="s">
        <v>38</v>
      </c>
      <c r="B12" s="19">
        <v>9737272</v>
      </c>
      <c r="C12" s="19"/>
      <c r="D12" s="64">
        <v>12402370</v>
      </c>
      <c r="E12" s="65">
        <v>12402370</v>
      </c>
      <c r="F12" s="65">
        <v>932630</v>
      </c>
      <c r="G12" s="65">
        <v>932284</v>
      </c>
      <c r="H12" s="65">
        <v>930670</v>
      </c>
      <c r="I12" s="65">
        <v>2795584</v>
      </c>
      <c r="J12" s="65">
        <v>925361</v>
      </c>
      <c r="K12" s="65">
        <v>903116</v>
      </c>
      <c r="L12" s="65">
        <v>926370</v>
      </c>
      <c r="M12" s="65">
        <v>2754847</v>
      </c>
      <c r="N12" s="65">
        <v>0</v>
      </c>
      <c r="O12" s="65">
        <v>2201453</v>
      </c>
      <c r="P12" s="65">
        <v>973019</v>
      </c>
      <c r="Q12" s="65">
        <v>3174472</v>
      </c>
      <c r="R12" s="65">
        <v>595486</v>
      </c>
      <c r="S12" s="65">
        <v>1648296</v>
      </c>
      <c r="T12" s="65">
        <v>973019</v>
      </c>
      <c r="U12" s="65">
        <v>3216801</v>
      </c>
      <c r="V12" s="65">
        <v>11941704</v>
      </c>
      <c r="W12" s="65">
        <v>12402370</v>
      </c>
      <c r="X12" s="65">
        <v>-460666</v>
      </c>
      <c r="Y12" s="66">
        <v>-3.71</v>
      </c>
      <c r="Z12" s="67">
        <v>12402370</v>
      </c>
    </row>
    <row r="13" spans="1:26" ht="13.5">
      <c r="A13" s="63" t="s">
        <v>214</v>
      </c>
      <c r="B13" s="19">
        <v>67359486</v>
      </c>
      <c r="C13" s="19"/>
      <c r="D13" s="64">
        <v>45036620</v>
      </c>
      <c r="E13" s="65">
        <v>70805180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70805180</v>
      </c>
      <c r="X13" s="65">
        <v>-70805180</v>
      </c>
      <c r="Y13" s="66">
        <v>-100</v>
      </c>
      <c r="Z13" s="67">
        <v>70805180</v>
      </c>
    </row>
    <row r="14" spans="1:26" ht="13.5">
      <c r="A14" s="63" t="s">
        <v>40</v>
      </c>
      <c r="B14" s="19">
        <v>0</v>
      </c>
      <c r="C14" s="19"/>
      <c r="D14" s="64">
        <v>18702670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160943953</v>
      </c>
      <c r="C15" s="19"/>
      <c r="D15" s="64">
        <v>205841350</v>
      </c>
      <c r="E15" s="65">
        <v>212841350</v>
      </c>
      <c r="F15" s="65">
        <v>10202</v>
      </c>
      <c r="G15" s="65">
        <v>22837986</v>
      </c>
      <c r="H15" s="65">
        <v>22159982</v>
      </c>
      <c r="I15" s="65">
        <v>45008170</v>
      </c>
      <c r="J15" s="65">
        <v>15849561</v>
      </c>
      <c r="K15" s="65">
        <v>14287854</v>
      </c>
      <c r="L15" s="65">
        <v>15310313</v>
      </c>
      <c r="M15" s="65">
        <v>45447728</v>
      </c>
      <c r="N15" s="65">
        <v>15696366</v>
      </c>
      <c r="O15" s="65">
        <v>14057683</v>
      </c>
      <c r="P15" s="65">
        <v>13442235</v>
      </c>
      <c r="Q15" s="65">
        <v>43196284</v>
      </c>
      <c r="R15" s="65">
        <v>22897756</v>
      </c>
      <c r="S15" s="65">
        <v>6779259</v>
      </c>
      <c r="T15" s="65">
        <v>10465759</v>
      </c>
      <c r="U15" s="65">
        <v>40142774</v>
      </c>
      <c r="V15" s="65">
        <v>173794956</v>
      </c>
      <c r="W15" s="65">
        <v>212841350</v>
      </c>
      <c r="X15" s="65">
        <v>-39046394</v>
      </c>
      <c r="Y15" s="66">
        <v>-18.35</v>
      </c>
      <c r="Z15" s="67">
        <v>212841350</v>
      </c>
    </row>
    <row r="16" spans="1:26" ht="13.5">
      <c r="A16" s="74" t="s">
        <v>42</v>
      </c>
      <c r="B16" s="19">
        <v>0</v>
      </c>
      <c r="C16" s="19"/>
      <c r="D16" s="64">
        <v>24002240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131214951</v>
      </c>
      <c r="C17" s="19"/>
      <c r="D17" s="64">
        <v>178389270</v>
      </c>
      <c r="E17" s="65">
        <v>176861390</v>
      </c>
      <c r="F17" s="65">
        <v>6898306</v>
      </c>
      <c r="G17" s="65">
        <v>13551056</v>
      </c>
      <c r="H17" s="65">
        <v>14154883</v>
      </c>
      <c r="I17" s="65">
        <v>34604245</v>
      </c>
      <c r="J17" s="65">
        <v>10646994</v>
      </c>
      <c r="K17" s="65">
        <v>17898566</v>
      </c>
      <c r="L17" s="65">
        <v>10122358</v>
      </c>
      <c r="M17" s="65">
        <v>38667918</v>
      </c>
      <c r="N17" s="65">
        <v>9118929</v>
      </c>
      <c r="O17" s="65">
        <v>13517943</v>
      </c>
      <c r="P17" s="65">
        <v>15584494</v>
      </c>
      <c r="Q17" s="65">
        <v>38221366</v>
      </c>
      <c r="R17" s="65">
        <v>7945887</v>
      </c>
      <c r="S17" s="65">
        <v>13721216</v>
      </c>
      <c r="T17" s="65">
        <v>13541916</v>
      </c>
      <c r="U17" s="65">
        <v>35209019</v>
      </c>
      <c r="V17" s="65">
        <v>146702548</v>
      </c>
      <c r="W17" s="65">
        <v>176861390</v>
      </c>
      <c r="X17" s="65">
        <v>-30158842</v>
      </c>
      <c r="Y17" s="66">
        <v>-17.05</v>
      </c>
      <c r="Z17" s="67">
        <v>176861390</v>
      </c>
    </row>
    <row r="18" spans="1:26" ht="13.5">
      <c r="A18" s="75" t="s">
        <v>44</v>
      </c>
      <c r="B18" s="76">
        <f>SUM(B11:B17)</f>
        <v>510637999</v>
      </c>
      <c r="C18" s="76">
        <f>SUM(C11:C17)</f>
        <v>0</v>
      </c>
      <c r="D18" s="77">
        <f aca="true" t="shared" si="1" ref="D18:Z18">SUM(D11:D17)</f>
        <v>662131220</v>
      </c>
      <c r="E18" s="78">
        <f t="shared" si="1"/>
        <v>651483520</v>
      </c>
      <c r="F18" s="78">
        <f t="shared" si="1"/>
        <v>19417079</v>
      </c>
      <c r="G18" s="78">
        <f t="shared" si="1"/>
        <v>49652954</v>
      </c>
      <c r="H18" s="78">
        <f t="shared" si="1"/>
        <v>49928036</v>
      </c>
      <c r="I18" s="78">
        <f t="shared" si="1"/>
        <v>118998069</v>
      </c>
      <c r="J18" s="78">
        <f t="shared" si="1"/>
        <v>41538664</v>
      </c>
      <c r="K18" s="78">
        <f t="shared" si="1"/>
        <v>45915731</v>
      </c>
      <c r="L18" s="78">
        <f t="shared" si="1"/>
        <v>39020877</v>
      </c>
      <c r="M18" s="78">
        <f t="shared" si="1"/>
        <v>126475272</v>
      </c>
      <c r="N18" s="78">
        <f t="shared" si="1"/>
        <v>24763724</v>
      </c>
      <c r="O18" s="78">
        <f t="shared" si="1"/>
        <v>56363353</v>
      </c>
      <c r="P18" s="78">
        <f t="shared" si="1"/>
        <v>43100231</v>
      </c>
      <c r="Q18" s="78">
        <f t="shared" si="1"/>
        <v>124227308</v>
      </c>
      <c r="R18" s="78">
        <f t="shared" si="1"/>
        <v>38569094</v>
      </c>
      <c r="S18" s="78">
        <f t="shared" si="1"/>
        <v>41857666</v>
      </c>
      <c r="T18" s="78">
        <f t="shared" si="1"/>
        <v>38036232</v>
      </c>
      <c r="U18" s="78">
        <f t="shared" si="1"/>
        <v>118462992</v>
      </c>
      <c r="V18" s="78">
        <f t="shared" si="1"/>
        <v>488163641</v>
      </c>
      <c r="W18" s="78">
        <f t="shared" si="1"/>
        <v>651483520</v>
      </c>
      <c r="X18" s="78">
        <f t="shared" si="1"/>
        <v>-163319879</v>
      </c>
      <c r="Y18" s="72">
        <f>+IF(W18&lt;&gt;0,(X18/W18)*100,0)</f>
        <v>-25.068919471669826</v>
      </c>
      <c r="Z18" s="79">
        <f t="shared" si="1"/>
        <v>651483520</v>
      </c>
    </row>
    <row r="19" spans="1:26" ht="13.5">
      <c r="A19" s="75" t="s">
        <v>45</v>
      </c>
      <c r="B19" s="80">
        <f>+B10-B18</f>
        <v>-15762351</v>
      </c>
      <c r="C19" s="80">
        <f>+C10-C18</f>
        <v>0</v>
      </c>
      <c r="D19" s="81">
        <f aca="true" t="shared" si="2" ref="D19:Z19">+D10-D18</f>
        <v>-38900760</v>
      </c>
      <c r="E19" s="82">
        <f t="shared" si="2"/>
        <v>-41663320</v>
      </c>
      <c r="F19" s="82">
        <f t="shared" si="2"/>
        <v>58299151</v>
      </c>
      <c r="G19" s="82">
        <f t="shared" si="2"/>
        <v>-10523320</v>
      </c>
      <c r="H19" s="82">
        <f t="shared" si="2"/>
        <v>-19398003</v>
      </c>
      <c r="I19" s="82">
        <f t="shared" si="2"/>
        <v>28377828</v>
      </c>
      <c r="J19" s="82">
        <f t="shared" si="2"/>
        <v>-5783130</v>
      </c>
      <c r="K19" s="82">
        <f t="shared" si="2"/>
        <v>6665396</v>
      </c>
      <c r="L19" s="82">
        <f t="shared" si="2"/>
        <v>14133202</v>
      </c>
      <c r="M19" s="82">
        <f t="shared" si="2"/>
        <v>15015468</v>
      </c>
      <c r="N19" s="82">
        <f t="shared" si="2"/>
        <v>74132</v>
      </c>
      <c r="O19" s="82">
        <f t="shared" si="2"/>
        <v>-21224625</v>
      </c>
      <c r="P19" s="82">
        <f t="shared" si="2"/>
        <v>18430469</v>
      </c>
      <c r="Q19" s="82">
        <f t="shared" si="2"/>
        <v>-2720024</v>
      </c>
      <c r="R19" s="82">
        <f t="shared" si="2"/>
        <v>-1964430</v>
      </c>
      <c r="S19" s="82">
        <f t="shared" si="2"/>
        <v>-2366035</v>
      </c>
      <c r="T19" s="82">
        <f t="shared" si="2"/>
        <v>10814033</v>
      </c>
      <c r="U19" s="82">
        <f t="shared" si="2"/>
        <v>6483568</v>
      </c>
      <c r="V19" s="82">
        <f t="shared" si="2"/>
        <v>47156840</v>
      </c>
      <c r="W19" s="82">
        <f>IF(E10=E18,0,W10-W18)</f>
        <v>-41663320</v>
      </c>
      <c r="X19" s="82">
        <f t="shared" si="2"/>
        <v>88820160</v>
      </c>
      <c r="Y19" s="83">
        <f>+IF(W19&lt;&gt;0,(X19/W19)*100,0)</f>
        <v>-213.18550705992706</v>
      </c>
      <c r="Z19" s="84">
        <f t="shared" si="2"/>
        <v>-41663320</v>
      </c>
    </row>
    <row r="20" spans="1:26" ht="13.5">
      <c r="A20" s="63" t="s">
        <v>46</v>
      </c>
      <c r="B20" s="19">
        <v>41082129</v>
      </c>
      <c r="C20" s="19"/>
      <c r="D20" s="64">
        <v>38900900</v>
      </c>
      <c r="E20" s="65">
        <v>49857890</v>
      </c>
      <c r="F20" s="65">
        <v>0</v>
      </c>
      <c r="G20" s="65">
        <v>0</v>
      </c>
      <c r="H20" s="65">
        <v>23611</v>
      </c>
      <c r="I20" s="65">
        <v>23611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23611</v>
      </c>
      <c r="W20" s="65">
        <v>49857890</v>
      </c>
      <c r="X20" s="65">
        <v>-49834279</v>
      </c>
      <c r="Y20" s="66">
        <v>-99.95</v>
      </c>
      <c r="Z20" s="67">
        <v>49857890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25319778</v>
      </c>
      <c r="C22" s="91">
        <f>SUM(C19:C21)</f>
        <v>0</v>
      </c>
      <c r="D22" s="92">
        <f aca="true" t="shared" si="3" ref="D22:Z22">SUM(D19:D21)</f>
        <v>140</v>
      </c>
      <c r="E22" s="93">
        <f t="shared" si="3"/>
        <v>8194570</v>
      </c>
      <c r="F22" s="93">
        <f t="shared" si="3"/>
        <v>58299151</v>
      </c>
      <c r="G22" s="93">
        <f t="shared" si="3"/>
        <v>-10523320</v>
      </c>
      <c r="H22" s="93">
        <f t="shared" si="3"/>
        <v>-19374392</v>
      </c>
      <c r="I22" s="93">
        <f t="shared" si="3"/>
        <v>28401439</v>
      </c>
      <c r="J22" s="93">
        <f t="shared" si="3"/>
        <v>-5783130</v>
      </c>
      <c r="K22" s="93">
        <f t="shared" si="3"/>
        <v>6665396</v>
      </c>
      <c r="L22" s="93">
        <f t="shared" si="3"/>
        <v>14133202</v>
      </c>
      <c r="M22" s="93">
        <f t="shared" si="3"/>
        <v>15015468</v>
      </c>
      <c r="N22" s="93">
        <f t="shared" si="3"/>
        <v>74132</v>
      </c>
      <c r="O22" s="93">
        <f t="shared" si="3"/>
        <v>-21224625</v>
      </c>
      <c r="P22" s="93">
        <f t="shared" si="3"/>
        <v>18430469</v>
      </c>
      <c r="Q22" s="93">
        <f t="shared" si="3"/>
        <v>-2720024</v>
      </c>
      <c r="R22" s="93">
        <f t="shared" si="3"/>
        <v>-1964430</v>
      </c>
      <c r="S22" s="93">
        <f t="shared" si="3"/>
        <v>-2366035</v>
      </c>
      <c r="T22" s="93">
        <f t="shared" si="3"/>
        <v>10814033</v>
      </c>
      <c r="U22" s="93">
        <f t="shared" si="3"/>
        <v>6483568</v>
      </c>
      <c r="V22" s="93">
        <f t="shared" si="3"/>
        <v>47180451</v>
      </c>
      <c r="W22" s="93">
        <f t="shared" si="3"/>
        <v>8194570</v>
      </c>
      <c r="X22" s="93">
        <f t="shared" si="3"/>
        <v>38985881</v>
      </c>
      <c r="Y22" s="94">
        <f>+IF(W22&lt;&gt;0,(X22/W22)*100,0)</f>
        <v>475.7526142311311</v>
      </c>
      <c r="Z22" s="95">
        <f t="shared" si="3"/>
        <v>8194570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25319778</v>
      </c>
      <c r="C24" s="80">
        <f>SUM(C22:C23)</f>
        <v>0</v>
      </c>
      <c r="D24" s="81">
        <f aca="true" t="shared" si="4" ref="D24:Z24">SUM(D22:D23)</f>
        <v>140</v>
      </c>
      <c r="E24" s="82">
        <f t="shared" si="4"/>
        <v>8194570</v>
      </c>
      <c r="F24" s="82">
        <f t="shared" si="4"/>
        <v>58299151</v>
      </c>
      <c r="G24" s="82">
        <f t="shared" si="4"/>
        <v>-10523320</v>
      </c>
      <c r="H24" s="82">
        <f t="shared" si="4"/>
        <v>-19374392</v>
      </c>
      <c r="I24" s="82">
        <f t="shared" si="4"/>
        <v>28401439</v>
      </c>
      <c r="J24" s="82">
        <f t="shared" si="4"/>
        <v>-5783130</v>
      </c>
      <c r="K24" s="82">
        <f t="shared" si="4"/>
        <v>6665396</v>
      </c>
      <c r="L24" s="82">
        <f t="shared" si="4"/>
        <v>14133202</v>
      </c>
      <c r="M24" s="82">
        <f t="shared" si="4"/>
        <v>15015468</v>
      </c>
      <c r="N24" s="82">
        <f t="shared" si="4"/>
        <v>74132</v>
      </c>
      <c r="O24" s="82">
        <f t="shared" si="4"/>
        <v>-21224625</v>
      </c>
      <c r="P24" s="82">
        <f t="shared" si="4"/>
        <v>18430469</v>
      </c>
      <c r="Q24" s="82">
        <f t="shared" si="4"/>
        <v>-2720024</v>
      </c>
      <c r="R24" s="82">
        <f t="shared" si="4"/>
        <v>-1964430</v>
      </c>
      <c r="S24" s="82">
        <f t="shared" si="4"/>
        <v>-2366035</v>
      </c>
      <c r="T24" s="82">
        <f t="shared" si="4"/>
        <v>10814033</v>
      </c>
      <c r="U24" s="82">
        <f t="shared" si="4"/>
        <v>6483568</v>
      </c>
      <c r="V24" s="82">
        <f t="shared" si="4"/>
        <v>47180451</v>
      </c>
      <c r="W24" s="82">
        <f t="shared" si="4"/>
        <v>8194570</v>
      </c>
      <c r="X24" s="82">
        <f t="shared" si="4"/>
        <v>38985881</v>
      </c>
      <c r="Y24" s="83">
        <f>+IF(W24&lt;&gt;0,(X24/W24)*100,0)</f>
        <v>475.7526142311311</v>
      </c>
      <c r="Z24" s="84">
        <f t="shared" si="4"/>
        <v>8194570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84909696</v>
      </c>
      <c r="C27" s="22"/>
      <c r="D27" s="104">
        <v>278227290</v>
      </c>
      <c r="E27" s="105">
        <v>101901050</v>
      </c>
      <c r="F27" s="105">
        <v>309364</v>
      </c>
      <c r="G27" s="105">
        <v>5850885</v>
      </c>
      <c r="H27" s="105">
        <v>1555531</v>
      </c>
      <c r="I27" s="105">
        <v>7715780</v>
      </c>
      <c r="J27" s="105">
        <v>3807957</v>
      </c>
      <c r="K27" s="105">
        <v>1666688</v>
      </c>
      <c r="L27" s="105">
        <v>2438373</v>
      </c>
      <c r="M27" s="105">
        <v>7913018</v>
      </c>
      <c r="N27" s="105">
        <v>614182</v>
      </c>
      <c r="O27" s="105">
        <v>2890545</v>
      </c>
      <c r="P27" s="105">
        <v>6151951</v>
      </c>
      <c r="Q27" s="105">
        <v>9656678</v>
      </c>
      <c r="R27" s="105">
        <v>11057121</v>
      </c>
      <c r="S27" s="105">
        <v>6364337</v>
      </c>
      <c r="T27" s="105">
        <v>3257724</v>
      </c>
      <c r="U27" s="105">
        <v>20679182</v>
      </c>
      <c r="V27" s="105">
        <v>45964658</v>
      </c>
      <c r="W27" s="105">
        <v>101901050</v>
      </c>
      <c r="X27" s="105">
        <v>-55936392</v>
      </c>
      <c r="Y27" s="106">
        <v>-54.89</v>
      </c>
      <c r="Z27" s="107">
        <v>101901050</v>
      </c>
    </row>
    <row r="28" spans="1:26" ht="13.5">
      <c r="A28" s="108" t="s">
        <v>46</v>
      </c>
      <c r="B28" s="19">
        <v>80690016</v>
      </c>
      <c r="C28" s="19"/>
      <c r="D28" s="64">
        <v>178667620</v>
      </c>
      <c r="E28" s="65">
        <v>52834280</v>
      </c>
      <c r="F28" s="65">
        <v>309364</v>
      </c>
      <c r="G28" s="65">
        <v>5850885</v>
      </c>
      <c r="H28" s="65">
        <v>1467782</v>
      </c>
      <c r="I28" s="65">
        <v>7628031</v>
      </c>
      <c r="J28" s="65">
        <v>3091998</v>
      </c>
      <c r="K28" s="65">
        <v>1396334</v>
      </c>
      <c r="L28" s="65">
        <v>2343430</v>
      </c>
      <c r="M28" s="65">
        <v>6831762</v>
      </c>
      <c r="N28" s="65">
        <v>316101</v>
      </c>
      <c r="O28" s="65">
        <v>2890545</v>
      </c>
      <c r="P28" s="65">
        <v>5764578</v>
      </c>
      <c r="Q28" s="65">
        <v>8971224</v>
      </c>
      <c r="R28" s="65">
        <v>10008033</v>
      </c>
      <c r="S28" s="65">
        <v>6056063</v>
      </c>
      <c r="T28" s="65">
        <v>1953771</v>
      </c>
      <c r="U28" s="65">
        <v>18017867</v>
      </c>
      <c r="V28" s="65">
        <v>41448884</v>
      </c>
      <c r="W28" s="65">
        <v>52834280</v>
      </c>
      <c r="X28" s="65">
        <v>-11385396</v>
      </c>
      <c r="Y28" s="66">
        <v>-21.55</v>
      </c>
      <c r="Z28" s="67">
        <v>52834280</v>
      </c>
    </row>
    <row r="29" spans="1:26" ht="13.5">
      <c r="A29" s="63" t="s">
        <v>218</v>
      </c>
      <c r="B29" s="19">
        <v>0</v>
      </c>
      <c r="C29" s="19"/>
      <c r="D29" s="64">
        <v>15500000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47000000</v>
      </c>
      <c r="E30" s="65">
        <v>19000000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19000000</v>
      </c>
      <c r="X30" s="65">
        <v>-19000000</v>
      </c>
      <c r="Y30" s="66">
        <v>-100</v>
      </c>
      <c r="Z30" s="67">
        <v>19000000</v>
      </c>
    </row>
    <row r="31" spans="1:26" ht="13.5">
      <c r="A31" s="63" t="s">
        <v>53</v>
      </c>
      <c r="B31" s="19">
        <v>4439872</v>
      </c>
      <c r="C31" s="19"/>
      <c r="D31" s="64">
        <v>37059670</v>
      </c>
      <c r="E31" s="65">
        <v>30142770</v>
      </c>
      <c r="F31" s="65">
        <v>0</v>
      </c>
      <c r="G31" s="65">
        <v>0</v>
      </c>
      <c r="H31" s="65">
        <v>87749</v>
      </c>
      <c r="I31" s="65">
        <v>87749</v>
      </c>
      <c r="J31" s="65">
        <v>715959</v>
      </c>
      <c r="K31" s="65">
        <v>270354</v>
      </c>
      <c r="L31" s="65">
        <v>94943</v>
      </c>
      <c r="M31" s="65">
        <v>1081256</v>
      </c>
      <c r="N31" s="65">
        <v>298081</v>
      </c>
      <c r="O31" s="65">
        <v>0</v>
      </c>
      <c r="P31" s="65">
        <v>387372</v>
      </c>
      <c r="Q31" s="65">
        <v>685453</v>
      </c>
      <c r="R31" s="65">
        <v>1049088</v>
      </c>
      <c r="S31" s="65">
        <v>308274</v>
      </c>
      <c r="T31" s="65">
        <v>1303953</v>
      </c>
      <c r="U31" s="65">
        <v>2661315</v>
      </c>
      <c r="V31" s="65">
        <v>4515773</v>
      </c>
      <c r="W31" s="65">
        <v>30142770</v>
      </c>
      <c r="X31" s="65">
        <v>-25626997</v>
      </c>
      <c r="Y31" s="66">
        <v>-85.02</v>
      </c>
      <c r="Z31" s="67">
        <v>30142770</v>
      </c>
    </row>
    <row r="32" spans="1:26" ht="13.5">
      <c r="A32" s="75" t="s">
        <v>54</v>
      </c>
      <c r="B32" s="22">
        <f>SUM(B28:B31)</f>
        <v>85129888</v>
      </c>
      <c r="C32" s="22">
        <f>SUM(C28:C31)</f>
        <v>0</v>
      </c>
      <c r="D32" s="104">
        <f aca="true" t="shared" si="5" ref="D32:Z32">SUM(D28:D31)</f>
        <v>278227290</v>
      </c>
      <c r="E32" s="105">
        <f t="shared" si="5"/>
        <v>101977050</v>
      </c>
      <c r="F32" s="105">
        <f t="shared" si="5"/>
        <v>309364</v>
      </c>
      <c r="G32" s="105">
        <f t="shared" si="5"/>
        <v>5850885</v>
      </c>
      <c r="H32" s="105">
        <f t="shared" si="5"/>
        <v>1555531</v>
      </c>
      <c r="I32" s="105">
        <f t="shared" si="5"/>
        <v>7715780</v>
      </c>
      <c r="J32" s="105">
        <f t="shared" si="5"/>
        <v>3807957</v>
      </c>
      <c r="K32" s="105">
        <f t="shared" si="5"/>
        <v>1666688</v>
      </c>
      <c r="L32" s="105">
        <f t="shared" si="5"/>
        <v>2438373</v>
      </c>
      <c r="M32" s="105">
        <f t="shared" si="5"/>
        <v>7913018</v>
      </c>
      <c r="N32" s="105">
        <f t="shared" si="5"/>
        <v>614182</v>
      </c>
      <c r="O32" s="105">
        <f t="shared" si="5"/>
        <v>2890545</v>
      </c>
      <c r="P32" s="105">
        <f t="shared" si="5"/>
        <v>6151950</v>
      </c>
      <c r="Q32" s="105">
        <f t="shared" si="5"/>
        <v>9656677</v>
      </c>
      <c r="R32" s="105">
        <f t="shared" si="5"/>
        <v>11057121</v>
      </c>
      <c r="S32" s="105">
        <f t="shared" si="5"/>
        <v>6364337</v>
      </c>
      <c r="T32" s="105">
        <f t="shared" si="5"/>
        <v>3257724</v>
      </c>
      <c r="U32" s="105">
        <f t="shared" si="5"/>
        <v>20679182</v>
      </c>
      <c r="V32" s="105">
        <f t="shared" si="5"/>
        <v>45964657</v>
      </c>
      <c r="W32" s="105">
        <f t="shared" si="5"/>
        <v>101977050</v>
      </c>
      <c r="X32" s="105">
        <f t="shared" si="5"/>
        <v>-56012393</v>
      </c>
      <c r="Y32" s="106">
        <f>+IF(W32&lt;&gt;0,(X32/W32)*100,0)</f>
        <v>-54.926469239892704</v>
      </c>
      <c r="Z32" s="107">
        <f t="shared" si="5"/>
        <v>101977050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223902802</v>
      </c>
      <c r="C35" s="19"/>
      <c r="D35" s="64">
        <v>70698000</v>
      </c>
      <c r="E35" s="65">
        <v>208399000</v>
      </c>
      <c r="F35" s="65">
        <v>45014347</v>
      </c>
      <c r="G35" s="65">
        <v>887163</v>
      </c>
      <c r="H35" s="65">
        <v>-1719172</v>
      </c>
      <c r="I35" s="65">
        <v>44182338</v>
      </c>
      <c r="J35" s="65">
        <v>-7913260</v>
      </c>
      <c r="K35" s="65">
        <v>-3132551</v>
      </c>
      <c r="L35" s="65">
        <v>69417587</v>
      </c>
      <c r="M35" s="65">
        <v>58371776</v>
      </c>
      <c r="N35" s="65">
        <v>-2471438</v>
      </c>
      <c r="O35" s="65">
        <v>-39490965</v>
      </c>
      <c r="P35" s="65">
        <v>29730224</v>
      </c>
      <c r="Q35" s="65">
        <v>-12232179</v>
      </c>
      <c r="R35" s="65">
        <v>-7250905</v>
      </c>
      <c r="S35" s="65">
        <v>-2676702</v>
      </c>
      <c r="T35" s="65">
        <v>-6218226</v>
      </c>
      <c r="U35" s="65">
        <v>-16145833</v>
      </c>
      <c r="V35" s="65">
        <v>74176102</v>
      </c>
      <c r="W35" s="65">
        <v>208399000</v>
      </c>
      <c r="X35" s="65">
        <v>-134222898</v>
      </c>
      <c r="Y35" s="66">
        <v>-64.41</v>
      </c>
      <c r="Z35" s="67">
        <v>208399000</v>
      </c>
    </row>
    <row r="36" spans="1:26" ht="13.5">
      <c r="A36" s="63" t="s">
        <v>57</v>
      </c>
      <c r="B36" s="19">
        <v>846416751</v>
      </c>
      <c r="C36" s="19"/>
      <c r="D36" s="64">
        <v>640813000</v>
      </c>
      <c r="E36" s="65">
        <v>888478000</v>
      </c>
      <c r="F36" s="65">
        <v>309364</v>
      </c>
      <c r="G36" s="65">
        <v>5850885</v>
      </c>
      <c r="H36" s="65">
        <v>1555530</v>
      </c>
      <c r="I36" s="65">
        <v>7715779</v>
      </c>
      <c r="J36" s="65">
        <v>3807957</v>
      </c>
      <c r="K36" s="65">
        <v>1666688</v>
      </c>
      <c r="L36" s="65">
        <v>-4158352</v>
      </c>
      <c r="M36" s="65">
        <v>1316293</v>
      </c>
      <c r="N36" s="65">
        <v>614182</v>
      </c>
      <c r="O36" s="65">
        <v>2890545</v>
      </c>
      <c r="P36" s="65">
        <v>6151950</v>
      </c>
      <c r="Q36" s="65">
        <v>9656677</v>
      </c>
      <c r="R36" s="65">
        <v>11057121</v>
      </c>
      <c r="S36" s="65">
        <v>6364336</v>
      </c>
      <c r="T36" s="65">
        <v>4056792</v>
      </c>
      <c r="U36" s="65">
        <v>21478249</v>
      </c>
      <c r="V36" s="65">
        <v>40166998</v>
      </c>
      <c r="W36" s="65">
        <v>888478000</v>
      </c>
      <c r="X36" s="65">
        <v>-848311002</v>
      </c>
      <c r="Y36" s="66">
        <v>-95.48</v>
      </c>
      <c r="Z36" s="67">
        <v>888478000</v>
      </c>
    </row>
    <row r="37" spans="1:26" ht="13.5">
      <c r="A37" s="63" t="s">
        <v>58</v>
      </c>
      <c r="B37" s="19">
        <v>133337695</v>
      </c>
      <c r="C37" s="19"/>
      <c r="D37" s="64">
        <v>77200000</v>
      </c>
      <c r="E37" s="65">
        <v>88345000</v>
      </c>
      <c r="F37" s="65">
        <v>-13171033</v>
      </c>
      <c r="G37" s="65">
        <v>11499918</v>
      </c>
      <c r="H37" s="65">
        <v>17829182</v>
      </c>
      <c r="I37" s="65">
        <v>16158067</v>
      </c>
      <c r="J37" s="65">
        <v>-1343849</v>
      </c>
      <c r="K37" s="65">
        <v>-9739967</v>
      </c>
      <c r="L37" s="65">
        <v>47553760</v>
      </c>
      <c r="M37" s="65">
        <v>36469944</v>
      </c>
      <c r="N37" s="65">
        <v>-11579881</v>
      </c>
      <c r="O37" s="65">
        <v>-5007552</v>
      </c>
      <c r="P37" s="65">
        <v>13931282</v>
      </c>
      <c r="Q37" s="65">
        <v>-2656151</v>
      </c>
      <c r="R37" s="65">
        <v>-2142416</v>
      </c>
      <c r="S37" s="65">
        <v>2331846</v>
      </c>
      <c r="T37" s="65">
        <v>-13369119</v>
      </c>
      <c r="U37" s="65">
        <v>-13179689</v>
      </c>
      <c r="V37" s="65">
        <v>36792171</v>
      </c>
      <c r="W37" s="65">
        <v>88345000</v>
      </c>
      <c r="X37" s="65">
        <v>-51552829</v>
      </c>
      <c r="Y37" s="66">
        <v>-58.35</v>
      </c>
      <c r="Z37" s="67">
        <v>88345000</v>
      </c>
    </row>
    <row r="38" spans="1:26" ht="13.5">
      <c r="A38" s="63" t="s">
        <v>59</v>
      </c>
      <c r="B38" s="19">
        <v>59819701</v>
      </c>
      <c r="C38" s="19"/>
      <c r="D38" s="64">
        <v>85400000</v>
      </c>
      <c r="E38" s="65">
        <v>79490000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79490000</v>
      </c>
      <c r="X38" s="65">
        <v>-79490000</v>
      </c>
      <c r="Y38" s="66">
        <v>-100</v>
      </c>
      <c r="Z38" s="67">
        <v>79490000</v>
      </c>
    </row>
    <row r="39" spans="1:26" ht="13.5">
      <c r="A39" s="63" t="s">
        <v>60</v>
      </c>
      <c r="B39" s="19">
        <v>877162157</v>
      </c>
      <c r="C39" s="19"/>
      <c r="D39" s="64">
        <v>548911000</v>
      </c>
      <c r="E39" s="65">
        <v>929042000</v>
      </c>
      <c r="F39" s="65">
        <v>58494744</v>
      </c>
      <c r="G39" s="65">
        <v>-4761870</v>
      </c>
      <c r="H39" s="65">
        <v>-17992824</v>
      </c>
      <c r="I39" s="65">
        <v>35740050</v>
      </c>
      <c r="J39" s="65">
        <v>-2761454</v>
      </c>
      <c r="K39" s="65">
        <v>8274104</v>
      </c>
      <c r="L39" s="65">
        <v>17705475</v>
      </c>
      <c r="M39" s="65">
        <v>23218125</v>
      </c>
      <c r="N39" s="65">
        <v>9722625</v>
      </c>
      <c r="O39" s="65">
        <v>-31592868</v>
      </c>
      <c r="P39" s="65">
        <v>21950892</v>
      </c>
      <c r="Q39" s="65">
        <v>80649</v>
      </c>
      <c r="R39" s="65">
        <v>5948632</v>
      </c>
      <c r="S39" s="65">
        <v>1355788</v>
      </c>
      <c r="T39" s="65">
        <v>11207685</v>
      </c>
      <c r="U39" s="65">
        <v>18512105</v>
      </c>
      <c r="V39" s="65">
        <v>77550929</v>
      </c>
      <c r="W39" s="65">
        <v>929042000</v>
      </c>
      <c r="X39" s="65">
        <v>-851491071</v>
      </c>
      <c r="Y39" s="66">
        <v>-91.65</v>
      </c>
      <c r="Z39" s="67">
        <v>929042000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87024646</v>
      </c>
      <c r="C42" s="19">
        <v>11728064</v>
      </c>
      <c r="D42" s="64">
        <v>171195000</v>
      </c>
      <c r="E42" s="65">
        <v>58538000</v>
      </c>
      <c r="F42" s="65">
        <v>23882904</v>
      </c>
      <c r="G42" s="65">
        <v>-17668452</v>
      </c>
      <c r="H42" s="65">
        <v>-11665749</v>
      </c>
      <c r="I42" s="65">
        <v>-5451297</v>
      </c>
      <c r="J42" s="65">
        <v>-2068162</v>
      </c>
      <c r="K42" s="65">
        <v>-1758944</v>
      </c>
      <c r="L42" s="65">
        <v>-247972</v>
      </c>
      <c r="M42" s="65">
        <v>-4075078</v>
      </c>
      <c r="N42" s="65">
        <v>4714216</v>
      </c>
      <c r="O42" s="65">
        <v>-6041920</v>
      </c>
      <c r="P42" s="65">
        <v>20369437</v>
      </c>
      <c r="Q42" s="65">
        <v>19041733</v>
      </c>
      <c r="R42" s="65">
        <v>-10737891</v>
      </c>
      <c r="S42" s="65">
        <v>16900709</v>
      </c>
      <c r="T42" s="65">
        <v>-3950112</v>
      </c>
      <c r="U42" s="65">
        <v>2212706</v>
      </c>
      <c r="V42" s="65">
        <v>11728064</v>
      </c>
      <c r="W42" s="65">
        <v>58538000</v>
      </c>
      <c r="X42" s="65">
        <v>-46809936</v>
      </c>
      <c r="Y42" s="66">
        <v>-79.97</v>
      </c>
      <c r="Z42" s="67">
        <v>58538000</v>
      </c>
    </row>
    <row r="43" spans="1:26" ht="13.5">
      <c r="A43" s="63" t="s">
        <v>63</v>
      </c>
      <c r="B43" s="19">
        <v>-44116976</v>
      </c>
      <c r="C43" s="19">
        <v>-46199588</v>
      </c>
      <c r="D43" s="64">
        <v>-250727000</v>
      </c>
      <c r="E43" s="65">
        <v>-85626000</v>
      </c>
      <c r="F43" s="65">
        <v>-309364</v>
      </c>
      <c r="G43" s="65">
        <v>-5850880</v>
      </c>
      <c r="H43" s="65">
        <v>-1555530</v>
      </c>
      <c r="I43" s="65">
        <v>-7715774</v>
      </c>
      <c r="J43" s="65">
        <v>-3807957</v>
      </c>
      <c r="K43" s="65">
        <v>-1666688</v>
      </c>
      <c r="L43" s="65">
        <v>-2566720</v>
      </c>
      <c r="M43" s="65">
        <v>-8041365</v>
      </c>
      <c r="N43" s="65">
        <v>-316100</v>
      </c>
      <c r="O43" s="65">
        <v>-3295220</v>
      </c>
      <c r="P43" s="65">
        <v>-6151949</v>
      </c>
      <c r="Q43" s="65">
        <v>-9763269</v>
      </c>
      <c r="R43" s="65">
        <v>-11057121</v>
      </c>
      <c r="S43" s="65">
        <v>-6364336</v>
      </c>
      <c r="T43" s="65">
        <v>-3257723</v>
      </c>
      <c r="U43" s="65">
        <v>-20679180</v>
      </c>
      <c r="V43" s="65">
        <v>-46199588</v>
      </c>
      <c r="W43" s="65">
        <v>-85626000</v>
      </c>
      <c r="X43" s="65">
        <v>39426412</v>
      </c>
      <c r="Y43" s="66">
        <v>-46.04</v>
      </c>
      <c r="Z43" s="67">
        <v>-85626000</v>
      </c>
    </row>
    <row r="44" spans="1:26" ht="13.5">
      <c r="A44" s="63" t="s">
        <v>64</v>
      </c>
      <c r="B44" s="19">
        <v>-16385883</v>
      </c>
      <c r="C44" s="19">
        <v>945449</v>
      </c>
      <c r="D44" s="64">
        <v>30137000</v>
      </c>
      <c r="E44" s="65">
        <v>14976000</v>
      </c>
      <c r="F44" s="65">
        <v>0</v>
      </c>
      <c r="G44" s="65">
        <v>34262</v>
      </c>
      <c r="H44" s="65">
        <v>126599</v>
      </c>
      <c r="I44" s="65">
        <v>160861</v>
      </c>
      <c r="J44" s="65">
        <v>185634</v>
      </c>
      <c r="K44" s="65">
        <v>101231</v>
      </c>
      <c r="L44" s="65">
        <v>-73705</v>
      </c>
      <c r="M44" s="65">
        <v>213160</v>
      </c>
      <c r="N44" s="65">
        <v>108223</v>
      </c>
      <c r="O44" s="65">
        <v>45420</v>
      </c>
      <c r="P44" s="65">
        <v>306532</v>
      </c>
      <c r="Q44" s="65">
        <v>460175</v>
      </c>
      <c r="R44" s="65">
        <v>28001</v>
      </c>
      <c r="S44" s="65">
        <v>0</v>
      </c>
      <c r="T44" s="65">
        <v>83252</v>
      </c>
      <c r="U44" s="65">
        <v>111253</v>
      </c>
      <c r="V44" s="65">
        <v>945449</v>
      </c>
      <c r="W44" s="65">
        <v>14976000</v>
      </c>
      <c r="X44" s="65">
        <v>-14030551</v>
      </c>
      <c r="Y44" s="66">
        <v>-93.69</v>
      </c>
      <c r="Z44" s="67">
        <v>14976000</v>
      </c>
    </row>
    <row r="45" spans="1:26" ht="13.5">
      <c r="A45" s="75" t="s">
        <v>65</v>
      </c>
      <c r="B45" s="22">
        <v>35194673</v>
      </c>
      <c r="C45" s="22">
        <v>1688960</v>
      </c>
      <c r="D45" s="104">
        <v>-49395000</v>
      </c>
      <c r="E45" s="105">
        <v>23083035</v>
      </c>
      <c r="F45" s="105">
        <v>58788575</v>
      </c>
      <c r="G45" s="105">
        <v>35303505</v>
      </c>
      <c r="H45" s="105">
        <v>22208825</v>
      </c>
      <c r="I45" s="105">
        <v>22208825</v>
      </c>
      <c r="J45" s="105">
        <v>16518340</v>
      </c>
      <c r="K45" s="105">
        <v>13193939</v>
      </c>
      <c r="L45" s="105">
        <v>10305542</v>
      </c>
      <c r="M45" s="105">
        <v>10305542</v>
      </c>
      <c r="N45" s="105">
        <v>14811881</v>
      </c>
      <c r="O45" s="105">
        <v>5520161</v>
      </c>
      <c r="P45" s="105">
        <v>20044181</v>
      </c>
      <c r="Q45" s="105">
        <v>20044181</v>
      </c>
      <c r="R45" s="105">
        <v>-1722830</v>
      </c>
      <c r="S45" s="105">
        <v>8813543</v>
      </c>
      <c r="T45" s="105">
        <v>1688960</v>
      </c>
      <c r="U45" s="105">
        <v>1688960</v>
      </c>
      <c r="V45" s="105">
        <v>1688960</v>
      </c>
      <c r="W45" s="105">
        <v>23083035</v>
      </c>
      <c r="X45" s="105">
        <v>-21394075</v>
      </c>
      <c r="Y45" s="106">
        <v>-92.68</v>
      </c>
      <c r="Z45" s="107">
        <v>23083035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35673767</v>
      </c>
      <c r="C49" s="57"/>
      <c r="D49" s="134">
        <v>23673262</v>
      </c>
      <c r="E49" s="59">
        <v>13104635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437448943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3340652</v>
      </c>
      <c r="C51" s="57"/>
      <c r="D51" s="134">
        <v>538197</v>
      </c>
      <c r="E51" s="59">
        <v>125937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7036728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104.49091629559621</v>
      </c>
      <c r="C58" s="5">
        <f>IF(C67=0,0,+(C76/C67)*100)</f>
        <v>0</v>
      </c>
      <c r="D58" s="6">
        <f aca="true" t="shared" si="6" ref="D58:Z58">IF(D67=0,0,+(D76/D67)*100)</f>
        <v>94.9296444236622</v>
      </c>
      <c r="E58" s="7">
        <f t="shared" si="6"/>
        <v>80.80639795899324</v>
      </c>
      <c r="F58" s="7">
        <f t="shared" si="6"/>
        <v>60.31950332353203</v>
      </c>
      <c r="G58" s="7">
        <f t="shared" si="6"/>
        <v>62.420196555747864</v>
      </c>
      <c r="H58" s="7">
        <f t="shared" si="6"/>
        <v>74.52198820965901</v>
      </c>
      <c r="I58" s="7">
        <f t="shared" si="6"/>
        <v>64.87260303283034</v>
      </c>
      <c r="J58" s="7">
        <f t="shared" si="6"/>
        <v>64.98399418235084</v>
      </c>
      <c r="K58" s="7">
        <f t="shared" si="6"/>
        <v>53.33071289260902</v>
      </c>
      <c r="L58" s="7">
        <f t="shared" si="6"/>
        <v>76.93155534508728</v>
      </c>
      <c r="M58" s="7">
        <f t="shared" si="6"/>
        <v>65.18132422088286</v>
      </c>
      <c r="N58" s="7">
        <f t="shared" si="6"/>
        <v>96.9437742947835</v>
      </c>
      <c r="O58" s="7">
        <f t="shared" si="6"/>
        <v>78.09485507813237</v>
      </c>
      <c r="P58" s="7">
        <f t="shared" si="6"/>
        <v>91.4251988877682</v>
      </c>
      <c r="Q58" s="7">
        <f t="shared" si="6"/>
        <v>89.55726408778501</v>
      </c>
      <c r="R58" s="7">
        <f t="shared" si="6"/>
        <v>61.878076156169925</v>
      </c>
      <c r="S58" s="7">
        <f t="shared" si="6"/>
        <v>82.13391949803744</v>
      </c>
      <c r="T58" s="7">
        <f t="shared" si="6"/>
        <v>75.92808763702993</v>
      </c>
      <c r="U58" s="7">
        <f t="shared" si="6"/>
        <v>73.63784341135981</v>
      </c>
      <c r="V58" s="7">
        <f t="shared" si="6"/>
        <v>73.55544239547773</v>
      </c>
      <c r="W58" s="7">
        <f t="shared" si="6"/>
        <v>80.80639795899324</v>
      </c>
      <c r="X58" s="7">
        <f t="shared" si="6"/>
        <v>0</v>
      </c>
      <c r="Y58" s="7">
        <f t="shared" si="6"/>
        <v>0</v>
      </c>
      <c r="Z58" s="8">
        <f t="shared" si="6"/>
        <v>80.80639795899324</v>
      </c>
    </row>
    <row r="59" spans="1:26" ht="13.5">
      <c r="A59" s="37" t="s">
        <v>31</v>
      </c>
      <c r="B59" s="9">
        <f aca="true" t="shared" si="7" ref="B59:Z66">IF(B68=0,0,+(B77/B68)*100)</f>
        <v>98.67841109021327</v>
      </c>
      <c r="C59" s="9">
        <f t="shared" si="7"/>
        <v>0</v>
      </c>
      <c r="D59" s="2">
        <f t="shared" si="7"/>
        <v>80.31320648333717</v>
      </c>
      <c r="E59" s="10">
        <f t="shared" si="7"/>
        <v>74.4328650165484</v>
      </c>
      <c r="F59" s="10">
        <f t="shared" si="7"/>
        <v>27.468376789628664</v>
      </c>
      <c r="G59" s="10">
        <f t="shared" si="7"/>
        <v>79.21350764095621</v>
      </c>
      <c r="H59" s="10">
        <f t="shared" si="7"/>
        <v>29.18635580953353</v>
      </c>
      <c r="I59" s="10">
        <f t="shared" si="7"/>
        <v>41.14771842301284</v>
      </c>
      <c r="J59" s="10">
        <f t="shared" si="7"/>
        <v>35.15796558352298</v>
      </c>
      <c r="K59" s="10">
        <f t="shared" si="7"/>
        <v>46.41213194901257</v>
      </c>
      <c r="L59" s="10">
        <f t="shared" si="7"/>
        <v>64.87172562568576</v>
      </c>
      <c r="M59" s="10">
        <f t="shared" si="7"/>
        <v>48.95784759388327</v>
      </c>
      <c r="N59" s="10">
        <f t="shared" si="7"/>
        <v>139.1138756936767</v>
      </c>
      <c r="O59" s="10">
        <f t="shared" si="7"/>
        <v>57.30046254395239</v>
      </c>
      <c r="P59" s="10">
        <f t="shared" si="7"/>
        <v>76.36334683740851</v>
      </c>
      <c r="Q59" s="10">
        <f t="shared" si="7"/>
        <v>90.94782715557426</v>
      </c>
      <c r="R59" s="10">
        <f t="shared" si="7"/>
        <v>49.19672664390795</v>
      </c>
      <c r="S59" s="10">
        <f t="shared" si="7"/>
        <v>71.76472457501598</v>
      </c>
      <c r="T59" s="10">
        <f t="shared" si="7"/>
        <v>83.7717130620119</v>
      </c>
      <c r="U59" s="10">
        <f t="shared" si="7"/>
        <v>68.23748110061267</v>
      </c>
      <c r="V59" s="10">
        <f t="shared" si="7"/>
        <v>60.898142430909594</v>
      </c>
      <c r="W59" s="10">
        <f t="shared" si="7"/>
        <v>74.4328650165484</v>
      </c>
      <c r="X59" s="10">
        <f t="shared" si="7"/>
        <v>0</v>
      </c>
      <c r="Y59" s="10">
        <f t="shared" si="7"/>
        <v>0</v>
      </c>
      <c r="Z59" s="11">
        <f t="shared" si="7"/>
        <v>74.4328650165484</v>
      </c>
    </row>
    <row r="60" spans="1:26" ht="13.5">
      <c r="A60" s="38" t="s">
        <v>32</v>
      </c>
      <c r="B60" s="12">
        <f t="shared" si="7"/>
        <v>106.36489800548257</v>
      </c>
      <c r="C60" s="12">
        <f t="shared" si="7"/>
        <v>0</v>
      </c>
      <c r="D60" s="3">
        <f t="shared" si="7"/>
        <v>99.28958291279311</v>
      </c>
      <c r="E60" s="13">
        <f t="shared" si="7"/>
        <v>84.18244268068484</v>
      </c>
      <c r="F60" s="13">
        <f t="shared" si="7"/>
        <v>79.7650444542255</v>
      </c>
      <c r="G60" s="13">
        <f t="shared" si="7"/>
        <v>59.817481403717906</v>
      </c>
      <c r="H60" s="13">
        <f t="shared" si="7"/>
        <v>87.09312838363854</v>
      </c>
      <c r="I60" s="13">
        <f t="shared" si="7"/>
        <v>74.1639739169884</v>
      </c>
      <c r="J60" s="13">
        <f t="shared" si="7"/>
        <v>70.88212351459123</v>
      </c>
      <c r="K60" s="13">
        <f t="shared" si="7"/>
        <v>58.253068739541014</v>
      </c>
      <c r="L60" s="13">
        <f t="shared" si="7"/>
        <v>84.71632062379699</v>
      </c>
      <c r="M60" s="13">
        <f t="shared" si="7"/>
        <v>71.4285897973337</v>
      </c>
      <c r="N60" s="13">
        <f t="shared" si="7"/>
        <v>91.26619337212466</v>
      </c>
      <c r="O60" s="13">
        <f t="shared" si="7"/>
        <v>88.60503876671477</v>
      </c>
      <c r="P60" s="13">
        <f t="shared" si="7"/>
        <v>99.24644095953118</v>
      </c>
      <c r="Q60" s="13">
        <f t="shared" si="7"/>
        <v>92.90754563071208</v>
      </c>
      <c r="R60" s="13">
        <f t="shared" si="7"/>
        <v>68.6682700980899</v>
      </c>
      <c r="S60" s="13">
        <f t="shared" si="7"/>
        <v>88.74776005667154</v>
      </c>
      <c r="T60" s="13">
        <f t="shared" si="7"/>
        <v>77.20000507008398</v>
      </c>
      <c r="U60" s="13">
        <f t="shared" si="7"/>
        <v>78.46095094605116</v>
      </c>
      <c r="V60" s="13">
        <f t="shared" si="7"/>
        <v>79.60939206792969</v>
      </c>
      <c r="W60" s="13">
        <f t="shared" si="7"/>
        <v>84.18244268068484</v>
      </c>
      <c r="X60" s="13">
        <f t="shared" si="7"/>
        <v>0</v>
      </c>
      <c r="Y60" s="13">
        <f t="shared" si="7"/>
        <v>0</v>
      </c>
      <c r="Z60" s="14">
        <f t="shared" si="7"/>
        <v>84.18244268068484</v>
      </c>
    </row>
    <row r="61" spans="1:26" ht="13.5">
      <c r="A61" s="39" t="s">
        <v>103</v>
      </c>
      <c r="B61" s="12">
        <f t="shared" si="7"/>
        <v>101.48672606174696</v>
      </c>
      <c r="C61" s="12">
        <f t="shared" si="7"/>
        <v>0</v>
      </c>
      <c r="D61" s="3">
        <f t="shared" si="7"/>
        <v>98.99968593290485</v>
      </c>
      <c r="E61" s="13">
        <f t="shared" si="7"/>
        <v>77.3688879328878</v>
      </c>
      <c r="F61" s="13">
        <f t="shared" si="7"/>
        <v>37.35345827385684</v>
      </c>
      <c r="G61" s="13">
        <f t="shared" si="7"/>
        <v>71.14961094615656</v>
      </c>
      <c r="H61" s="13">
        <f t="shared" si="7"/>
        <v>148.63314681883296</v>
      </c>
      <c r="I61" s="13">
        <f t="shared" si="7"/>
        <v>72.80009167852009</v>
      </c>
      <c r="J61" s="13">
        <f t="shared" si="7"/>
        <v>63.347841084741155</v>
      </c>
      <c r="K61" s="13">
        <f t="shared" si="7"/>
        <v>93.02166141458204</v>
      </c>
      <c r="L61" s="13">
        <f t="shared" si="7"/>
        <v>64.86256632491941</v>
      </c>
      <c r="M61" s="13">
        <f t="shared" si="7"/>
        <v>70.37852485092574</v>
      </c>
      <c r="N61" s="13">
        <f t="shared" si="7"/>
        <v>75.51231319031963</v>
      </c>
      <c r="O61" s="13">
        <f t="shared" si="7"/>
        <v>148.36673551180286</v>
      </c>
      <c r="P61" s="13">
        <f t="shared" si="7"/>
        <v>123.25581511601737</v>
      </c>
      <c r="Q61" s="13">
        <f t="shared" si="7"/>
        <v>104.46899458420165</v>
      </c>
      <c r="R61" s="13">
        <f t="shared" si="7"/>
        <v>93.40090458556955</v>
      </c>
      <c r="S61" s="13">
        <f t="shared" si="7"/>
        <v>100.97348368979996</v>
      </c>
      <c r="T61" s="13">
        <f t="shared" si="7"/>
        <v>85.27650065471454</v>
      </c>
      <c r="U61" s="13">
        <f t="shared" si="7"/>
        <v>93.09631990651094</v>
      </c>
      <c r="V61" s="13">
        <f t="shared" si="7"/>
        <v>86.27257295575018</v>
      </c>
      <c r="W61" s="13">
        <f t="shared" si="7"/>
        <v>77.3688879328878</v>
      </c>
      <c r="X61" s="13">
        <f t="shared" si="7"/>
        <v>0</v>
      </c>
      <c r="Y61" s="13">
        <f t="shared" si="7"/>
        <v>0</v>
      </c>
      <c r="Z61" s="14">
        <f t="shared" si="7"/>
        <v>77.3688879328878</v>
      </c>
    </row>
    <row r="62" spans="1:26" ht="13.5">
      <c r="A62" s="39" t="s">
        <v>104</v>
      </c>
      <c r="B62" s="12">
        <f t="shared" si="7"/>
        <v>99.91309251316777</v>
      </c>
      <c r="C62" s="12">
        <f t="shared" si="7"/>
        <v>0</v>
      </c>
      <c r="D62" s="3">
        <f t="shared" si="7"/>
        <v>89.99945485590527</v>
      </c>
      <c r="E62" s="13">
        <f t="shared" si="7"/>
        <v>86.73071607553233</v>
      </c>
      <c r="F62" s="13">
        <f t="shared" si="7"/>
        <v>146.62949156300022</v>
      </c>
      <c r="G62" s="13">
        <f t="shared" si="7"/>
        <v>49.13607357733797</v>
      </c>
      <c r="H62" s="13">
        <f t="shared" si="7"/>
        <v>64.9751532078613</v>
      </c>
      <c r="I62" s="13">
        <f t="shared" si="7"/>
        <v>85.8313656218779</v>
      </c>
      <c r="J62" s="13">
        <f t="shared" si="7"/>
        <v>79.96608886928793</v>
      </c>
      <c r="K62" s="13">
        <f t="shared" si="7"/>
        <v>42.52069514718463</v>
      </c>
      <c r="L62" s="13">
        <f t="shared" si="7"/>
        <v>85.21969313143337</v>
      </c>
      <c r="M62" s="13">
        <f t="shared" si="7"/>
        <v>66.9531603712655</v>
      </c>
      <c r="N62" s="13">
        <f t="shared" si="7"/>
        <v>91.6572088013184</v>
      </c>
      <c r="O62" s="13">
        <f t="shared" si="7"/>
        <v>54.827689788834675</v>
      </c>
      <c r="P62" s="13">
        <f t="shared" si="7"/>
        <v>80.14007859270362</v>
      </c>
      <c r="Q62" s="13">
        <f t="shared" si="7"/>
        <v>75.28165672188965</v>
      </c>
      <c r="R62" s="13">
        <f t="shared" si="7"/>
        <v>43.67086346160164</v>
      </c>
      <c r="S62" s="13">
        <f t="shared" si="7"/>
        <v>71.74655421512396</v>
      </c>
      <c r="T62" s="13">
        <f t="shared" si="7"/>
        <v>63.42692987916638</v>
      </c>
      <c r="U62" s="13">
        <f t="shared" si="7"/>
        <v>59.35499882646641</v>
      </c>
      <c r="V62" s="13">
        <f t="shared" si="7"/>
        <v>71.25674860507651</v>
      </c>
      <c r="W62" s="13">
        <f t="shared" si="7"/>
        <v>86.73071607553233</v>
      </c>
      <c r="X62" s="13">
        <f t="shared" si="7"/>
        <v>0</v>
      </c>
      <c r="Y62" s="13">
        <f t="shared" si="7"/>
        <v>0</v>
      </c>
      <c r="Z62" s="14">
        <f t="shared" si="7"/>
        <v>86.73071607553233</v>
      </c>
    </row>
    <row r="63" spans="1:26" ht="13.5">
      <c r="A63" s="39" t="s">
        <v>105</v>
      </c>
      <c r="B63" s="12">
        <f t="shared" si="7"/>
        <v>101.18598799523811</v>
      </c>
      <c r="C63" s="12">
        <f t="shared" si="7"/>
        <v>0</v>
      </c>
      <c r="D63" s="3">
        <f t="shared" si="7"/>
        <v>89.99992373384991</v>
      </c>
      <c r="E63" s="13">
        <f t="shared" si="7"/>
        <v>68.4480425119254</v>
      </c>
      <c r="F63" s="13">
        <f t="shared" si="7"/>
        <v>16.36740185786243</v>
      </c>
      <c r="G63" s="13">
        <f t="shared" si="7"/>
        <v>28.48653307597041</v>
      </c>
      <c r="H63" s="13">
        <f t="shared" si="7"/>
        <v>32.43523498809629</v>
      </c>
      <c r="I63" s="13">
        <f t="shared" si="7"/>
        <v>26.078112630999424</v>
      </c>
      <c r="J63" s="13">
        <f t="shared" si="7"/>
        <v>49.47832266431953</v>
      </c>
      <c r="K63" s="13">
        <f t="shared" si="7"/>
        <v>38.821932280264555</v>
      </c>
      <c r="L63" s="13">
        <f t="shared" si="7"/>
        <v>29.472406757426178</v>
      </c>
      <c r="M63" s="13">
        <f t="shared" si="7"/>
        <v>38.56090742744214</v>
      </c>
      <c r="N63" s="13">
        <f t="shared" si="7"/>
        <v>133.41615769115535</v>
      </c>
      <c r="O63" s="13">
        <f t="shared" si="7"/>
        <v>53.558851655273955</v>
      </c>
      <c r="P63" s="13">
        <f t="shared" si="7"/>
        <v>58.37751842427005</v>
      </c>
      <c r="Q63" s="13">
        <f t="shared" si="7"/>
        <v>79.8389774182036</v>
      </c>
      <c r="R63" s="13">
        <f t="shared" si="7"/>
        <v>57.69482455797487</v>
      </c>
      <c r="S63" s="13">
        <f t="shared" si="7"/>
        <v>64.80340178856925</v>
      </c>
      <c r="T63" s="13">
        <f t="shared" si="7"/>
        <v>70.05613767802267</v>
      </c>
      <c r="U63" s="13">
        <f t="shared" si="7"/>
        <v>64.39976164585008</v>
      </c>
      <c r="V63" s="13">
        <f t="shared" si="7"/>
        <v>52.17001604247857</v>
      </c>
      <c r="W63" s="13">
        <f t="shared" si="7"/>
        <v>68.4480425119254</v>
      </c>
      <c r="X63" s="13">
        <f t="shared" si="7"/>
        <v>0</v>
      </c>
      <c r="Y63" s="13">
        <f t="shared" si="7"/>
        <v>0</v>
      </c>
      <c r="Z63" s="14">
        <f t="shared" si="7"/>
        <v>68.4480425119254</v>
      </c>
    </row>
    <row r="64" spans="1:26" ht="13.5">
      <c r="A64" s="39" t="s">
        <v>106</v>
      </c>
      <c r="B64" s="12">
        <f t="shared" si="7"/>
        <v>102.23809744885794</v>
      </c>
      <c r="C64" s="12">
        <f t="shared" si="7"/>
        <v>0</v>
      </c>
      <c r="D64" s="3">
        <f t="shared" si="7"/>
        <v>89.99558447655215</v>
      </c>
      <c r="E64" s="13">
        <f t="shared" si="7"/>
        <v>58.1261515421039</v>
      </c>
      <c r="F64" s="13">
        <f t="shared" si="7"/>
        <v>15.293317824059422</v>
      </c>
      <c r="G64" s="13">
        <f t="shared" si="7"/>
        <v>15.449346790999918</v>
      </c>
      <c r="H64" s="13">
        <f t="shared" si="7"/>
        <v>19.860868455999764</v>
      </c>
      <c r="I64" s="13">
        <f t="shared" si="7"/>
        <v>17.440263236320845</v>
      </c>
      <c r="J64" s="13">
        <f t="shared" si="7"/>
        <v>33.343371269884585</v>
      </c>
      <c r="K64" s="13">
        <f t="shared" si="7"/>
        <v>31.47038739634327</v>
      </c>
      <c r="L64" s="13">
        <f t="shared" si="7"/>
        <v>22.013902906084255</v>
      </c>
      <c r="M64" s="13">
        <f t="shared" si="7"/>
        <v>28.202253954977902</v>
      </c>
      <c r="N64" s="13">
        <f t="shared" si="7"/>
        <v>158.54803218869708</v>
      </c>
      <c r="O64" s="13">
        <f t="shared" si="7"/>
        <v>48.89935655422941</v>
      </c>
      <c r="P64" s="13">
        <f t="shared" si="7"/>
        <v>52.69924026802671</v>
      </c>
      <c r="Q64" s="13">
        <f t="shared" si="7"/>
        <v>79.38098148012637</v>
      </c>
      <c r="R64" s="13">
        <f t="shared" si="7"/>
        <v>49.575699790180686</v>
      </c>
      <c r="S64" s="13">
        <f t="shared" si="7"/>
        <v>57.1579530994106</v>
      </c>
      <c r="T64" s="13">
        <f t="shared" si="7"/>
        <v>51.33088681235343</v>
      </c>
      <c r="U64" s="13">
        <f t="shared" si="7"/>
        <v>52.58664199070113</v>
      </c>
      <c r="V64" s="13">
        <f t="shared" si="7"/>
        <v>44.044363766917975</v>
      </c>
      <c r="W64" s="13">
        <f t="shared" si="7"/>
        <v>58.1261515421039</v>
      </c>
      <c r="X64" s="13">
        <f t="shared" si="7"/>
        <v>0</v>
      </c>
      <c r="Y64" s="13">
        <f t="shared" si="7"/>
        <v>0</v>
      </c>
      <c r="Z64" s="14">
        <f t="shared" si="7"/>
        <v>58.1261515421039</v>
      </c>
    </row>
    <row r="65" spans="1:26" ht="13.5">
      <c r="A65" s="39" t="s">
        <v>107</v>
      </c>
      <c r="B65" s="12">
        <f t="shared" si="7"/>
        <v>-69.11652114204178</v>
      </c>
      <c r="C65" s="12">
        <f t="shared" si="7"/>
        <v>0</v>
      </c>
      <c r="D65" s="3">
        <f t="shared" si="7"/>
        <v>-91.18499566585301</v>
      </c>
      <c r="E65" s="13">
        <f t="shared" si="7"/>
        <v>-102.54867782280999</v>
      </c>
      <c r="F65" s="13">
        <f t="shared" si="7"/>
        <v>-33.1707448347316</v>
      </c>
      <c r="G65" s="13">
        <f t="shared" si="7"/>
        <v>-34.3438409914689</v>
      </c>
      <c r="H65" s="13">
        <f t="shared" si="7"/>
        <v>-40.35765294712449</v>
      </c>
      <c r="I65" s="13">
        <f t="shared" si="7"/>
        <v>-35.94911108053237</v>
      </c>
      <c r="J65" s="13">
        <f t="shared" si="7"/>
        <v>-28.266741381047485</v>
      </c>
      <c r="K65" s="13">
        <f t="shared" si="7"/>
        <v>-80.57299810430474</v>
      </c>
      <c r="L65" s="13">
        <f t="shared" si="7"/>
        <v>-566.0450108204416</v>
      </c>
      <c r="M65" s="13">
        <f t="shared" si="7"/>
        <v>-224.65130389039422</v>
      </c>
      <c r="N65" s="13">
        <f t="shared" si="7"/>
        <v>-67.22459043218521</v>
      </c>
      <c r="O65" s="13">
        <f t="shared" si="7"/>
        <v>-97.81905414096347</v>
      </c>
      <c r="P65" s="13">
        <f t="shared" si="7"/>
        <v>-100.65698521887674</v>
      </c>
      <c r="Q65" s="13">
        <f t="shared" si="7"/>
        <v>-88.54576710118536</v>
      </c>
      <c r="R65" s="13">
        <f t="shared" si="7"/>
        <v>-100.96369356750952</v>
      </c>
      <c r="S65" s="13">
        <f t="shared" si="7"/>
        <v>-101.58189566148361</v>
      </c>
      <c r="T65" s="13">
        <f t="shared" si="7"/>
        <v>-130.62667208506892</v>
      </c>
      <c r="U65" s="13">
        <f t="shared" si="7"/>
        <v>-111.00894157645833</v>
      </c>
      <c r="V65" s="13">
        <f t="shared" si="7"/>
        <v>-114.91516706540456</v>
      </c>
      <c r="W65" s="13">
        <f t="shared" si="7"/>
        <v>-102.54867782280999</v>
      </c>
      <c r="X65" s="13">
        <f t="shared" si="7"/>
        <v>0</v>
      </c>
      <c r="Y65" s="13">
        <f t="shared" si="7"/>
        <v>0</v>
      </c>
      <c r="Z65" s="14">
        <f t="shared" si="7"/>
        <v>-102.54867782280999</v>
      </c>
    </row>
    <row r="66" spans="1:26" ht="13.5">
      <c r="A66" s="40" t="s">
        <v>110</v>
      </c>
      <c r="B66" s="15">
        <f t="shared" si="7"/>
        <v>101.95477099458441</v>
      </c>
      <c r="C66" s="15">
        <f t="shared" si="7"/>
        <v>0</v>
      </c>
      <c r="D66" s="4">
        <f t="shared" si="7"/>
        <v>72</v>
      </c>
      <c r="E66" s="16">
        <f t="shared" si="7"/>
        <v>38.63966843033509</v>
      </c>
      <c r="F66" s="16">
        <f t="shared" si="7"/>
        <v>37.168140810814634</v>
      </c>
      <c r="G66" s="16">
        <f t="shared" si="7"/>
        <v>22.03887648581347</v>
      </c>
      <c r="H66" s="16">
        <f t="shared" si="7"/>
        <v>176.60456301262636</v>
      </c>
      <c r="I66" s="16">
        <f t="shared" si="7"/>
        <v>70.15662469313669</v>
      </c>
      <c r="J66" s="16">
        <f t="shared" si="7"/>
        <v>117.54864429221115</v>
      </c>
      <c r="K66" s="16">
        <f t="shared" si="7"/>
        <v>8.832593526159728</v>
      </c>
      <c r="L66" s="16">
        <f t="shared" si="7"/>
        <v>7.69536486103415</v>
      </c>
      <c r="M66" s="16">
        <f t="shared" si="7"/>
        <v>41.9241844371064</v>
      </c>
      <c r="N66" s="16">
        <f t="shared" si="7"/>
        <v>10.7633722977522</v>
      </c>
      <c r="O66" s="16">
        <f t="shared" si="7"/>
        <v>11.844950070535331</v>
      </c>
      <c r="P66" s="16">
        <f t="shared" si="7"/>
        <v>14.74496811257697</v>
      </c>
      <c r="Q66" s="16">
        <f t="shared" si="7"/>
        <v>12.212512792829267</v>
      </c>
      <c r="R66" s="16">
        <f t="shared" si="7"/>
        <v>10.440385911558135</v>
      </c>
      <c r="S66" s="16">
        <f t="shared" si="7"/>
        <v>12.16912613818028</v>
      </c>
      <c r="T66" s="16">
        <f t="shared" si="7"/>
        <v>13.128754699430253</v>
      </c>
      <c r="U66" s="16">
        <f t="shared" si="7"/>
        <v>11.91683030454882</v>
      </c>
      <c r="V66" s="16">
        <f t="shared" si="7"/>
        <v>31.915204987538537</v>
      </c>
      <c r="W66" s="16">
        <f t="shared" si="7"/>
        <v>38.63966843033509</v>
      </c>
      <c r="X66" s="16">
        <f t="shared" si="7"/>
        <v>0</v>
      </c>
      <c r="Y66" s="16">
        <f t="shared" si="7"/>
        <v>0</v>
      </c>
      <c r="Z66" s="17">
        <f t="shared" si="7"/>
        <v>38.63966843033509</v>
      </c>
    </row>
    <row r="67" spans="1:26" ht="13.5" hidden="1">
      <c r="A67" s="41" t="s">
        <v>221</v>
      </c>
      <c r="B67" s="24">
        <v>386768420</v>
      </c>
      <c r="C67" s="24"/>
      <c r="D67" s="25">
        <v>453421060</v>
      </c>
      <c r="E67" s="26">
        <v>461921060</v>
      </c>
      <c r="F67" s="26">
        <v>39887535</v>
      </c>
      <c r="G67" s="26">
        <v>35932503</v>
      </c>
      <c r="H67" s="26">
        <v>27953390</v>
      </c>
      <c r="I67" s="26">
        <v>103773428</v>
      </c>
      <c r="J67" s="26">
        <v>33642455</v>
      </c>
      <c r="K67" s="26">
        <v>31969177</v>
      </c>
      <c r="L67" s="26">
        <v>32807266</v>
      </c>
      <c r="M67" s="26">
        <v>98418898</v>
      </c>
      <c r="N67" s="26">
        <v>41854664</v>
      </c>
      <c r="O67" s="26">
        <v>32354641</v>
      </c>
      <c r="P67" s="26">
        <v>33032323</v>
      </c>
      <c r="Q67" s="26">
        <v>107241628</v>
      </c>
      <c r="R67" s="26">
        <v>34467122</v>
      </c>
      <c r="S67" s="26">
        <v>37017582</v>
      </c>
      <c r="T67" s="26">
        <v>39655657</v>
      </c>
      <c r="U67" s="26">
        <v>111140361</v>
      </c>
      <c r="V67" s="26">
        <v>420574315</v>
      </c>
      <c r="W67" s="26">
        <v>461921060</v>
      </c>
      <c r="X67" s="26"/>
      <c r="Y67" s="25"/>
      <c r="Z67" s="27">
        <v>461921060</v>
      </c>
    </row>
    <row r="68" spans="1:26" ht="13.5" hidden="1">
      <c r="A68" s="37" t="s">
        <v>31</v>
      </c>
      <c r="B68" s="19">
        <v>86297637</v>
      </c>
      <c r="C68" s="19"/>
      <c r="D68" s="20">
        <v>88537120</v>
      </c>
      <c r="E68" s="21">
        <v>93737120</v>
      </c>
      <c r="F68" s="21">
        <v>13909799</v>
      </c>
      <c r="G68" s="21">
        <v>7362233</v>
      </c>
      <c r="H68" s="21">
        <v>7521912</v>
      </c>
      <c r="I68" s="21">
        <v>28793944</v>
      </c>
      <c r="J68" s="21">
        <v>7188243</v>
      </c>
      <c r="K68" s="21">
        <v>7421594</v>
      </c>
      <c r="L68" s="21">
        <v>7420578</v>
      </c>
      <c r="M68" s="21">
        <v>22030415</v>
      </c>
      <c r="N68" s="21">
        <v>7407990</v>
      </c>
      <c r="O68" s="21">
        <v>7370759</v>
      </c>
      <c r="P68" s="21">
        <v>7460464</v>
      </c>
      <c r="Q68" s="21">
        <v>22239213</v>
      </c>
      <c r="R68" s="21">
        <v>7427484</v>
      </c>
      <c r="S68" s="21">
        <v>7426632</v>
      </c>
      <c r="T68" s="21">
        <v>7417770</v>
      </c>
      <c r="U68" s="21">
        <v>22271886</v>
      </c>
      <c r="V68" s="21">
        <v>95335458</v>
      </c>
      <c r="W68" s="21">
        <v>93737120</v>
      </c>
      <c r="X68" s="21"/>
      <c r="Y68" s="20"/>
      <c r="Z68" s="23">
        <v>93737120</v>
      </c>
    </row>
    <row r="69" spans="1:26" ht="13.5" hidden="1">
      <c r="A69" s="38" t="s">
        <v>32</v>
      </c>
      <c r="B69" s="19">
        <v>286532117</v>
      </c>
      <c r="C69" s="19"/>
      <c r="D69" s="20">
        <v>354008940</v>
      </c>
      <c r="E69" s="21">
        <v>354008940</v>
      </c>
      <c r="F69" s="21">
        <v>24846232</v>
      </c>
      <c r="G69" s="21">
        <v>27265934</v>
      </c>
      <c r="H69" s="21">
        <v>19491222</v>
      </c>
      <c r="I69" s="21">
        <v>71603388</v>
      </c>
      <c r="J69" s="21">
        <v>25203500</v>
      </c>
      <c r="K69" s="21">
        <v>23141586</v>
      </c>
      <c r="L69" s="21">
        <v>23982674</v>
      </c>
      <c r="M69" s="21">
        <v>72327760</v>
      </c>
      <c r="N69" s="21">
        <v>32995521</v>
      </c>
      <c r="O69" s="21">
        <v>23559773</v>
      </c>
      <c r="P69" s="21">
        <v>24534773</v>
      </c>
      <c r="Q69" s="21">
        <v>81090067</v>
      </c>
      <c r="R69" s="21">
        <v>25504053</v>
      </c>
      <c r="S69" s="21">
        <v>28040888</v>
      </c>
      <c r="T69" s="21">
        <v>30689827</v>
      </c>
      <c r="U69" s="21">
        <v>84234768</v>
      </c>
      <c r="V69" s="21">
        <v>309255983</v>
      </c>
      <c r="W69" s="21">
        <v>354008940</v>
      </c>
      <c r="X69" s="21"/>
      <c r="Y69" s="20"/>
      <c r="Z69" s="23">
        <v>354008940</v>
      </c>
    </row>
    <row r="70" spans="1:26" ht="13.5" hidden="1">
      <c r="A70" s="39" t="s">
        <v>103</v>
      </c>
      <c r="B70" s="19">
        <v>131977373</v>
      </c>
      <c r="C70" s="19"/>
      <c r="D70" s="20">
        <v>173593480</v>
      </c>
      <c r="E70" s="21">
        <v>173593480</v>
      </c>
      <c r="F70" s="21">
        <v>12851715</v>
      </c>
      <c r="G70" s="21">
        <v>14260494</v>
      </c>
      <c r="H70" s="21">
        <v>6317650</v>
      </c>
      <c r="I70" s="21">
        <v>33429859</v>
      </c>
      <c r="J70" s="21">
        <v>11529239</v>
      </c>
      <c r="K70" s="21">
        <v>6150891</v>
      </c>
      <c r="L70" s="21">
        <v>10554291</v>
      </c>
      <c r="M70" s="21">
        <v>28234421</v>
      </c>
      <c r="N70" s="21">
        <v>17840015</v>
      </c>
      <c r="O70" s="21">
        <v>7487336</v>
      </c>
      <c r="P70" s="21">
        <v>10002251</v>
      </c>
      <c r="Q70" s="21">
        <v>35329602</v>
      </c>
      <c r="R70" s="21">
        <v>10042831</v>
      </c>
      <c r="S70" s="21">
        <v>13511269</v>
      </c>
      <c r="T70" s="21">
        <v>14001522</v>
      </c>
      <c r="U70" s="21">
        <v>37555622</v>
      </c>
      <c r="V70" s="21">
        <v>134549504</v>
      </c>
      <c r="W70" s="21">
        <v>173593480</v>
      </c>
      <c r="X70" s="21"/>
      <c r="Y70" s="20"/>
      <c r="Z70" s="23">
        <v>173593480</v>
      </c>
    </row>
    <row r="71" spans="1:26" ht="13.5" hidden="1">
      <c r="A71" s="39" t="s">
        <v>104</v>
      </c>
      <c r="B71" s="19">
        <v>122939926</v>
      </c>
      <c r="C71" s="19"/>
      <c r="D71" s="20">
        <v>146016440</v>
      </c>
      <c r="E71" s="21">
        <v>146016440</v>
      </c>
      <c r="F71" s="21">
        <v>9751867</v>
      </c>
      <c r="G71" s="21">
        <v>10719605</v>
      </c>
      <c r="H71" s="21">
        <v>9567231</v>
      </c>
      <c r="I71" s="21">
        <v>30038703</v>
      </c>
      <c r="J71" s="21">
        <v>11425747</v>
      </c>
      <c r="K71" s="21">
        <v>13348540</v>
      </c>
      <c r="L71" s="21">
        <v>9714778</v>
      </c>
      <c r="M71" s="21">
        <v>34489065</v>
      </c>
      <c r="N71" s="21">
        <v>12946015</v>
      </c>
      <c r="O71" s="21">
        <v>13109728</v>
      </c>
      <c r="P71" s="21">
        <v>11556798</v>
      </c>
      <c r="Q71" s="21">
        <v>37612541</v>
      </c>
      <c r="R71" s="21">
        <v>12510261</v>
      </c>
      <c r="S71" s="21">
        <v>11581759</v>
      </c>
      <c r="T71" s="21">
        <v>12941432</v>
      </c>
      <c r="U71" s="21">
        <v>37033452</v>
      </c>
      <c r="V71" s="21">
        <v>139173761</v>
      </c>
      <c r="W71" s="21">
        <v>146016440</v>
      </c>
      <c r="X71" s="21"/>
      <c r="Y71" s="20"/>
      <c r="Z71" s="23">
        <v>146016440</v>
      </c>
    </row>
    <row r="72" spans="1:26" ht="13.5" hidden="1">
      <c r="A72" s="39" t="s">
        <v>105</v>
      </c>
      <c r="B72" s="19">
        <v>17759286</v>
      </c>
      <c r="C72" s="19"/>
      <c r="D72" s="20">
        <v>17045570</v>
      </c>
      <c r="E72" s="21">
        <v>17045570</v>
      </c>
      <c r="F72" s="21">
        <v>1469323</v>
      </c>
      <c r="G72" s="21">
        <v>1434032</v>
      </c>
      <c r="H72" s="21">
        <v>1701150</v>
      </c>
      <c r="I72" s="21">
        <v>4604505</v>
      </c>
      <c r="J72" s="21">
        <v>1415626</v>
      </c>
      <c r="K72" s="21">
        <v>1730308</v>
      </c>
      <c r="L72" s="21">
        <v>1750193</v>
      </c>
      <c r="M72" s="21">
        <v>4896127</v>
      </c>
      <c r="N72" s="21">
        <v>1411823</v>
      </c>
      <c r="O72" s="21">
        <v>1581128</v>
      </c>
      <c r="P72" s="21">
        <v>1588394</v>
      </c>
      <c r="Q72" s="21">
        <v>4581345</v>
      </c>
      <c r="R72" s="21">
        <v>1586222</v>
      </c>
      <c r="S72" s="21">
        <v>1551184</v>
      </c>
      <c r="T72" s="21">
        <v>1769578</v>
      </c>
      <c r="U72" s="21">
        <v>4906984</v>
      </c>
      <c r="V72" s="21">
        <v>18988961</v>
      </c>
      <c r="W72" s="21">
        <v>17045570</v>
      </c>
      <c r="X72" s="21"/>
      <c r="Y72" s="20"/>
      <c r="Z72" s="23">
        <v>17045570</v>
      </c>
    </row>
    <row r="73" spans="1:26" ht="13.5" hidden="1">
      <c r="A73" s="39" t="s">
        <v>106</v>
      </c>
      <c r="B73" s="19">
        <v>23112041</v>
      </c>
      <c r="C73" s="19"/>
      <c r="D73" s="20">
        <v>26882430</v>
      </c>
      <c r="E73" s="21">
        <v>26882430</v>
      </c>
      <c r="F73" s="21">
        <v>1516512</v>
      </c>
      <c r="G73" s="21">
        <v>1567186</v>
      </c>
      <c r="H73" s="21">
        <v>2634054</v>
      </c>
      <c r="I73" s="21">
        <v>5717752</v>
      </c>
      <c r="J73" s="21">
        <v>1557425</v>
      </c>
      <c r="K73" s="21">
        <v>2634537</v>
      </c>
      <c r="L73" s="21">
        <v>2685194</v>
      </c>
      <c r="M73" s="21">
        <v>6877156</v>
      </c>
      <c r="N73" s="21">
        <v>1518794</v>
      </c>
      <c r="O73" s="21">
        <v>2101498</v>
      </c>
      <c r="P73" s="21">
        <v>2105611</v>
      </c>
      <c r="Q73" s="21">
        <v>5725903</v>
      </c>
      <c r="R73" s="21">
        <v>2080838</v>
      </c>
      <c r="S73" s="21">
        <v>2108417</v>
      </c>
      <c r="T73" s="21">
        <v>2685991</v>
      </c>
      <c r="U73" s="21">
        <v>6875246</v>
      </c>
      <c r="V73" s="21">
        <v>25196057</v>
      </c>
      <c r="W73" s="21">
        <v>26882430</v>
      </c>
      <c r="X73" s="21"/>
      <c r="Y73" s="20"/>
      <c r="Z73" s="23">
        <v>26882430</v>
      </c>
    </row>
    <row r="74" spans="1:26" ht="13.5" hidden="1">
      <c r="A74" s="39" t="s">
        <v>107</v>
      </c>
      <c r="B74" s="19">
        <v>-9256509</v>
      </c>
      <c r="C74" s="19"/>
      <c r="D74" s="20">
        <v>-9528980</v>
      </c>
      <c r="E74" s="21">
        <v>-9528980</v>
      </c>
      <c r="F74" s="21">
        <v>-743185</v>
      </c>
      <c r="G74" s="21">
        <v>-715383</v>
      </c>
      <c r="H74" s="21">
        <v>-728863</v>
      </c>
      <c r="I74" s="21">
        <v>-2187431</v>
      </c>
      <c r="J74" s="21">
        <v>-724537</v>
      </c>
      <c r="K74" s="21">
        <v>-722690</v>
      </c>
      <c r="L74" s="21">
        <v>-721782</v>
      </c>
      <c r="M74" s="21">
        <v>-2169009</v>
      </c>
      <c r="N74" s="21">
        <v>-721126</v>
      </c>
      <c r="O74" s="21">
        <v>-719917</v>
      </c>
      <c r="P74" s="21">
        <v>-718281</v>
      </c>
      <c r="Q74" s="21">
        <v>-2159324</v>
      </c>
      <c r="R74" s="21">
        <v>-716099</v>
      </c>
      <c r="S74" s="21">
        <v>-711741</v>
      </c>
      <c r="T74" s="21">
        <v>-708696</v>
      </c>
      <c r="U74" s="21">
        <v>-2136536</v>
      </c>
      <c r="V74" s="21">
        <v>-8652300</v>
      </c>
      <c r="W74" s="21">
        <v>-9528980</v>
      </c>
      <c r="X74" s="21"/>
      <c r="Y74" s="20"/>
      <c r="Z74" s="23">
        <v>-9528980</v>
      </c>
    </row>
    <row r="75" spans="1:26" ht="13.5" hidden="1">
      <c r="A75" s="40" t="s">
        <v>110</v>
      </c>
      <c r="B75" s="28">
        <v>13938666</v>
      </c>
      <c r="C75" s="28"/>
      <c r="D75" s="29">
        <v>10875000</v>
      </c>
      <c r="E75" s="30">
        <v>14175000</v>
      </c>
      <c r="F75" s="30">
        <v>1131504</v>
      </c>
      <c r="G75" s="30">
        <v>1304336</v>
      </c>
      <c r="H75" s="30">
        <v>940256</v>
      </c>
      <c r="I75" s="30">
        <v>3376096</v>
      </c>
      <c r="J75" s="30">
        <v>1250712</v>
      </c>
      <c r="K75" s="30">
        <v>1405997</v>
      </c>
      <c r="L75" s="30">
        <v>1404014</v>
      </c>
      <c r="M75" s="30">
        <v>4060723</v>
      </c>
      <c r="N75" s="30">
        <v>1451153</v>
      </c>
      <c r="O75" s="30">
        <v>1424109</v>
      </c>
      <c r="P75" s="30">
        <v>1037086</v>
      </c>
      <c r="Q75" s="30">
        <v>3912348</v>
      </c>
      <c r="R75" s="30">
        <v>1535585</v>
      </c>
      <c r="S75" s="30">
        <v>1550062</v>
      </c>
      <c r="T75" s="30">
        <v>1548060</v>
      </c>
      <c r="U75" s="30">
        <v>4633707</v>
      </c>
      <c r="V75" s="30">
        <v>15982874</v>
      </c>
      <c r="W75" s="30">
        <v>14175000</v>
      </c>
      <c r="X75" s="30"/>
      <c r="Y75" s="29"/>
      <c r="Z75" s="31">
        <v>14175000</v>
      </c>
    </row>
    <row r="76" spans="1:26" ht="13.5" hidden="1">
      <c r="A76" s="42" t="s">
        <v>222</v>
      </c>
      <c r="B76" s="32">
        <v>404137866</v>
      </c>
      <c r="C76" s="32">
        <v>309355298</v>
      </c>
      <c r="D76" s="33">
        <v>430431000</v>
      </c>
      <c r="E76" s="34">
        <v>373261770</v>
      </c>
      <c r="F76" s="34">
        <v>24059963</v>
      </c>
      <c r="G76" s="34">
        <v>22429139</v>
      </c>
      <c r="H76" s="34">
        <v>20831422</v>
      </c>
      <c r="I76" s="34">
        <v>67320524</v>
      </c>
      <c r="J76" s="34">
        <v>21862211</v>
      </c>
      <c r="K76" s="34">
        <v>17049390</v>
      </c>
      <c r="L76" s="34">
        <v>25239140</v>
      </c>
      <c r="M76" s="34">
        <v>64150741</v>
      </c>
      <c r="N76" s="34">
        <v>40575491</v>
      </c>
      <c r="O76" s="34">
        <v>25267310</v>
      </c>
      <c r="P76" s="34">
        <v>30199867</v>
      </c>
      <c r="Q76" s="34">
        <v>96042668</v>
      </c>
      <c r="R76" s="34">
        <v>21327592</v>
      </c>
      <c r="S76" s="34">
        <v>30403991</v>
      </c>
      <c r="T76" s="34">
        <v>30109782</v>
      </c>
      <c r="U76" s="34">
        <v>81841365</v>
      </c>
      <c r="V76" s="34">
        <v>309355298</v>
      </c>
      <c r="W76" s="34">
        <v>373261770</v>
      </c>
      <c r="X76" s="34"/>
      <c r="Y76" s="33"/>
      <c r="Z76" s="35">
        <v>373261770</v>
      </c>
    </row>
    <row r="77" spans="1:26" ht="13.5" hidden="1">
      <c r="A77" s="37" t="s">
        <v>31</v>
      </c>
      <c r="B77" s="19">
        <v>85157137</v>
      </c>
      <c r="C77" s="19">
        <v>58057523</v>
      </c>
      <c r="D77" s="20">
        <v>71107000</v>
      </c>
      <c r="E77" s="21">
        <v>69771224</v>
      </c>
      <c r="F77" s="21">
        <v>3820796</v>
      </c>
      <c r="G77" s="21">
        <v>5831883</v>
      </c>
      <c r="H77" s="21">
        <v>2195372</v>
      </c>
      <c r="I77" s="21">
        <v>11848051</v>
      </c>
      <c r="J77" s="21">
        <v>2527240</v>
      </c>
      <c r="K77" s="21">
        <v>3444520</v>
      </c>
      <c r="L77" s="21">
        <v>4813857</v>
      </c>
      <c r="M77" s="21">
        <v>10785617</v>
      </c>
      <c r="N77" s="21">
        <v>10305542</v>
      </c>
      <c r="O77" s="21">
        <v>4223479</v>
      </c>
      <c r="P77" s="21">
        <v>5697060</v>
      </c>
      <c r="Q77" s="21">
        <v>20226081</v>
      </c>
      <c r="R77" s="21">
        <v>3654079</v>
      </c>
      <c r="S77" s="21">
        <v>5329702</v>
      </c>
      <c r="T77" s="21">
        <v>6213993</v>
      </c>
      <c r="U77" s="21">
        <v>15197774</v>
      </c>
      <c r="V77" s="21">
        <v>58057523</v>
      </c>
      <c r="W77" s="21">
        <v>69771224</v>
      </c>
      <c r="X77" s="21"/>
      <c r="Y77" s="20"/>
      <c r="Z77" s="23">
        <v>69771224</v>
      </c>
    </row>
    <row r="78" spans="1:26" ht="13.5" hidden="1">
      <c r="A78" s="38" t="s">
        <v>32</v>
      </c>
      <c r="B78" s="19">
        <v>304769594</v>
      </c>
      <c r="C78" s="19">
        <v>246196808</v>
      </c>
      <c r="D78" s="20">
        <v>351494000</v>
      </c>
      <c r="E78" s="21">
        <v>298013373</v>
      </c>
      <c r="F78" s="21">
        <v>19818608</v>
      </c>
      <c r="G78" s="21">
        <v>16309795</v>
      </c>
      <c r="H78" s="21">
        <v>16975515</v>
      </c>
      <c r="I78" s="21">
        <v>53103918</v>
      </c>
      <c r="J78" s="21">
        <v>17864776</v>
      </c>
      <c r="K78" s="21">
        <v>13480684</v>
      </c>
      <c r="L78" s="21">
        <v>20317239</v>
      </c>
      <c r="M78" s="21">
        <v>51662699</v>
      </c>
      <c r="N78" s="21">
        <v>30113756</v>
      </c>
      <c r="O78" s="21">
        <v>20875146</v>
      </c>
      <c r="P78" s="21">
        <v>24349889</v>
      </c>
      <c r="Q78" s="21">
        <v>75338791</v>
      </c>
      <c r="R78" s="21">
        <v>17513192</v>
      </c>
      <c r="S78" s="21">
        <v>24885660</v>
      </c>
      <c r="T78" s="21">
        <v>23692548</v>
      </c>
      <c r="U78" s="21">
        <v>66091400</v>
      </c>
      <c r="V78" s="21">
        <v>246196808</v>
      </c>
      <c r="W78" s="21">
        <v>298013373</v>
      </c>
      <c r="X78" s="21"/>
      <c r="Y78" s="20"/>
      <c r="Z78" s="23">
        <v>298013373</v>
      </c>
    </row>
    <row r="79" spans="1:26" ht="13.5" hidden="1">
      <c r="A79" s="39" t="s">
        <v>103</v>
      </c>
      <c r="B79" s="19">
        <v>133939515</v>
      </c>
      <c r="C79" s="19">
        <v>116079319</v>
      </c>
      <c r="D79" s="20">
        <v>171857000</v>
      </c>
      <c r="E79" s="21">
        <v>134307345</v>
      </c>
      <c r="F79" s="21">
        <v>4800560</v>
      </c>
      <c r="G79" s="21">
        <v>10146286</v>
      </c>
      <c r="H79" s="21">
        <v>9390122</v>
      </c>
      <c r="I79" s="21">
        <v>24336968</v>
      </c>
      <c r="J79" s="21">
        <v>7303524</v>
      </c>
      <c r="K79" s="21">
        <v>5721661</v>
      </c>
      <c r="L79" s="21">
        <v>6845784</v>
      </c>
      <c r="M79" s="21">
        <v>19870969</v>
      </c>
      <c r="N79" s="21">
        <v>13471408</v>
      </c>
      <c r="O79" s="21">
        <v>11108716</v>
      </c>
      <c r="P79" s="21">
        <v>12328356</v>
      </c>
      <c r="Q79" s="21">
        <v>36908480</v>
      </c>
      <c r="R79" s="21">
        <v>9380095</v>
      </c>
      <c r="S79" s="21">
        <v>13642799</v>
      </c>
      <c r="T79" s="21">
        <v>11940008</v>
      </c>
      <c r="U79" s="21">
        <v>34962902</v>
      </c>
      <c r="V79" s="21">
        <v>116079319</v>
      </c>
      <c r="W79" s="21">
        <v>134307345</v>
      </c>
      <c r="X79" s="21"/>
      <c r="Y79" s="20"/>
      <c r="Z79" s="23">
        <v>134307345</v>
      </c>
    </row>
    <row r="80" spans="1:26" ht="13.5" hidden="1">
      <c r="A80" s="39" t="s">
        <v>104</v>
      </c>
      <c r="B80" s="19">
        <v>122833082</v>
      </c>
      <c r="C80" s="19">
        <v>99170697</v>
      </c>
      <c r="D80" s="20">
        <v>131414000</v>
      </c>
      <c r="E80" s="21">
        <v>126641104</v>
      </c>
      <c r="F80" s="21">
        <v>14299113</v>
      </c>
      <c r="G80" s="21">
        <v>5267193</v>
      </c>
      <c r="H80" s="21">
        <v>6216323</v>
      </c>
      <c r="I80" s="21">
        <v>25782629</v>
      </c>
      <c r="J80" s="21">
        <v>9136723</v>
      </c>
      <c r="K80" s="21">
        <v>5675892</v>
      </c>
      <c r="L80" s="21">
        <v>8278904</v>
      </c>
      <c r="M80" s="21">
        <v>23091519</v>
      </c>
      <c r="N80" s="21">
        <v>11865956</v>
      </c>
      <c r="O80" s="21">
        <v>7187761</v>
      </c>
      <c r="P80" s="21">
        <v>9261627</v>
      </c>
      <c r="Q80" s="21">
        <v>28315344</v>
      </c>
      <c r="R80" s="21">
        <v>5463339</v>
      </c>
      <c r="S80" s="21">
        <v>8309513</v>
      </c>
      <c r="T80" s="21">
        <v>8208353</v>
      </c>
      <c r="U80" s="21">
        <v>21981205</v>
      </c>
      <c r="V80" s="21">
        <v>99170697</v>
      </c>
      <c r="W80" s="21">
        <v>126641104</v>
      </c>
      <c r="X80" s="21"/>
      <c r="Y80" s="20"/>
      <c r="Z80" s="23">
        <v>126641104</v>
      </c>
    </row>
    <row r="81" spans="1:26" ht="13.5" hidden="1">
      <c r="A81" s="39" t="s">
        <v>105</v>
      </c>
      <c r="B81" s="19">
        <v>17969909</v>
      </c>
      <c r="C81" s="19">
        <v>9906544</v>
      </c>
      <c r="D81" s="20">
        <v>15341000</v>
      </c>
      <c r="E81" s="21">
        <v>11667359</v>
      </c>
      <c r="F81" s="21">
        <v>240490</v>
      </c>
      <c r="G81" s="21">
        <v>408506</v>
      </c>
      <c r="H81" s="21">
        <v>551772</v>
      </c>
      <c r="I81" s="21">
        <v>1200768</v>
      </c>
      <c r="J81" s="21">
        <v>700428</v>
      </c>
      <c r="K81" s="21">
        <v>671739</v>
      </c>
      <c r="L81" s="21">
        <v>515824</v>
      </c>
      <c r="M81" s="21">
        <v>1887991</v>
      </c>
      <c r="N81" s="21">
        <v>1883600</v>
      </c>
      <c r="O81" s="21">
        <v>846834</v>
      </c>
      <c r="P81" s="21">
        <v>927265</v>
      </c>
      <c r="Q81" s="21">
        <v>3657699</v>
      </c>
      <c r="R81" s="21">
        <v>915168</v>
      </c>
      <c r="S81" s="21">
        <v>1005220</v>
      </c>
      <c r="T81" s="21">
        <v>1239698</v>
      </c>
      <c r="U81" s="21">
        <v>3160086</v>
      </c>
      <c r="V81" s="21">
        <v>9906544</v>
      </c>
      <c r="W81" s="21">
        <v>11667359</v>
      </c>
      <c r="X81" s="21"/>
      <c r="Y81" s="20"/>
      <c r="Z81" s="23">
        <v>11667359</v>
      </c>
    </row>
    <row r="82" spans="1:26" ht="13.5" hidden="1">
      <c r="A82" s="39" t="s">
        <v>106</v>
      </c>
      <c r="B82" s="19">
        <v>23629311</v>
      </c>
      <c r="C82" s="19">
        <v>11097443</v>
      </c>
      <c r="D82" s="20">
        <v>24193000</v>
      </c>
      <c r="E82" s="21">
        <v>15625722</v>
      </c>
      <c r="F82" s="21">
        <v>231925</v>
      </c>
      <c r="G82" s="21">
        <v>242120</v>
      </c>
      <c r="H82" s="21">
        <v>523146</v>
      </c>
      <c r="I82" s="21">
        <v>997191</v>
      </c>
      <c r="J82" s="21">
        <v>519298</v>
      </c>
      <c r="K82" s="21">
        <v>829099</v>
      </c>
      <c r="L82" s="21">
        <v>591116</v>
      </c>
      <c r="M82" s="21">
        <v>1939513</v>
      </c>
      <c r="N82" s="21">
        <v>2408018</v>
      </c>
      <c r="O82" s="21">
        <v>1027619</v>
      </c>
      <c r="P82" s="21">
        <v>1109641</v>
      </c>
      <c r="Q82" s="21">
        <v>4545278</v>
      </c>
      <c r="R82" s="21">
        <v>1031590</v>
      </c>
      <c r="S82" s="21">
        <v>1205128</v>
      </c>
      <c r="T82" s="21">
        <v>1378743</v>
      </c>
      <c r="U82" s="21">
        <v>3615461</v>
      </c>
      <c r="V82" s="21">
        <v>11097443</v>
      </c>
      <c r="W82" s="21">
        <v>15625722</v>
      </c>
      <c r="X82" s="21"/>
      <c r="Y82" s="20"/>
      <c r="Z82" s="23">
        <v>15625722</v>
      </c>
    </row>
    <row r="83" spans="1:26" ht="13.5" hidden="1">
      <c r="A83" s="39" t="s">
        <v>107</v>
      </c>
      <c r="B83" s="19">
        <v>6397777</v>
      </c>
      <c r="C83" s="19">
        <v>9942805</v>
      </c>
      <c r="D83" s="20">
        <v>8689000</v>
      </c>
      <c r="E83" s="21">
        <v>9771843</v>
      </c>
      <c r="F83" s="21">
        <v>246520</v>
      </c>
      <c r="G83" s="21">
        <v>245690</v>
      </c>
      <c r="H83" s="21">
        <v>294152</v>
      </c>
      <c r="I83" s="21">
        <v>786362</v>
      </c>
      <c r="J83" s="21">
        <v>204803</v>
      </c>
      <c r="K83" s="21">
        <v>582293</v>
      </c>
      <c r="L83" s="21">
        <v>4085611</v>
      </c>
      <c r="M83" s="21">
        <v>4872707</v>
      </c>
      <c r="N83" s="21">
        <v>484774</v>
      </c>
      <c r="O83" s="21">
        <v>704216</v>
      </c>
      <c r="P83" s="21">
        <v>723000</v>
      </c>
      <c r="Q83" s="21">
        <v>1911990</v>
      </c>
      <c r="R83" s="21">
        <v>723000</v>
      </c>
      <c r="S83" s="21">
        <v>723000</v>
      </c>
      <c r="T83" s="21">
        <v>925746</v>
      </c>
      <c r="U83" s="21">
        <v>2371746</v>
      </c>
      <c r="V83" s="21">
        <v>9942805</v>
      </c>
      <c r="W83" s="21">
        <v>9771843</v>
      </c>
      <c r="X83" s="21"/>
      <c r="Y83" s="20"/>
      <c r="Z83" s="23">
        <v>9771843</v>
      </c>
    </row>
    <row r="84" spans="1:26" ht="13.5" hidden="1">
      <c r="A84" s="40" t="s">
        <v>110</v>
      </c>
      <c r="B84" s="28">
        <v>14211135</v>
      </c>
      <c r="C84" s="28">
        <v>5100967</v>
      </c>
      <c r="D84" s="29">
        <v>7830000</v>
      </c>
      <c r="E84" s="30">
        <v>5477173</v>
      </c>
      <c r="F84" s="30">
        <v>420559</v>
      </c>
      <c r="G84" s="30">
        <v>287461</v>
      </c>
      <c r="H84" s="30">
        <v>1660535</v>
      </c>
      <c r="I84" s="30">
        <v>2368555</v>
      </c>
      <c r="J84" s="30">
        <v>1470195</v>
      </c>
      <c r="K84" s="30">
        <v>124186</v>
      </c>
      <c r="L84" s="30">
        <v>108044</v>
      </c>
      <c r="M84" s="30">
        <v>1702425</v>
      </c>
      <c r="N84" s="30">
        <v>156193</v>
      </c>
      <c r="O84" s="30">
        <v>168685</v>
      </c>
      <c r="P84" s="30">
        <v>152918</v>
      </c>
      <c r="Q84" s="30">
        <v>477796</v>
      </c>
      <c r="R84" s="30">
        <v>160321</v>
      </c>
      <c r="S84" s="30">
        <v>188629</v>
      </c>
      <c r="T84" s="30">
        <v>203241</v>
      </c>
      <c r="U84" s="30">
        <v>552191</v>
      </c>
      <c r="V84" s="30">
        <v>5100967</v>
      </c>
      <c r="W84" s="30">
        <v>5477173</v>
      </c>
      <c r="X84" s="30"/>
      <c r="Y84" s="29"/>
      <c r="Z84" s="31">
        <v>5477173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134018078</v>
      </c>
      <c r="D5" s="158">
        <f>SUM(D6:D8)</f>
        <v>0</v>
      </c>
      <c r="E5" s="159">
        <f t="shared" si="0"/>
        <v>155078570</v>
      </c>
      <c r="F5" s="105">
        <f t="shared" si="0"/>
        <v>157512640</v>
      </c>
      <c r="G5" s="105">
        <f t="shared" si="0"/>
        <v>50716233</v>
      </c>
      <c r="H5" s="105">
        <f t="shared" si="0"/>
        <v>9405691</v>
      </c>
      <c r="I5" s="105">
        <f t="shared" si="0"/>
        <v>-287688</v>
      </c>
      <c r="J5" s="105">
        <f t="shared" si="0"/>
        <v>59834236</v>
      </c>
      <c r="K5" s="105">
        <f t="shared" si="0"/>
        <v>7980435</v>
      </c>
      <c r="L5" s="105">
        <f t="shared" si="0"/>
        <v>18887488</v>
      </c>
      <c r="M5" s="105">
        <f t="shared" si="0"/>
        <v>18841719</v>
      </c>
      <c r="N5" s="105">
        <f t="shared" si="0"/>
        <v>45709642</v>
      </c>
      <c r="O5" s="105">
        <f t="shared" si="0"/>
        <v>-10726836</v>
      </c>
      <c r="P5" s="105">
        <f t="shared" si="0"/>
        <v>4685032</v>
      </c>
      <c r="Q5" s="105">
        <f t="shared" si="0"/>
        <v>29424205</v>
      </c>
      <c r="R5" s="105">
        <f t="shared" si="0"/>
        <v>23382401</v>
      </c>
      <c r="S5" s="105">
        <f t="shared" si="0"/>
        <v>4370614</v>
      </c>
      <c r="T5" s="105">
        <f t="shared" si="0"/>
        <v>4490867</v>
      </c>
      <c r="U5" s="105">
        <f t="shared" si="0"/>
        <v>6988112</v>
      </c>
      <c r="V5" s="105">
        <f t="shared" si="0"/>
        <v>15849593</v>
      </c>
      <c r="W5" s="105">
        <f t="shared" si="0"/>
        <v>144775872</v>
      </c>
      <c r="X5" s="105">
        <f t="shared" si="0"/>
        <v>157512640</v>
      </c>
      <c r="Y5" s="105">
        <f t="shared" si="0"/>
        <v>-12736768</v>
      </c>
      <c r="Z5" s="142">
        <f>+IF(X5&lt;&gt;0,+(Y5/X5)*100,0)</f>
        <v>-8.086187876731671</v>
      </c>
      <c r="AA5" s="158">
        <f>SUM(AA6:AA8)</f>
        <v>157512640</v>
      </c>
    </row>
    <row r="6" spans="1:27" ht="13.5">
      <c r="A6" s="143" t="s">
        <v>75</v>
      </c>
      <c r="B6" s="141"/>
      <c r="C6" s="160">
        <v>562766</v>
      </c>
      <c r="D6" s="160"/>
      <c r="E6" s="161">
        <v>23012200</v>
      </c>
      <c r="F6" s="65">
        <v>21241000</v>
      </c>
      <c r="G6" s="65">
        <v>2862</v>
      </c>
      <c r="H6" s="65">
        <v>5403</v>
      </c>
      <c r="I6" s="65"/>
      <c r="J6" s="65">
        <v>8265</v>
      </c>
      <c r="K6" s="65">
        <v>32214</v>
      </c>
      <c r="L6" s="65">
        <v>45662</v>
      </c>
      <c r="M6" s="65">
        <v>86382</v>
      </c>
      <c r="N6" s="65">
        <v>164258</v>
      </c>
      <c r="O6" s="65">
        <v>1420</v>
      </c>
      <c r="P6" s="65">
        <v>3774</v>
      </c>
      <c r="Q6" s="65">
        <v>2464</v>
      </c>
      <c r="R6" s="65">
        <v>7658</v>
      </c>
      <c r="S6" s="65">
        <v>300</v>
      </c>
      <c r="T6" s="65">
        <v>200</v>
      </c>
      <c r="U6" s="65">
        <v>23560</v>
      </c>
      <c r="V6" s="65">
        <v>24060</v>
      </c>
      <c r="W6" s="65">
        <v>204241</v>
      </c>
      <c r="X6" s="65">
        <v>21241000</v>
      </c>
      <c r="Y6" s="65">
        <v>-21036759</v>
      </c>
      <c r="Z6" s="145">
        <v>-99.04</v>
      </c>
      <c r="AA6" s="160">
        <v>21241000</v>
      </c>
    </row>
    <row r="7" spans="1:27" ht="13.5">
      <c r="A7" s="143" t="s">
        <v>76</v>
      </c>
      <c r="B7" s="141"/>
      <c r="C7" s="162">
        <v>132226959</v>
      </c>
      <c r="D7" s="162"/>
      <c r="E7" s="163">
        <v>130114270</v>
      </c>
      <c r="F7" s="164">
        <v>133706770</v>
      </c>
      <c r="G7" s="164">
        <v>50712709</v>
      </c>
      <c r="H7" s="164">
        <v>9298850</v>
      </c>
      <c r="I7" s="164">
        <v>-389395</v>
      </c>
      <c r="J7" s="164">
        <v>59622164</v>
      </c>
      <c r="K7" s="164">
        <v>7847533</v>
      </c>
      <c r="L7" s="164">
        <v>18613583</v>
      </c>
      <c r="M7" s="164">
        <v>18619169</v>
      </c>
      <c r="N7" s="164">
        <v>45080285</v>
      </c>
      <c r="O7" s="164">
        <v>-10728727</v>
      </c>
      <c r="P7" s="164">
        <v>4252081</v>
      </c>
      <c r="Q7" s="164">
        <v>29205965</v>
      </c>
      <c r="R7" s="164">
        <v>22729319</v>
      </c>
      <c r="S7" s="164">
        <v>4215865</v>
      </c>
      <c r="T7" s="164">
        <v>4429608</v>
      </c>
      <c r="U7" s="164">
        <v>7578118</v>
      </c>
      <c r="V7" s="164">
        <v>16223591</v>
      </c>
      <c r="W7" s="164">
        <v>143655359</v>
      </c>
      <c r="X7" s="164">
        <v>133706770</v>
      </c>
      <c r="Y7" s="164">
        <v>9948589</v>
      </c>
      <c r="Z7" s="146">
        <v>7.44</v>
      </c>
      <c r="AA7" s="162">
        <v>133706770</v>
      </c>
    </row>
    <row r="8" spans="1:27" ht="13.5">
      <c r="A8" s="143" t="s">
        <v>77</v>
      </c>
      <c r="B8" s="141"/>
      <c r="C8" s="160">
        <v>1228353</v>
      </c>
      <c r="D8" s="160"/>
      <c r="E8" s="161">
        <v>1952100</v>
      </c>
      <c r="F8" s="65">
        <v>2564870</v>
      </c>
      <c r="G8" s="65">
        <v>662</v>
      </c>
      <c r="H8" s="65">
        <v>101438</v>
      </c>
      <c r="I8" s="65">
        <v>101707</v>
      </c>
      <c r="J8" s="65">
        <v>203807</v>
      </c>
      <c r="K8" s="65">
        <v>100688</v>
      </c>
      <c r="L8" s="65">
        <v>228243</v>
      </c>
      <c r="M8" s="65">
        <v>136168</v>
      </c>
      <c r="N8" s="65">
        <v>465099</v>
      </c>
      <c r="O8" s="65">
        <v>471</v>
      </c>
      <c r="P8" s="65">
        <v>429177</v>
      </c>
      <c r="Q8" s="65">
        <v>215776</v>
      </c>
      <c r="R8" s="65">
        <v>645424</v>
      </c>
      <c r="S8" s="65">
        <v>154449</v>
      </c>
      <c r="T8" s="65">
        <v>61059</v>
      </c>
      <c r="U8" s="65">
        <v>-613566</v>
      </c>
      <c r="V8" s="65">
        <v>-398058</v>
      </c>
      <c r="W8" s="65">
        <v>916272</v>
      </c>
      <c r="X8" s="65">
        <v>2564870</v>
      </c>
      <c r="Y8" s="65">
        <v>-1648598</v>
      </c>
      <c r="Z8" s="145">
        <v>-64.28</v>
      </c>
      <c r="AA8" s="160">
        <v>2564870</v>
      </c>
    </row>
    <row r="9" spans="1:27" ht="13.5">
      <c r="A9" s="140" t="s">
        <v>78</v>
      </c>
      <c r="B9" s="141"/>
      <c r="C9" s="158">
        <f aca="true" t="shared" si="1" ref="C9:Y9">SUM(C10:C14)</f>
        <v>13620993</v>
      </c>
      <c r="D9" s="158">
        <f>SUM(D10:D14)</f>
        <v>0</v>
      </c>
      <c r="E9" s="159">
        <f t="shared" si="1"/>
        <v>43867970</v>
      </c>
      <c r="F9" s="105">
        <f t="shared" si="1"/>
        <v>23362640</v>
      </c>
      <c r="G9" s="105">
        <f t="shared" si="1"/>
        <v>524868</v>
      </c>
      <c r="H9" s="105">
        <f t="shared" si="1"/>
        <v>885746</v>
      </c>
      <c r="I9" s="105">
        <f t="shared" si="1"/>
        <v>787273</v>
      </c>
      <c r="J9" s="105">
        <f t="shared" si="1"/>
        <v>2197887</v>
      </c>
      <c r="K9" s="105">
        <f t="shared" si="1"/>
        <v>932492</v>
      </c>
      <c r="L9" s="105">
        <f t="shared" si="1"/>
        <v>801862</v>
      </c>
      <c r="M9" s="105">
        <f t="shared" si="1"/>
        <v>1088685</v>
      </c>
      <c r="N9" s="105">
        <f t="shared" si="1"/>
        <v>2823039</v>
      </c>
      <c r="O9" s="105">
        <f t="shared" si="1"/>
        <v>813705</v>
      </c>
      <c r="P9" s="105">
        <f t="shared" si="1"/>
        <v>1022355</v>
      </c>
      <c r="Q9" s="105">
        <f t="shared" si="1"/>
        <v>714183</v>
      </c>
      <c r="R9" s="105">
        <f t="shared" si="1"/>
        <v>2550243</v>
      </c>
      <c r="S9" s="105">
        <f t="shared" si="1"/>
        <v>949189</v>
      </c>
      <c r="T9" s="105">
        <f t="shared" si="1"/>
        <v>587801</v>
      </c>
      <c r="U9" s="105">
        <f t="shared" si="1"/>
        <v>1247512</v>
      </c>
      <c r="V9" s="105">
        <f t="shared" si="1"/>
        <v>2784502</v>
      </c>
      <c r="W9" s="105">
        <f t="shared" si="1"/>
        <v>10355671</v>
      </c>
      <c r="X9" s="105">
        <f t="shared" si="1"/>
        <v>23362640</v>
      </c>
      <c r="Y9" s="105">
        <f t="shared" si="1"/>
        <v>-13006969</v>
      </c>
      <c r="Z9" s="142">
        <f>+IF(X9&lt;&gt;0,+(Y9/X9)*100,0)</f>
        <v>-55.67422602925012</v>
      </c>
      <c r="AA9" s="158">
        <f>SUM(AA10:AA14)</f>
        <v>23362640</v>
      </c>
    </row>
    <row r="10" spans="1:27" ht="13.5">
      <c r="A10" s="143" t="s">
        <v>79</v>
      </c>
      <c r="B10" s="141"/>
      <c r="C10" s="160">
        <v>427247</v>
      </c>
      <c r="D10" s="160"/>
      <c r="E10" s="161">
        <v>3140820</v>
      </c>
      <c r="F10" s="65">
        <v>2602860</v>
      </c>
      <c r="G10" s="65">
        <v>30099</v>
      </c>
      <c r="H10" s="65">
        <v>44032</v>
      </c>
      <c r="I10" s="65">
        <v>20905</v>
      </c>
      <c r="J10" s="65">
        <v>95036</v>
      </c>
      <c r="K10" s="65">
        <v>31496</v>
      </c>
      <c r="L10" s="65">
        <v>30417</v>
      </c>
      <c r="M10" s="65">
        <v>13698</v>
      </c>
      <c r="N10" s="65">
        <v>75611</v>
      </c>
      <c r="O10" s="65">
        <v>19154</v>
      </c>
      <c r="P10" s="65">
        <v>85857</v>
      </c>
      <c r="Q10" s="65">
        <v>26015</v>
      </c>
      <c r="R10" s="65">
        <v>131026</v>
      </c>
      <c r="S10" s="65">
        <v>33596</v>
      </c>
      <c r="T10" s="65">
        <v>30275</v>
      </c>
      <c r="U10" s="65">
        <v>51276</v>
      </c>
      <c r="V10" s="65">
        <v>115147</v>
      </c>
      <c r="W10" s="65">
        <v>416820</v>
      </c>
      <c r="X10" s="65">
        <v>2602860</v>
      </c>
      <c r="Y10" s="65">
        <v>-2186040</v>
      </c>
      <c r="Z10" s="145">
        <v>-83.99</v>
      </c>
      <c r="AA10" s="160">
        <v>2602860</v>
      </c>
    </row>
    <row r="11" spans="1:27" ht="13.5">
      <c r="A11" s="143" t="s">
        <v>80</v>
      </c>
      <c r="B11" s="141"/>
      <c r="C11" s="160">
        <v>1970179</v>
      </c>
      <c r="D11" s="160"/>
      <c r="E11" s="161">
        <v>2647150</v>
      </c>
      <c r="F11" s="65">
        <v>1764780</v>
      </c>
      <c r="G11" s="65">
        <v>20144</v>
      </c>
      <c r="H11" s="65">
        <v>74372</v>
      </c>
      <c r="I11" s="65">
        <v>100883</v>
      </c>
      <c r="J11" s="65">
        <v>195399</v>
      </c>
      <c r="K11" s="65">
        <v>158574</v>
      </c>
      <c r="L11" s="65">
        <v>138233</v>
      </c>
      <c r="M11" s="65">
        <v>250553</v>
      </c>
      <c r="N11" s="65">
        <v>547360</v>
      </c>
      <c r="O11" s="65">
        <v>102876</v>
      </c>
      <c r="P11" s="65">
        <v>206781</v>
      </c>
      <c r="Q11" s="65">
        <v>117672</v>
      </c>
      <c r="R11" s="65">
        <v>427329</v>
      </c>
      <c r="S11" s="65">
        <v>137167</v>
      </c>
      <c r="T11" s="65">
        <v>25950</v>
      </c>
      <c r="U11" s="65">
        <v>95389</v>
      </c>
      <c r="V11" s="65">
        <v>258506</v>
      </c>
      <c r="W11" s="65">
        <v>1428594</v>
      </c>
      <c r="X11" s="65">
        <v>1764780</v>
      </c>
      <c r="Y11" s="65">
        <v>-336186</v>
      </c>
      <c r="Z11" s="145">
        <v>-19.05</v>
      </c>
      <c r="AA11" s="160">
        <v>1764780</v>
      </c>
    </row>
    <row r="12" spans="1:27" ht="13.5">
      <c r="A12" s="143" t="s">
        <v>81</v>
      </c>
      <c r="B12" s="141"/>
      <c r="C12" s="160">
        <v>4669020</v>
      </c>
      <c r="D12" s="160"/>
      <c r="E12" s="161">
        <v>13080000</v>
      </c>
      <c r="F12" s="65">
        <v>4995000</v>
      </c>
      <c r="G12" s="65">
        <v>186714</v>
      </c>
      <c r="H12" s="65">
        <v>276705</v>
      </c>
      <c r="I12" s="65">
        <v>375901</v>
      </c>
      <c r="J12" s="65">
        <v>839320</v>
      </c>
      <c r="K12" s="65">
        <v>474234</v>
      </c>
      <c r="L12" s="65">
        <v>322204</v>
      </c>
      <c r="M12" s="65">
        <v>514606</v>
      </c>
      <c r="N12" s="65">
        <v>1311044</v>
      </c>
      <c r="O12" s="65">
        <v>405607</v>
      </c>
      <c r="P12" s="65">
        <v>424517</v>
      </c>
      <c r="Q12" s="65">
        <v>284950</v>
      </c>
      <c r="R12" s="65">
        <v>1115074</v>
      </c>
      <c r="S12" s="65">
        <v>517914</v>
      </c>
      <c r="T12" s="65">
        <v>269972</v>
      </c>
      <c r="U12" s="65">
        <v>734297</v>
      </c>
      <c r="V12" s="65">
        <v>1522183</v>
      </c>
      <c r="W12" s="65">
        <v>4787621</v>
      </c>
      <c r="X12" s="65">
        <v>4995000</v>
      </c>
      <c r="Y12" s="65">
        <v>-207379</v>
      </c>
      <c r="Z12" s="145">
        <v>-4.15</v>
      </c>
      <c r="AA12" s="160">
        <v>4995000</v>
      </c>
    </row>
    <row r="13" spans="1:27" ht="13.5">
      <c r="A13" s="143" t="s">
        <v>82</v>
      </c>
      <c r="B13" s="141"/>
      <c r="C13" s="160">
        <v>6554547</v>
      </c>
      <c r="D13" s="160"/>
      <c r="E13" s="161">
        <v>25000000</v>
      </c>
      <c r="F13" s="65">
        <v>14000000</v>
      </c>
      <c r="G13" s="65">
        <v>287911</v>
      </c>
      <c r="H13" s="65">
        <v>490637</v>
      </c>
      <c r="I13" s="65">
        <v>289584</v>
      </c>
      <c r="J13" s="65">
        <v>1068132</v>
      </c>
      <c r="K13" s="65">
        <v>268188</v>
      </c>
      <c r="L13" s="65">
        <v>311008</v>
      </c>
      <c r="M13" s="65">
        <v>309828</v>
      </c>
      <c r="N13" s="65">
        <v>889024</v>
      </c>
      <c r="O13" s="65">
        <v>286068</v>
      </c>
      <c r="P13" s="65">
        <v>305200</v>
      </c>
      <c r="Q13" s="65">
        <v>285546</v>
      </c>
      <c r="R13" s="65">
        <v>876814</v>
      </c>
      <c r="S13" s="65">
        <v>260512</v>
      </c>
      <c r="T13" s="65">
        <v>261604</v>
      </c>
      <c r="U13" s="65">
        <v>366550</v>
      </c>
      <c r="V13" s="65">
        <v>888666</v>
      </c>
      <c r="W13" s="65">
        <v>3722636</v>
      </c>
      <c r="X13" s="65">
        <v>14000000</v>
      </c>
      <c r="Y13" s="65">
        <v>-10277364</v>
      </c>
      <c r="Z13" s="145">
        <v>-73.41</v>
      </c>
      <c r="AA13" s="160">
        <v>14000000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21949995</v>
      </c>
      <c r="D15" s="158">
        <f>SUM(D16:D18)</f>
        <v>0</v>
      </c>
      <c r="E15" s="159">
        <f t="shared" si="2"/>
        <v>12500000</v>
      </c>
      <c r="F15" s="105">
        <f t="shared" si="2"/>
        <v>12561000</v>
      </c>
      <c r="G15" s="105">
        <f t="shared" si="2"/>
        <v>34782</v>
      </c>
      <c r="H15" s="105">
        <f t="shared" si="2"/>
        <v>54155</v>
      </c>
      <c r="I15" s="105">
        <f t="shared" si="2"/>
        <v>47078</v>
      </c>
      <c r="J15" s="105">
        <f t="shared" si="2"/>
        <v>136015</v>
      </c>
      <c r="K15" s="105">
        <f t="shared" si="2"/>
        <v>42029</v>
      </c>
      <c r="L15" s="105">
        <f t="shared" si="2"/>
        <v>49594</v>
      </c>
      <c r="M15" s="105">
        <f t="shared" si="2"/>
        <v>42362</v>
      </c>
      <c r="N15" s="105">
        <f t="shared" si="2"/>
        <v>133985</v>
      </c>
      <c r="O15" s="105">
        <f t="shared" si="2"/>
        <v>35651</v>
      </c>
      <c r="P15" s="105">
        <f t="shared" si="2"/>
        <v>28901</v>
      </c>
      <c r="Q15" s="105">
        <f t="shared" si="2"/>
        <v>44955</v>
      </c>
      <c r="R15" s="105">
        <f t="shared" si="2"/>
        <v>109507</v>
      </c>
      <c r="S15" s="105">
        <f t="shared" si="2"/>
        <v>48120</v>
      </c>
      <c r="T15" s="105">
        <f t="shared" si="2"/>
        <v>29077</v>
      </c>
      <c r="U15" s="105">
        <f t="shared" si="2"/>
        <v>41180</v>
      </c>
      <c r="V15" s="105">
        <f t="shared" si="2"/>
        <v>118377</v>
      </c>
      <c r="W15" s="105">
        <f t="shared" si="2"/>
        <v>497884</v>
      </c>
      <c r="X15" s="105">
        <f t="shared" si="2"/>
        <v>12561000</v>
      </c>
      <c r="Y15" s="105">
        <f t="shared" si="2"/>
        <v>-12063116</v>
      </c>
      <c r="Z15" s="142">
        <f>+IF(X15&lt;&gt;0,+(Y15/X15)*100,0)</f>
        <v>-96.03627099753204</v>
      </c>
      <c r="AA15" s="158">
        <f>SUM(AA16:AA18)</f>
        <v>12561000</v>
      </c>
    </row>
    <row r="16" spans="1:27" ht="13.5">
      <c r="A16" s="143" t="s">
        <v>85</v>
      </c>
      <c r="B16" s="141"/>
      <c r="C16" s="160">
        <v>517930</v>
      </c>
      <c r="D16" s="160"/>
      <c r="E16" s="161">
        <v>480000</v>
      </c>
      <c r="F16" s="65">
        <v>541000</v>
      </c>
      <c r="G16" s="65">
        <v>34782</v>
      </c>
      <c r="H16" s="65">
        <v>54155</v>
      </c>
      <c r="I16" s="65">
        <v>47078</v>
      </c>
      <c r="J16" s="65">
        <v>136015</v>
      </c>
      <c r="K16" s="65">
        <v>42029</v>
      </c>
      <c r="L16" s="65">
        <v>49594</v>
      </c>
      <c r="M16" s="65">
        <v>42362</v>
      </c>
      <c r="N16" s="65">
        <v>133985</v>
      </c>
      <c r="O16" s="65">
        <v>35651</v>
      </c>
      <c r="P16" s="65">
        <v>28901</v>
      </c>
      <c r="Q16" s="65">
        <v>44955</v>
      </c>
      <c r="R16" s="65">
        <v>109507</v>
      </c>
      <c r="S16" s="65">
        <v>48120</v>
      </c>
      <c r="T16" s="65">
        <v>29077</v>
      </c>
      <c r="U16" s="65">
        <v>41180</v>
      </c>
      <c r="V16" s="65">
        <v>118377</v>
      </c>
      <c r="W16" s="65">
        <v>497884</v>
      </c>
      <c r="X16" s="65">
        <v>541000</v>
      </c>
      <c r="Y16" s="65">
        <v>-43116</v>
      </c>
      <c r="Z16" s="145">
        <v>-7.97</v>
      </c>
      <c r="AA16" s="160">
        <v>541000</v>
      </c>
    </row>
    <row r="17" spans="1:27" ht="13.5">
      <c r="A17" s="143" t="s">
        <v>86</v>
      </c>
      <c r="B17" s="141"/>
      <c r="C17" s="160">
        <v>21432065</v>
      </c>
      <c r="D17" s="160"/>
      <c r="E17" s="161">
        <v>12020000</v>
      </c>
      <c r="F17" s="65">
        <v>12020000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12020000</v>
      </c>
      <c r="Y17" s="65">
        <v>-12020000</v>
      </c>
      <c r="Z17" s="145">
        <v>-100</v>
      </c>
      <c r="AA17" s="160">
        <v>12020000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366368711</v>
      </c>
      <c r="D19" s="158">
        <f>SUM(D20:D23)</f>
        <v>0</v>
      </c>
      <c r="E19" s="159">
        <f t="shared" si="3"/>
        <v>450684820</v>
      </c>
      <c r="F19" s="105">
        <f t="shared" si="3"/>
        <v>466241810</v>
      </c>
      <c r="G19" s="105">
        <f t="shared" si="3"/>
        <v>26440347</v>
      </c>
      <c r="H19" s="105">
        <f t="shared" si="3"/>
        <v>28784042</v>
      </c>
      <c r="I19" s="105">
        <f t="shared" si="3"/>
        <v>30006981</v>
      </c>
      <c r="J19" s="105">
        <f t="shared" si="3"/>
        <v>85231370</v>
      </c>
      <c r="K19" s="105">
        <f t="shared" si="3"/>
        <v>26800578</v>
      </c>
      <c r="L19" s="105">
        <f t="shared" si="3"/>
        <v>32842183</v>
      </c>
      <c r="M19" s="105">
        <f t="shared" si="3"/>
        <v>33181313</v>
      </c>
      <c r="N19" s="105">
        <f t="shared" si="3"/>
        <v>92824074</v>
      </c>
      <c r="O19" s="105">
        <f t="shared" si="3"/>
        <v>34715336</v>
      </c>
      <c r="P19" s="105">
        <f t="shared" si="3"/>
        <v>29402440</v>
      </c>
      <c r="Q19" s="105">
        <f t="shared" si="3"/>
        <v>31347357</v>
      </c>
      <c r="R19" s="105">
        <f t="shared" si="3"/>
        <v>95465133</v>
      </c>
      <c r="S19" s="105">
        <f t="shared" si="3"/>
        <v>31236741</v>
      </c>
      <c r="T19" s="105">
        <f t="shared" si="3"/>
        <v>34383886</v>
      </c>
      <c r="U19" s="105">
        <f t="shared" si="3"/>
        <v>40573461</v>
      </c>
      <c r="V19" s="105">
        <f t="shared" si="3"/>
        <v>106194088</v>
      </c>
      <c r="W19" s="105">
        <f t="shared" si="3"/>
        <v>379714665</v>
      </c>
      <c r="X19" s="105">
        <f t="shared" si="3"/>
        <v>466241810</v>
      </c>
      <c r="Y19" s="105">
        <f t="shared" si="3"/>
        <v>-86527145</v>
      </c>
      <c r="Z19" s="142">
        <f>+IF(X19&lt;&gt;0,+(Y19/X19)*100,0)</f>
        <v>-18.558426795743607</v>
      </c>
      <c r="AA19" s="158">
        <f>SUM(AA20:AA23)</f>
        <v>466241810</v>
      </c>
    </row>
    <row r="20" spans="1:27" ht="13.5">
      <c r="A20" s="143" t="s">
        <v>89</v>
      </c>
      <c r="B20" s="141"/>
      <c r="C20" s="160">
        <v>154840942</v>
      </c>
      <c r="D20" s="160"/>
      <c r="E20" s="161">
        <v>190773080</v>
      </c>
      <c r="F20" s="65">
        <v>204230070</v>
      </c>
      <c r="G20" s="65">
        <v>12973236</v>
      </c>
      <c r="H20" s="65">
        <v>14353220</v>
      </c>
      <c r="I20" s="65">
        <v>9623861</v>
      </c>
      <c r="J20" s="65">
        <v>36950317</v>
      </c>
      <c r="K20" s="65">
        <v>11656124</v>
      </c>
      <c r="L20" s="65">
        <v>8457636</v>
      </c>
      <c r="M20" s="65">
        <v>12679430</v>
      </c>
      <c r="N20" s="65">
        <v>32793190</v>
      </c>
      <c r="O20" s="65">
        <v>18026886</v>
      </c>
      <c r="P20" s="65">
        <v>8571140</v>
      </c>
      <c r="Q20" s="65">
        <v>11218625</v>
      </c>
      <c r="R20" s="65">
        <v>37816651</v>
      </c>
      <c r="S20" s="65">
        <v>11210263</v>
      </c>
      <c r="T20" s="65">
        <v>14724527</v>
      </c>
      <c r="U20" s="65">
        <v>16849969</v>
      </c>
      <c r="V20" s="65">
        <v>42784759</v>
      </c>
      <c r="W20" s="65">
        <v>150344917</v>
      </c>
      <c r="X20" s="65">
        <v>204230070</v>
      </c>
      <c r="Y20" s="65">
        <v>-53885153</v>
      </c>
      <c r="Z20" s="145">
        <v>-26.38</v>
      </c>
      <c r="AA20" s="160">
        <v>204230070</v>
      </c>
    </row>
    <row r="21" spans="1:27" ht="13.5">
      <c r="A21" s="143" t="s">
        <v>90</v>
      </c>
      <c r="B21" s="141"/>
      <c r="C21" s="160">
        <v>152653047</v>
      </c>
      <c r="D21" s="160"/>
      <c r="E21" s="161">
        <v>195494720</v>
      </c>
      <c r="F21" s="65">
        <v>197994720</v>
      </c>
      <c r="G21" s="65">
        <v>10330243</v>
      </c>
      <c r="H21" s="65">
        <v>11275929</v>
      </c>
      <c r="I21" s="65">
        <v>14029945</v>
      </c>
      <c r="J21" s="65">
        <v>35636117</v>
      </c>
      <c r="K21" s="65">
        <v>12018519</v>
      </c>
      <c r="L21" s="65">
        <v>18011430</v>
      </c>
      <c r="M21" s="65">
        <v>13931720</v>
      </c>
      <c r="N21" s="65">
        <v>43961669</v>
      </c>
      <c r="O21" s="65">
        <v>13593915</v>
      </c>
      <c r="P21" s="65">
        <v>15730940</v>
      </c>
      <c r="Q21" s="65">
        <v>14107105</v>
      </c>
      <c r="R21" s="65">
        <v>43431960</v>
      </c>
      <c r="S21" s="65">
        <v>15165231</v>
      </c>
      <c r="T21" s="65">
        <v>14821507</v>
      </c>
      <c r="U21" s="65">
        <v>17031912</v>
      </c>
      <c r="V21" s="65">
        <v>47018650</v>
      </c>
      <c r="W21" s="65">
        <v>170048396</v>
      </c>
      <c r="X21" s="65">
        <v>197994720</v>
      </c>
      <c r="Y21" s="65">
        <v>-27946324</v>
      </c>
      <c r="Z21" s="145">
        <v>-14.11</v>
      </c>
      <c r="AA21" s="160">
        <v>197994720</v>
      </c>
    </row>
    <row r="22" spans="1:27" ht="13.5">
      <c r="A22" s="143" t="s">
        <v>91</v>
      </c>
      <c r="B22" s="141"/>
      <c r="C22" s="162">
        <v>28781031</v>
      </c>
      <c r="D22" s="162"/>
      <c r="E22" s="163">
        <v>28364590</v>
      </c>
      <c r="F22" s="164">
        <v>28514590</v>
      </c>
      <c r="G22" s="164">
        <v>1535889</v>
      </c>
      <c r="H22" s="164">
        <v>1504123</v>
      </c>
      <c r="I22" s="164">
        <v>2568236</v>
      </c>
      <c r="J22" s="164">
        <v>5608248</v>
      </c>
      <c r="K22" s="164">
        <v>1481509</v>
      </c>
      <c r="L22" s="164">
        <v>2574138</v>
      </c>
      <c r="M22" s="164">
        <v>2625996</v>
      </c>
      <c r="N22" s="164">
        <v>6681643</v>
      </c>
      <c r="O22" s="164">
        <v>1481706</v>
      </c>
      <c r="P22" s="164">
        <v>2053110</v>
      </c>
      <c r="Q22" s="164">
        <v>2060583</v>
      </c>
      <c r="R22" s="164">
        <v>5595399</v>
      </c>
      <c r="S22" s="164">
        <v>2069570</v>
      </c>
      <c r="T22" s="164">
        <v>2035158</v>
      </c>
      <c r="U22" s="164">
        <v>2660982</v>
      </c>
      <c r="V22" s="164">
        <v>6765710</v>
      </c>
      <c r="W22" s="164">
        <v>24651000</v>
      </c>
      <c r="X22" s="164">
        <v>28514590</v>
      </c>
      <c r="Y22" s="164">
        <v>-3863590</v>
      </c>
      <c r="Z22" s="146">
        <v>-13.55</v>
      </c>
      <c r="AA22" s="162">
        <v>28514590</v>
      </c>
    </row>
    <row r="23" spans="1:27" ht="13.5">
      <c r="A23" s="143" t="s">
        <v>92</v>
      </c>
      <c r="B23" s="141"/>
      <c r="C23" s="160">
        <v>30093691</v>
      </c>
      <c r="D23" s="160"/>
      <c r="E23" s="161">
        <v>36052430</v>
      </c>
      <c r="F23" s="65">
        <v>35502430</v>
      </c>
      <c r="G23" s="65">
        <v>1600979</v>
      </c>
      <c r="H23" s="65">
        <v>1650770</v>
      </c>
      <c r="I23" s="65">
        <v>3784939</v>
      </c>
      <c r="J23" s="65">
        <v>7036688</v>
      </c>
      <c r="K23" s="65">
        <v>1644426</v>
      </c>
      <c r="L23" s="65">
        <v>3798979</v>
      </c>
      <c r="M23" s="65">
        <v>3944167</v>
      </c>
      <c r="N23" s="65">
        <v>9387572</v>
      </c>
      <c r="O23" s="65">
        <v>1612829</v>
      </c>
      <c r="P23" s="65">
        <v>3047250</v>
      </c>
      <c r="Q23" s="65">
        <v>3961044</v>
      </c>
      <c r="R23" s="65">
        <v>8621123</v>
      </c>
      <c r="S23" s="65">
        <v>2791677</v>
      </c>
      <c r="T23" s="65">
        <v>2802694</v>
      </c>
      <c r="U23" s="65">
        <v>4030598</v>
      </c>
      <c r="V23" s="65">
        <v>9624969</v>
      </c>
      <c r="W23" s="65">
        <v>34670352</v>
      </c>
      <c r="X23" s="65">
        <v>35502430</v>
      </c>
      <c r="Y23" s="65">
        <v>-832078</v>
      </c>
      <c r="Z23" s="145">
        <v>-2.34</v>
      </c>
      <c r="AA23" s="160">
        <v>35502430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535957777</v>
      </c>
      <c r="D25" s="177">
        <f>+D5+D9+D15+D19+D24</f>
        <v>0</v>
      </c>
      <c r="E25" s="178">
        <f t="shared" si="4"/>
        <v>662131360</v>
      </c>
      <c r="F25" s="78">
        <f t="shared" si="4"/>
        <v>659678090</v>
      </c>
      <c r="G25" s="78">
        <f t="shared" si="4"/>
        <v>77716230</v>
      </c>
      <c r="H25" s="78">
        <f t="shared" si="4"/>
        <v>39129634</v>
      </c>
      <c r="I25" s="78">
        <f t="shared" si="4"/>
        <v>30553644</v>
      </c>
      <c r="J25" s="78">
        <f t="shared" si="4"/>
        <v>147399508</v>
      </c>
      <c r="K25" s="78">
        <f t="shared" si="4"/>
        <v>35755534</v>
      </c>
      <c r="L25" s="78">
        <f t="shared" si="4"/>
        <v>52581127</v>
      </c>
      <c r="M25" s="78">
        <f t="shared" si="4"/>
        <v>53154079</v>
      </c>
      <c r="N25" s="78">
        <f t="shared" si="4"/>
        <v>141490740</v>
      </c>
      <c r="O25" s="78">
        <f t="shared" si="4"/>
        <v>24837856</v>
      </c>
      <c r="P25" s="78">
        <f t="shared" si="4"/>
        <v>35138728</v>
      </c>
      <c r="Q25" s="78">
        <f t="shared" si="4"/>
        <v>61530700</v>
      </c>
      <c r="R25" s="78">
        <f t="shared" si="4"/>
        <v>121507284</v>
      </c>
      <c r="S25" s="78">
        <f t="shared" si="4"/>
        <v>36604664</v>
      </c>
      <c r="T25" s="78">
        <f t="shared" si="4"/>
        <v>39491631</v>
      </c>
      <c r="U25" s="78">
        <f t="shared" si="4"/>
        <v>48850265</v>
      </c>
      <c r="V25" s="78">
        <f t="shared" si="4"/>
        <v>124946560</v>
      </c>
      <c r="W25" s="78">
        <f t="shared" si="4"/>
        <v>535344092</v>
      </c>
      <c r="X25" s="78">
        <f t="shared" si="4"/>
        <v>659678090</v>
      </c>
      <c r="Y25" s="78">
        <f t="shared" si="4"/>
        <v>-124333998</v>
      </c>
      <c r="Z25" s="179">
        <f>+IF(X25&lt;&gt;0,+(Y25/X25)*100,0)</f>
        <v>-18.84767735730013</v>
      </c>
      <c r="AA25" s="177">
        <f>+AA5+AA9+AA15+AA19+AA24</f>
        <v>659678090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154740746</v>
      </c>
      <c r="D28" s="158">
        <f>SUM(D29:D31)</f>
        <v>0</v>
      </c>
      <c r="E28" s="159">
        <f t="shared" si="5"/>
        <v>204853900</v>
      </c>
      <c r="F28" s="105">
        <f t="shared" si="5"/>
        <v>197424130</v>
      </c>
      <c r="G28" s="105">
        <f t="shared" si="5"/>
        <v>8490776</v>
      </c>
      <c r="H28" s="105">
        <f t="shared" si="5"/>
        <v>12860427</v>
      </c>
      <c r="I28" s="105">
        <f t="shared" si="5"/>
        <v>9937828</v>
      </c>
      <c r="J28" s="105">
        <f t="shared" si="5"/>
        <v>31289031</v>
      </c>
      <c r="K28" s="105">
        <f t="shared" si="5"/>
        <v>12984208</v>
      </c>
      <c r="L28" s="105">
        <f t="shared" si="5"/>
        <v>9985529</v>
      </c>
      <c r="M28" s="105">
        <f t="shared" si="5"/>
        <v>7393244</v>
      </c>
      <c r="N28" s="105">
        <f t="shared" si="5"/>
        <v>30362981</v>
      </c>
      <c r="O28" s="105">
        <f t="shared" si="5"/>
        <v>6607601</v>
      </c>
      <c r="P28" s="105">
        <f t="shared" si="5"/>
        <v>15962376</v>
      </c>
      <c r="Q28" s="105">
        <f t="shared" si="5"/>
        <v>11889503</v>
      </c>
      <c r="R28" s="105">
        <f t="shared" si="5"/>
        <v>34459480</v>
      </c>
      <c r="S28" s="105">
        <f t="shared" si="5"/>
        <v>6979637</v>
      </c>
      <c r="T28" s="105">
        <f t="shared" si="5"/>
        <v>14659388</v>
      </c>
      <c r="U28" s="105">
        <f t="shared" si="5"/>
        <v>10941229</v>
      </c>
      <c r="V28" s="105">
        <f t="shared" si="5"/>
        <v>32580254</v>
      </c>
      <c r="W28" s="105">
        <f t="shared" si="5"/>
        <v>128691746</v>
      </c>
      <c r="X28" s="105">
        <f t="shared" si="5"/>
        <v>197424130</v>
      </c>
      <c r="Y28" s="105">
        <f t="shared" si="5"/>
        <v>-68732384</v>
      </c>
      <c r="Z28" s="142">
        <f>+IF(X28&lt;&gt;0,+(Y28/X28)*100,0)</f>
        <v>-34.81458117607002</v>
      </c>
      <c r="AA28" s="158">
        <f>SUM(AA29:AA31)</f>
        <v>197424130</v>
      </c>
    </row>
    <row r="29" spans="1:27" ht="13.5">
      <c r="A29" s="143" t="s">
        <v>75</v>
      </c>
      <c r="B29" s="141"/>
      <c r="C29" s="160">
        <v>55171956</v>
      </c>
      <c r="D29" s="160"/>
      <c r="E29" s="161">
        <v>91194010</v>
      </c>
      <c r="F29" s="65">
        <v>81806830</v>
      </c>
      <c r="G29" s="65">
        <v>3766528</v>
      </c>
      <c r="H29" s="65">
        <v>8002969</v>
      </c>
      <c r="I29" s="65">
        <v>4158812</v>
      </c>
      <c r="J29" s="65">
        <v>15928309</v>
      </c>
      <c r="K29" s="65">
        <v>8097277</v>
      </c>
      <c r="L29" s="65">
        <v>3608138</v>
      </c>
      <c r="M29" s="65">
        <v>1757016</v>
      </c>
      <c r="N29" s="65">
        <v>13462431</v>
      </c>
      <c r="O29" s="65">
        <v>5098127</v>
      </c>
      <c r="P29" s="65">
        <v>7135032</v>
      </c>
      <c r="Q29" s="65">
        <v>4722808</v>
      </c>
      <c r="R29" s="65">
        <v>16955967</v>
      </c>
      <c r="S29" s="65">
        <v>3934489</v>
      </c>
      <c r="T29" s="65">
        <v>5815974</v>
      </c>
      <c r="U29" s="65">
        <v>5542796</v>
      </c>
      <c r="V29" s="65">
        <v>15293259</v>
      </c>
      <c r="W29" s="65">
        <v>61639966</v>
      </c>
      <c r="X29" s="65">
        <v>81806830</v>
      </c>
      <c r="Y29" s="65">
        <v>-20166864</v>
      </c>
      <c r="Z29" s="145">
        <v>-24.65</v>
      </c>
      <c r="AA29" s="160">
        <v>81806830</v>
      </c>
    </row>
    <row r="30" spans="1:27" ht="13.5">
      <c r="A30" s="143" t="s">
        <v>76</v>
      </c>
      <c r="B30" s="141"/>
      <c r="C30" s="162">
        <v>43287241</v>
      </c>
      <c r="D30" s="162"/>
      <c r="E30" s="163">
        <v>60737620</v>
      </c>
      <c r="F30" s="164">
        <v>56811470</v>
      </c>
      <c r="G30" s="164">
        <v>3080914</v>
      </c>
      <c r="H30" s="164">
        <v>2921234</v>
      </c>
      <c r="I30" s="164">
        <v>3737750</v>
      </c>
      <c r="J30" s="164">
        <v>9739898</v>
      </c>
      <c r="K30" s="164">
        <v>2492622</v>
      </c>
      <c r="L30" s="164">
        <v>4490398</v>
      </c>
      <c r="M30" s="164">
        <v>3216921</v>
      </c>
      <c r="N30" s="164">
        <v>10199941</v>
      </c>
      <c r="O30" s="164">
        <v>1236693</v>
      </c>
      <c r="P30" s="164">
        <v>5580058</v>
      </c>
      <c r="Q30" s="164">
        <v>4672926</v>
      </c>
      <c r="R30" s="164">
        <v>11489677</v>
      </c>
      <c r="S30" s="164">
        <v>1728660</v>
      </c>
      <c r="T30" s="164">
        <v>5062870</v>
      </c>
      <c r="U30" s="164">
        <v>2507267</v>
      </c>
      <c r="V30" s="164">
        <v>9298797</v>
      </c>
      <c r="W30" s="164">
        <v>40728313</v>
      </c>
      <c r="X30" s="164">
        <v>56811470</v>
      </c>
      <c r="Y30" s="164">
        <v>-16083157</v>
      </c>
      <c r="Z30" s="146">
        <v>-28.31</v>
      </c>
      <c r="AA30" s="162">
        <v>56811470</v>
      </c>
    </row>
    <row r="31" spans="1:27" ht="13.5">
      <c r="A31" s="143" t="s">
        <v>77</v>
      </c>
      <c r="B31" s="141"/>
      <c r="C31" s="160">
        <v>56281549</v>
      </c>
      <c r="D31" s="160"/>
      <c r="E31" s="161">
        <v>52922270</v>
      </c>
      <c r="F31" s="65">
        <v>58805830</v>
      </c>
      <c r="G31" s="65">
        <v>1643334</v>
      </c>
      <c r="H31" s="65">
        <v>1936224</v>
      </c>
      <c r="I31" s="65">
        <v>2041266</v>
      </c>
      <c r="J31" s="65">
        <v>5620824</v>
      </c>
      <c r="K31" s="65">
        <v>2394309</v>
      </c>
      <c r="L31" s="65">
        <v>1886993</v>
      </c>
      <c r="M31" s="65">
        <v>2419307</v>
      </c>
      <c r="N31" s="65">
        <v>6700609</v>
      </c>
      <c r="O31" s="65">
        <v>272781</v>
      </c>
      <c r="P31" s="65">
        <v>3247286</v>
      </c>
      <c r="Q31" s="65">
        <v>2493769</v>
      </c>
      <c r="R31" s="65">
        <v>6013836</v>
      </c>
      <c r="S31" s="65">
        <v>1316488</v>
      </c>
      <c r="T31" s="65">
        <v>3780544</v>
      </c>
      <c r="U31" s="65">
        <v>2891166</v>
      </c>
      <c r="V31" s="65">
        <v>7988198</v>
      </c>
      <c r="W31" s="65">
        <v>26323467</v>
      </c>
      <c r="X31" s="65">
        <v>58805830</v>
      </c>
      <c r="Y31" s="65">
        <v>-32482363</v>
      </c>
      <c r="Z31" s="145">
        <v>-55.24</v>
      </c>
      <c r="AA31" s="160">
        <v>58805830</v>
      </c>
    </row>
    <row r="32" spans="1:27" ht="13.5">
      <c r="A32" s="140" t="s">
        <v>78</v>
      </c>
      <c r="B32" s="141"/>
      <c r="C32" s="158">
        <f aca="true" t="shared" si="6" ref="C32:Y32">SUM(C33:C37)</f>
        <v>52444079</v>
      </c>
      <c r="D32" s="158">
        <f>SUM(D33:D37)</f>
        <v>0</v>
      </c>
      <c r="E32" s="159">
        <f t="shared" si="6"/>
        <v>64608460</v>
      </c>
      <c r="F32" s="105">
        <f t="shared" si="6"/>
        <v>60774100</v>
      </c>
      <c r="G32" s="105">
        <f t="shared" si="6"/>
        <v>3555518</v>
      </c>
      <c r="H32" s="105">
        <f t="shared" si="6"/>
        <v>4868862</v>
      </c>
      <c r="I32" s="105">
        <f t="shared" si="6"/>
        <v>4313666</v>
      </c>
      <c r="J32" s="105">
        <f t="shared" si="6"/>
        <v>12738046</v>
      </c>
      <c r="K32" s="105">
        <f t="shared" si="6"/>
        <v>5045215</v>
      </c>
      <c r="L32" s="105">
        <f t="shared" si="6"/>
        <v>4533330</v>
      </c>
      <c r="M32" s="105">
        <f t="shared" si="6"/>
        <v>4288162</v>
      </c>
      <c r="N32" s="105">
        <f t="shared" si="6"/>
        <v>13866707</v>
      </c>
      <c r="O32" s="105">
        <f t="shared" si="6"/>
        <v>770491</v>
      </c>
      <c r="P32" s="105">
        <f t="shared" si="6"/>
        <v>8142527</v>
      </c>
      <c r="Q32" s="105">
        <f t="shared" si="6"/>
        <v>5021239</v>
      </c>
      <c r="R32" s="105">
        <f t="shared" si="6"/>
        <v>13934257</v>
      </c>
      <c r="S32" s="105">
        <f t="shared" si="6"/>
        <v>3212144</v>
      </c>
      <c r="T32" s="105">
        <f t="shared" si="6"/>
        <v>5664980</v>
      </c>
      <c r="U32" s="105">
        <f t="shared" si="6"/>
        <v>5410142</v>
      </c>
      <c r="V32" s="105">
        <f t="shared" si="6"/>
        <v>14287266</v>
      </c>
      <c r="W32" s="105">
        <f t="shared" si="6"/>
        <v>54826276</v>
      </c>
      <c r="X32" s="105">
        <f t="shared" si="6"/>
        <v>60774100</v>
      </c>
      <c r="Y32" s="105">
        <f t="shared" si="6"/>
        <v>-5947824</v>
      </c>
      <c r="Z32" s="142">
        <f>+IF(X32&lt;&gt;0,+(Y32/X32)*100,0)</f>
        <v>-9.786774300236448</v>
      </c>
      <c r="AA32" s="158">
        <f>SUM(AA33:AA37)</f>
        <v>60774100</v>
      </c>
    </row>
    <row r="33" spans="1:27" ht="13.5">
      <c r="A33" s="143" t="s">
        <v>79</v>
      </c>
      <c r="B33" s="141"/>
      <c r="C33" s="160">
        <v>7186623</v>
      </c>
      <c r="D33" s="160"/>
      <c r="E33" s="161">
        <v>9929350</v>
      </c>
      <c r="F33" s="65">
        <v>9498470</v>
      </c>
      <c r="G33" s="65">
        <v>502569</v>
      </c>
      <c r="H33" s="65">
        <v>750304</v>
      </c>
      <c r="I33" s="65">
        <v>522232</v>
      </c>
      <c r="J33" s="65">
        <v>1775105</v>
      </c>
      <c r="K33" s="65">
        <v>638743</v>
      </c>
      <c r="L33" s="65">
        <v>560376</v>
      </c>
      <c r="M33" s="65">
        <v>548320</v>
      </c>
      <c r="N33" s="65">
        <v>1747439</v>
      </c>
      <c r="O33" s="65">
        <v>39028</v>
      </c>
      <c r="P33" s="65">
        <v>1015051</v>
      </c>
      <c r="Q33" s="65">
        <v>552261</v>
      </c>
      <c r="R33" s="65">
        <v>1606340</v>
      </c>
      <c r="S33" s="65">
        <v>306140</v>
      </c>
      <c r="T33" s="65">
        <v>801804</v>
      </c>
      <c r="U33" s="65">
        <v>345844</v>
      </c>
      <c r="V33" s="65">
        <v>1453788</v>
      </c>
      <c r="W33" s="65">
        <v>6582672</v>
      </c>
      <c r="X33" s="65">
        <v>9498470</v>
      </c>
      <c r="Y33" s="65">
        <v>-2915798</v>
      </c>
      <c r="Z33" s="145">
        <v>-30.7</v>
      </c>
      <c r="AA33" s="160">
        <v>9498470</v>
      </c>
    </row>
    <row r="34" spans="1:27" ht="13.5">
      <c r="A34" s="143" t="s">
        <v>80</v>
      </c>
      <c r="B34" s="141"/>
      <c r="C34" s="160">
        <v>19293657</v>
      </c>
      <c r="D34" s="160"/>
      <c r="E34" s="161">
        <v>21486390</v>
      </c>
      <c r="F34" s="65">
        <v>21845590</v>
      </c>
      <c r="G34" s="65">
        <v>1468666</v>
      </c>
      <c r="H34" s="65">
        <v>1492914</v>
      </c>
      <c r="I34" s="65">
        <v>1705063</v>
      </c>
      <c r="J34" s="65">
        <v>4666643</v>
      </c>
      <c r="K34" s="65">
        <v>1894069</v>
      </c>
      <c r="L34" s="65">
        <v>1617676</v>
      </c>
      <c r="M34" s="65">
        <v>1611278</v>
      </c>
      <c r="N34" s="65">
        <v>5123023</v>
      </c>
      <c r="O34" s="65">
        <v>86059</v>
      </c>
      <c r="P34" s="65">
        <v>3257974</v>
      </c>
      <c r="Q34" s="65">
        <v>1667055</v>
      </c>
      <c r="R34" s="65">
        <v>5011088</v>
      </c>
      <c r="S34" s="65">
        <v>790586</v>
      </c>
      <c r="T34" s="65">
        <v>2043877</v>
      </c>
      <c r="U34" s="65">
        <v>1835202</v>
      </c>
      <c r="V34" s="65">
        <v>4669665</v>
      </c>
      <c r="W34" s="65">
        <v>19470419</v>
      </c>
      <c r="X34" s="65">
        <v>21845590</v>
      </c>
      <c r="Y34" s="65">
        <v>-2375171</v>
      </c>
      <c r="Z34" s="145">
        <v>-10.87</v>
      </c>
      <c r="AA34" s="160">
        <v>21845590</v>
      </c>
    </row>
    <row r="35" spans="1:27" ht="13.5">
      <c r="A35" s="143" t="s">
        <v>81</v>
      </c>
      <c r="B35" s="141"/>
      <c r="C35" s="160">
        <v>23226078</v>
      </c>
      <c r="D35" s="160"/>
      <c r="E35" s="161">
        <v>30244620</v>
      </c>
      <c r="F35" s="65">
        <v>26474410</v>
      </c>
      <c r="G35" s="65">
        <v>1417963</v>
      </c>
      <c r="H35" s="65">
        <v>2483520</v>
      </c>
      <c r="I35" s="65">
        <v>1887811</v>
      </c>
      <c r="J35" s="65">
        <v>5789294</v>
      </c>
      <c r="K35" s="65">
        <v>2331170</v>
      </c>
      <c r="L35" s="65">
        <v>2190036</v>
      </c>
      <c r="M35" s="65">
        <v>1963161</v>
      </c>
      <c r="N35" s="65">
        <v>6484367</v>
      </c>
      <c r="O35" s="65">
        <v>640875</v>
      </c>
      <c r="P35" s="65">
        <v>3562740</v>
      </c>
      <c r="Q35" s="65">
        <v>2646382</v>
      </c>
      <c r="R35" s="65">
        <v>6849997</v>
      </c>
      <c r="S35" s="65">
        <v>2039821</v>
      </c>
      <c r="T35" s="65">
        <v>2531124</v>
      </c>
      <c r="U35" s="65">
        <v>2850099</v>
      </c>
      <c r="V35" s="65">
        <v>7421044</v>
      </c>
      <c r="W35" s="65">
        <v>26544702</v>
      </c>
      <c r="X35" s="65">
        <v>26474410</v>
      </c>
      <c r="Y35" s="65">
        <v>70292</v>
      </c>
      <c r="Z35" s="145">
        <v>0.27</v>
      </c>
      <c r="AA35" s="160">
        <v>26474410</v>
      </c>
    </row>
    <row r="36" spans="1:27" ht="13.5">
      <c r="A36" s="143" t="s">
        <v>82</v>
      </c>
      <c r="B36" s="141"/>
      <c r="C36" s="160">
        <v>2737721</v>
      </c>
      <c r="D36" s="160"/>
      <c r="E36" s="161">
        <v>2948100</v>
      </c>
      <c r="F36" s="65">
        <v>2955630</v>
      </c>
      <c r="G36" s="65">
        <v>166320</v>
      </c>
      <c r="H36" s="65">
        <v>142124</v>
      </c>
      <c r="I36" s="65">
        <v>198560</v>
      </c>
      <c r="J36" s="65">
        <v>507004</v>
      </c>
      <c r="K36" s="65">
        <v>181233</v>
      </c>
      <c r="L36" s="65">
        <v>165242</v>
      </c>
      <c r="M36" s="65">
        <v>165403</v>
      </c>
      <c r="N36" s="65">
        <v>511878</v>
      </c>
      <c r="O36" s="65">
        <v>4529</v>
      </c>
      <c r="P36" s="65">
        <v>306762</v>
      </c>
      <c r="Q36" s="65">
        <v>155541</v>
      </c>
      <c r="R36" s="65">
        <v>466832</v>
      </c>
      <c r="S36" s="65">
        <v>75597</v>
      </c>
      <c r="T36" s="65">
        <v>288175</v>
      </c>
      <c r="U36" s="65">
        <v>378997</v>
      </c>
      <c r="V36" s="65">
        <v>742769</v>
      </c>
      <c r="W36" s="65">
        <v>2228483</v>
      </c>
      <c r="X36" s="65">
        <v>2955630</v>
      </c>
      <c r="Y36" s="65">
        <v>-727147</v>
      </c>
      <c r="Z36" s="145">
        <v>-24.6</v>
      </c>
      <c r="AA36" s="160">
        <v>2955630</v>
      </c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50759508</v>
      </c>
      <c r="D38" s="158">
        <f>SUM(D39:D41)</f>
        <v>0</v>
      </c>
      <c r="E38" s="159">
        <f t="shared" si="7"/>
        <v>33873340</v>
      </c>
      <c r="F38" s="105">
        <f t="shared" si="7"/>
        <v>39635830</v>
      </c>
      <c r="G38" s="105">
        <f t="shared" si="7"/>
        <v>1033560</v>
      </c>
      <c r="H38" s="105">
        <f t="shared" si="7"/>
        <v>3298299</v>
      </c>
      <c r="I38" s="105">
        <f t="shared" si="7"/>
        <v>1113508</v>
      </c>
      <c r="J38" s="105">
        <f t="shared" si="7"/>
        <v>5445367</v>
      </c>
      <c r="K38" s="105">
        <f t="shared" si="7"/>
        <v>1849701</v>
      </c>
      <c r="L38" s="105">
        <f t="shared" si="7"/>
        <v>4873030</v>
      </c>
      <c r="M38" s="105">
        <f t="shared" si="7"/>
        <v>1287253</v>
      </c>
      <c r="N38" s="105">
        <f t="shared" si="7"/>
        <v>8009984</v>
      </c>
      <c r="O38" s="105">
        <f t="shared" si="7"/>
        <v>160195</v>
      </c>
      <c r="P38" s="105">
        <f t="shared" si="7"/>
        <v>2278522</v>
      </c>
      <c r="Q38" s="105">
        <f t="shared" si="7"/>
        <v>1167447</v>
      </c>
      <c r="R38" s="105">
        <f t="shared" si="7"/>
        <v>3606164</v>
      </c>
      <c r="S38" s="105">
        <f t="shared" si="7"/>
        <v>929435</v>
      </c>
      <c r="T38" s="105">
        <f t="shared" si="7"/>
        <v>1700258</v>
      </c>
      <c r="U38" s="105">
        <f t="shared" si="7"/>
        <v>1558021</v>
      </c>
      <c r="V38" s="105">
        <f t="shared" si="7"/>
        <v>4187714</v>
      </c>
      <c r="W38" s="105">
        <f t="shared" si="7"/>
        <v>21249229</v>
      </c>
      <c r="X38" s="105">
        <f t="shared" si="7"/>
        <v>39635830</v>
      </c>
      <c r="Y38" s="105">
        <f t="shared" si="7"/>
        <v>-18386601</v>
      </c>
      <c r="Z38" s="142">
        <f>+IF(X38&lt;&gt;0,+(Y38/X38)*100,0)</f>
        <v>-46.38883807908148</v>
      </c>
      <c r="AA38" s="158">
        <f>SUM(AA39:AA41)</f>
        <v>39635830</v>
      </c>
    </row>
    <row r="39" spans="1:27" ht="13.5">
      <c r="A39" s="143" t="s">
        <v>85</v>
      </c>
      <c r="B39" s="141"/>
      <c r="C39" s="160">
        <v>4307580</v>
      </c>
      <c r="D39" s="160"/>
      <c r="E39" s="161">
        <v>6637560</v>
      </c>
      <c r="F39" s="65">
        <v>6028130</v>
      </c>
      <c r="G39" s="65">
        <v>301123</v>
      </c>
      <c r="H39" s="65">
        <v>293502</v>
      </c>
      <c r="I39" s="65">
        <v>324260</v>
      </c>
      <c r="J39" s="65">
        <v>918885</v>
      </c>
      <c r="K39" s="65">
        <v>536731</v>
      </c>
      <c r="L39" s="65">
        <v>357012</v>
      </c>
      <c r="M39" s="65">
        <v>361878</v>
      </c>
      <c r="N39" s="65">
        <v>1255621</v>
      </c>
      <c r="O39" s="65">
        <v>12971</v>
      </c>
      <c r="P39" s="65">
        <v>719377</v>
      </c>
      <c r="Q39" s="65">
        <v>393848</v>
      </c>
      <c r="R39" s="65">
        <v>1126196</v>
      </c>
      <c r="S39" s="65">
        <v>489723</v>
      </c>
      <c r="T39" s="65">
        <v>555320</v>
      </c>
      <c r="U39" s="65">
        <v>360200</v>
      </c>
      <c r="V39" s="65">
        <v>1405243</v>
      </c>
      <c r="W39" s="65">
        <v>4705945</v>
      </c>
      <c r="X39" s="65">
        <v>6028130</v>
      </c>
      <c r="Y39" s="65">
        <v>-1322185</v>
      </c>
      <c r="Z39" s="145">
        <v>-21.93</v>
      </c>
      <c r="AA39" s="160">
        <v>6028130</v>
      </c>
    </row>
    <row r="40" spans="1:27" ht="13.5">
      <c r="A40" s="143" t="s">
        <v>86</v>
      </c>
      <c r="B40" s="141"/>
      <c r="C40" s="160">
        <v>46451928</v>
      </c>
      <c r="D40" s="160"/>
      <c r="E40" s="161">
        <v>27235780</v>
      </c>
      <c r="F40" s="65">
        <v>33607700</v>
      </c>
      <c r="G40" s="65">
        <v>732437</v>
      </c>
      <c r="H40" s="65">
        <v>3004797</v>
      </c>
      <c r="I40" s="65">
        <v>789248</v>
      </c>
      <c r="J40" s="65">
        <v>4526482</v>
      </c>
      <c r="K40" s="65">
        <v>1312970</v>
      </c>
      <c r="L40" s="65">
        <v>4516018</v>
      </c>
      <c r="M40" s="65">
        <v>925375</v>
      </c>
      <c r="N40" s="65">
        <v>6754363</v>
      </c>
      <c r="O40" s="65">
        <v>147224</v>
      </c>
      <c r="P40" s="65">
        <v>1559145</v>
      </c>
      <c r="Q40" s="65">
        <v>773599</v>
      </c>
      <c r="R40" s="65">
        <v>2479968</v>
      </c>
      <c r="S40" s="65">
        <v>439712</v>
      </c>
      <c r="T40" s="65">
        <v>1144938</v>
      </c>
      <c r="U40" s="65">
        <v>1197821</v>
      </c>
      <c r="V40" s="65">
        <v>2782471</v>
      </c>
      <c r="W40" s="65">
        <v>16543284</v>
      </c>
      <c r="X40" s="65">
        <v>33607700</v>
      </c>
      <c r="Y40" s="65">
        <v>-17064416</v>
      </c>
      <c r="Z40" s="145">
        <v>-50.78</v>
      </c>
      <c r="AA40" s="160">
        <v>33607700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252693666</v>
      </c>
      <c r="D42" s="158">
        <f>SUM(D43:D46)</f>
        <v>0</v>
      </c>
      <c r="E42" s="159">
        <f t="shared" si="8"/>
        <v>358795520</v>
      </c>
      <c r="F42" s="105">
        <f t="shared" si="8"/>
        <v>353649460</v>
      </c>
      <c r="G42" s="105">
        <f t="shared" si="8"/>
        <v>6337225</v>
      </c>
      <c r="H42" s="105">
        <f t="shared" si="8"/>
        <v>28625366</v>
      </c>
      <c r="I42" s="105">
        <f t="shared" si="8"/>
        <v>34563034</v>
      </c>
      <c r="J42" s="105">
        <f t="shared" si="8"/>
        <v>69525625</v>
      </c>
      <c r="K42" s="105">
        <f t="shared" si="8"/>
        <v>21659540</v>
      </c>
      <c r="L42" s="105">
        <f t="shared" si="8"/>
        <v>26523842</v>
      </c>
      <c r="M42" s="105">
        <f t="shared" si="8"/>
        <v>26052218</v>
      </c>
      <c r="N42" s="105">
        <f t="shared" si="8"/>
        <v>74235600</v>
      </c>
      <c r="O42" s="105">
        <f t="shared" si="8"/>
        <v>17225437</v>
      </c>
      <c r="P42" s="105">
        <f t="shared" si="8"/>
        <v>29979928</v>
      </c>
      <c r="Q42" s="105">
        <f t="shared" si="8"/>
        <v>25022042</v>
      </c>
      <c r="R42" s="105">
        <f t="shared" si="8"/>
        <v>72227407</v>
      </c>
      <c r="S42" s="105">
        <f t="shared" si="8"/>
        <v>27447878</v>
      </c>
      <c r="T42" s="105">
        <f t="shared" si="8"/>
        <v>19833040</v>
      </c>
      <c r="U42" s="105">
        <f t="shared" si="8"/>
        <v>20126840</v>
      </c>
      <c r="V42" s="105">
        <f t="shared" si="8"/>
        <v>67407758</v>
      </c>
      <c r="W42" s="105">
        <f t="shared" si="8"/>
        <v>283396390</v>
      </c>
      <c r="X42" s="105">
        <f t="shared" si="8"/>
        <v>353649460</v>
      </c>
      <c r="Y42" s="105">
        <f t="shared" si="8"/>
        <v>-70253070</v>
      </c>
      <c r="Z42" s="142">
        <f>+IF(X42&lt;&gt;0,+(Y42/X42)*100,0)</f>
        <v>-19.8651710086027</v>
      </c>
      <c r="AA42" s="158">
        <f>SUM(AA43:AA46)</f>
        <v>353649460</v>
      </c>
    </row>
    <row r="43" spans="1:27" ht="13.5">
      <c r="A43" s="143" t="s">
        <v>89</v>
      </c>
      <c r="B43" s="141"/>
      <c r="C43" s="160">
        <v>119602509</v>
      </c>
      <c r="D43" s="160"/>
      <c r="E43" s="161">
        <v>153433150</v>
      </c>
      <c r="F43" s="65">
        <v>157552800</v>
      </c>
      <c r="G43" s="65">
        <v>1777199</v>
      </c>
      <c r="H43" s="65">
        <v>18573010</v>
      </c>
      <c r="I43" s="65">
        <v>18950714</v>
      </c>
      <c r="J43" s="65">
        <v>39300923</v>
      </c>
      <c r="K43" s="65">
        <v>10077227</v>
      </c>
      <c r="L43" s="65">
        <v>10196663</v>
      </c>
      <c r="M43" s="65">
        <v>10692428</v>
      </c>
      <c r="N43" s="65">
        <v>30966318</v>
      </c>
      <c r="O43" s="65">
        <v>8805521</v>
      </c>
      <c r="P43" s="65">
        <v>10789941</v>
      </c>
      <c r="Q43" s="65">
        <v>10384083</v>
      </c>
      <c r="R43" s="65">
        <v>29979545</v>
      </c>
      <c r="S43" s="65">
        <v>17140116</v>
      </c>
      <c r="T43" s="65">
        <v>3024628</v>
      </c>
      <c r="U43" s="65">
        <v>13290895</v>
      </c>
      <c r="V43" s="65">
        <v>33455639</v>
      </c>
      <c r="W43" s="65">
        <v>133702425</v>
      </c>
      <c r="X43" s="65">
        <v>157552800</v>
      </c>
      <c r="Y43" s="65">
        <v>-23850375</v>
      </c>
      <c r="Z43" s="145">
        <v>-15.14</v>
      </c>
      <c r="AA43" s="160">
        <v>157552800</v>
      </c>
    </row>
    <row r="44" spans="1:27" ht="13.5">
      <c r="A44" s="143" t="s">
        <v>90</v>
      </c>
      <c r="B44" s="141"/>
      <c r="C44" s="160">
        <v>83786845</v>
      </c>
      <c r="D44" s="160"/>
      <c r="E44" s="161">
        <v>135833800</v>
      </c>
      <c r="F44" s="65">
        <v>132757080</v>
      </c>
      <c r="G44" s="65">
        <v>2344170</v>
      </c>
      <c r="H44" s="65">
        <v>6842365</v>
      </c>
      <c r="I44" s="65">
        <v>10449946</v>
      </c>
      <c r="J44" s="65">
        <v>19636481</v>
      </c>
      <c r="K44" s="65">
        <v>8067013</v>
      </c>
      <c r="L44" s="65">
        <v>11125167</v>
      </c>
      <c r="M44" s="65">
        <v>10192154</v>
      </c>
      <c r="N44" s="65">
        <v>29384334</v>
      </c>
      <c r="O44" s="65">
        <v>7077436</v>
      </c>
      <c r="P44" s="65">
        <v>11659601</v>
      </c>
      <c r="Q44" s="65">
        <v>9827755</v>
      </c>
      <c r="R44" s="65">
        <v>28564792</v>
      </c>
      <c r="S44" s="65">
        <v>7166143</v>
      </c>
      <c r="T44" s="65">
        <v>11254243</v>
      </c>
      <c r="U44" s="65">
        <v>1126748</v>
      </c>
      <c r="V44" s="65">
        <v>19547134</v>
      </c>
      <c r="W44" s="65">
        <v>97132741</v>
      </c>
      <c r="X44" s="65">
        <v>132757080</v>
      </c>
      <c r="Y44" s="65">
        <v>-35624339</v>
      </c>
      <c r="Z44" s="145">
        <v>-26.83</v>
      </c>
      <c r="AA44" s="160">
        <v>132757080</v>
      </c>
    </row>
    <row r="45" spans="1:27" ht="13.5">
      <c r="A45" s="143" t="s">
        <v>91</v>
      </c>
      <c r="B45" s="141"/>
      <c r="C45" s="162">
        <v>26914771</v>
      </c>
      <c r="D45" s="162"/>
      <c r="E45" s="163">
        <v>37667820</v>
      </c>
      <c r="F45" s="164">
        <v>33792830</v>
      </c>
      <c r="G45" s="164">
        <v>800452</v>
      </c>
      <c r="H45" s="164">
        <v>1553753</v>
      </c>
      <c r="I45" s="164">
        <v>2510613</v>
      </c>
      <c r="J45" s="164">
        <v>4864818</v>
      </c>
      <c r="K45" s="164">
        <v>1933731</v>
      </c>
      <c r="L45" s="164">
        <v>2633566</v>
      </c>
      <c r="M45" s="164">
        <v>2435535</v>
      </c>
      <c r="N45" s="164">
        <v>7002832</v>
      </c>
      <c r="O45" s="164">
        <v>1043786</v>
      </c>
      <c r="P45" s="164">
        <v>2783473</v>
      </c>
      <c r="Q45" s="164">
        <v>2239121</v>
      </c>
      <c r="R45" s="164">
        <v>6066380</v>
      </c>
      <c r="S45" s="164">
        <v>1671254</v>
      </c>
      <c r="T45" s="164">
        <v>2551974</v>
      </c>
      <c r="U45" s="164">
        <v>2286158</v>
      </c>
      <c r="V45" s="164">
        <v>6509386</v>
      </c>
      <c r="W45" s="164">
        <v>24443416</v>
      </c>
      <c r="X45" s="164">
        <v>33792830</v>
      </c>
      <c r="Y45" s="164">
        <v>-9349414</v>
      </c>
      <c r="Z45" s="146">
        <v>-27.67</v>
      </c>
      <c r="AA45" s="162">
        <v>33792830</v>
      </c>
    </row>
    <row r="46" spans="1:27" ht="13.5">
      <c r="A46" s="143" t="s">
        <v>92</v>
      </c>
      <c r="B46" s="141"/>
      <c r="C46" s="160">
        <v>22389541</v>
      </c>
      <c r="D46" s="160"/>
      <c r="E46" s="161">
        <v>31860750</v>
      </c>
      <c r="F46" s="65">
        <v>29546750</v>
      </c>
      <c r="G46" s="65">
        <v>1415404</v>
      </c>
      <c r="H46" s="65">
        <v>1656238</v>
      </c>
      <c r="I46" s="65">
        <v>2651761</v>
      </c>
      <c r="J46" s="65">
        <v>5723403</v>
      </c>
      <c r="K46" s="65">
        <v>1581569</v>
      </c>
      <c r="L46" s="65">
        <v>2568446</v>
      </c>
      <c r="M46" s="65">
        <v>2732101</v>
      </c>
      <c r="N46" s="65">
        <v>6882116</v>
      </c>
      <c r="O46" s="65">
        <v>298694</v>
      </c>
      <c r="P46" s="65">
        <v>4746913</v>
      </c>
      <c r="Q46" s="65">
        <v>2571083</v>
      </c>
      <c r="R46" s="65">
        <v>7616690</v>
      </c>
      <c r="S46" s="65">
        <v>1470365</v>
      </c>
      <c r="T46" s="65">
        <v>3002195</v>
      </c>
      <c r="U46" s="65">
        <v>3423039</v>
      </c>
      <c r="V46" s="65">
        <v>7895599</v>
      </c>
      <c r="W46" s="65">
        <v>28117808</v>
      </c>
      <c r="X46" s="65">
        <v>29546750</v>
      </c>
      <c r="Y46" s="65">
        <v>-1428942</v>
      </c>
      <c r="Z46" s="145">
        <v>-4.84</v>
      </c>
      <c r="AA46" s="160">
        <v>29546750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510637999</v>
      </c>
      <c r="D48" s="177">
        <f>+D28+D32+D38+D42+D47</f>
        <v>0</v>
      </c>
      <c r="E48" s="178">
        <f t="shared" si="9"/>
        <v>662131220</v>
      </c>
      <c r="F48" s="78">
        <f t="shared" si="9"/>
        <v>651483520</v>
      </c>
      <c r="G48" s="78">
        <f t="shared" si="9"/>
        <v>19417079</v>
      </c>
      <c r="H48" s="78">
        <f t="shared" si="9"/>
        <v>49652954</v>
      </c>
      <c r="I48" s="78">
        <f t="shared" si="9"/>
        <v>49928036</v>
      </c>
      <c r="J48" s="78">
        <f t="shared" si="9"/>
        <v>118998069</v>
      </c>
      <c r="K48" s="78">
        <f t="shared" si="9"/>
        <v>41538664</v>
      </c>
      <c r="L48" s="78">
        <f t="shared" si="9"/>
        <v>45915731</v>
      </c>
      <c r="M48" s="78">
        <f t="shared" si="9"/>
        <v>39020877</v>
      </c>
      <c r="N48" s="78">
        <f t="shared" si="9"/>
        <v>126475272</v>
      </c>
      <c r="O48" s="78">
        <f t="shared" si="9"/>
        <v>24763724</v>
      </c>
      <c r="P48" s="78">
        <f t="shared" si="9"/>
        <v>56363353</v>
      </c>
      <c r="Q48" s="78">
        <f t="shared" si="9"/>
        <v>43100231</v>
      </c>
      <c r="R48" s="78">
        <f t="shared" si="9"/>
        <v>124227308</v>
      </c>
      <c r="S48" s="78">
        <f t="shared" si="9"/>
        <v>38569094</v>
      </c>
      <c r="T48" s="78">
        <f t="shared" si="9"/>
        <v>41857666</v>
      </c>
      <c r="U48" s="78">
        <f t="shared" si="9"/>
        <v>38036232</v>
      </c>
      <c r="V48" s="78">
        <f t="shared" si="9"/>
        <v>118462992</v>
      </c>
      <c r="W48" s="78">
        <f t="shared" si="9"/>
        <v>488163641</v>
      </c>
      <c r="X48" s="78">
        <f t="shared" si="9"/>
        <v>651483520</v>
      </c>
      <c r="Y48" s="78">
        <f t="shared" si="9"/>
        <v>-163319879</v>
      </c>
      <c r="Z48" s="179">
        <f>+IF(X48&lt;&gt;0,+(Y48/X48)*100,0)</f>
        <v>-25.068919471669826</v>
      </c>
      <c r="AA48" s="177">
        <f>+AA28+AA32+AA38+AA42+AA47</f>
        <v>651483520</v>
      </c>
    </row>
    <row r="49" spans="1:27" ht="13.5">
      <c r="A49" s="153" t="s">
        <v>49</v>
      </c>
      <c r="B49" s="154"/>
      <c r="C49" s="180">
        <f aca="true" t="shared" si="10" ref="C49:Y49">+C25-C48</f>
        <v>25319778</v>
      </c>
      <c r="D49" s="180">
        <f>+D25-D48</f>
        <v>0</v>
      </c>
      <c r="E49" s="181">
        <f t="shared" si="10"/>
        <v>140</v>
      </c>
      <c r="F49" s="182">
        <f t="shared" si="10"/>
        <v>8194570</v>
      </c>
      <c r="G49" s="182">
        <f t="shared" si="10"/>
        <v>58299151</v>
      </c>
      <c r="H49" s="182">
        <f t="shared" si="10"/>
        <v>-10523320</v>
      </c>
      <c r="I49" s="182">
        <f t="shared" si="10"/>
        <v>-19374392</v>
      </c>
      <c r="J49" s="182">
        <f t="shared" si="10"/>
        <v>28401439</v>
      </c>
      <c r="K49" s="182">
        <f t="shared" si="10"/>
        <v>-5783130</v>
      </c>
      <c r="L49" s="182">
        <f t="shared" si="10"/>
        <v>6665396</v>
      </c>
      <c r="M49" s="182">
        <f t="shared" si="10"/>
        <v>14133202</v>
      </c>
      <c r="N49" s="182">
        <f t="shared" si="10"/>
        <v>15015468</v>
      </c>
      <c r="O49" s="182">
        <f t="shared" si="10"/>
        <v>74132</v>
      </c>
      <c r="P49" s="182">
        <f t="shared" si="10"/>
        <v>-21224625</v>
      </c>
      <c r="Q49" s="182">
        <f t="shared" si="10"/>
        <v>18430469</v>
      </c>
      <c r="R49" s="182">
        <f t="shared" si="10"/>
        <v>-2720024</v>
      </c>
      <c r="S49" s="182">
        <f t="shared" si="10"/>
        <v>-1964430</v>
      </c>
      <c r="T49" s="182">
        <f t="shared" si="10"/>
        <v>-2366035</v>
      </c>
      <c r="U49" s="182">
        <f t="shared" si="10"/>
        <v>10814033</v>
      </c>
      <c r="V49" s="182">
        <f t="shared" si="10"/>
        <v>6483568</v>
      </c>
      <c r="W49" s="182">
        <f t="shared" si="10"/>
        <v>47180451</v>
      </c>
      <c r="X49" s="182">
        <f>IF(F25=F48,0,X25-X48)</f>
        <v>8194570</v>
      </c>
      <c r="Y49" s="182">
        <f t="shared" si="10"/>
        <v>38985881</v>
      </c>
      <c r="Z49" s="183">
        <f>+IF(X49&lt;&gt;0,+(Y49/X49)*100,0)</f>
        <v>475.7526142311311</v>
      </c>
      <c r="AA49" s="180">
        <f>+AA25-AA48</f>
        <v>8194570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86297637</v>
      </c>
      <c r="D5" s="160"/>
      <c r="E5" s="161">
        <v>88537120</v>
      </c>
      <c r="F5" s="65">
        <v>93737120</v>
      </c>
      <c r="G5" s="65">
        <v>13909799</v>
      </c>
      <c r="H5" s="65">
        <v>7362233</v>
      </c>
      <c r="I5" s="65">
        <v>7521912</v>
      </c>
      <c r="J5" s="65">
        <v>28793944</v>
      </c>
      <c r="K5" s="65">
        <v>7188243</v>
      </c>
      <c r="L5" s="65">
        <v>7421594</v>
      </c>
      <c r="M5" s="65">
        <v>7420578</v>
      </c>
      <c r="N5" s="65">
        <v>22030415</v>
      </c>
      <c r="O5" s="65">
        <v>7407990</v>
      </c>
      <c r="P5" s="65">
        <v>7370759</v>
      </c>
      <c r="Q5" s="65">
        <v>7460464</v>
      </c>
      <c r="R5" s="65">
        <v>22239213</v>
      </c>
      <c r="S5" s="65">
        <v>7427484</v>
      </c>
      <c r="T5" s="65">
        <v>7426632</v>
      </c>
      <c r="U5" s="65">
        <v>7417770</v>
      </c>
      <c r="V5" s="65">
        <v>22271886</v>
      </c>
      <c r="W5" s="65">
        <v>95335458</v>
      </c>
      <c r="X5" s="65">
        <v>93737120</v>
      </c>
      <c r="Y5" s="65">
        <v>1598338</v>
      </c>
      <c r="Z5" s="145">
        <v>1.71</v>
      </c>
      <c r="AA5" s="160">
        <v>93737120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131977373</v>
      </c>
      <c r="D7" s="160"/>
      <c r="E7" s="161">
        <v>173593480</v>
      </c>
      <c r="F7" s="65">
        <v>173593480</v>
      </c>
      <c r="G7" s="65">
        <v>12851715</v>
      </c>
      <c r="H7" s="65">
        <v>14260494</v>
      </c>
      <c r="I7" s="65">
        <v>6317650</v>
      </c>
      <c r="J7" s="65">
        <v>33429859</v>
      </c>
      <c r="K7" s="65">
        <v>11529239</v>
      </c>
      <c r="L7" s="65">
        <v>6150891</v>
      </c>
      <c r="M7" s="65">
        <v>10554291</v>
      </c>
      <c r="N7" s="65">
        <v>28234421</v>
      </c>
      <c r="O7" s="65">
        <v>17840015</v>
      </c>
      <c r="P7" s="65">
        <v>7487336</v>
      </c>
      <c r="Q7" s="65">
        <v>10002251</v>
      </c>
      <c r="R7" s="65">
        <v>35329602</v>
      </c>
      <c r="S7" s="65">
        <v>10042831</v>
      </c>
      <c r="T7" s="65">
        <v>13511269</v>
      </c>
      <c r="U7" s="65">
        <v>14001522</v>
      </c>
      <c r="V7" s="65">
        <v>37555622</v>
      </c>
      <c r="W7" s="65">
        <v>134549504</v>
      </c>
      <c r="X7" s="65">
        <v>173593480</v>
      </c>
      <c r="Y7" s="65">
        <v>-39043976</v>
      </c>
      <c r="Z7" s="145">
        <v>-22.49</v>
      </c>
      <c r="AA7" s="160">
        <v>173593480</v>
      </c>
    </row>
    <row r="8" spans="1:27" ht="13.5">
      <c r="A8" s="198" t="s">
        <v>104</v>
      </c>
      <c r="B8" s="197" t="s">
        <v>96</v>
      </c>
      <c r="C8" s="160">
        <v>122939926</v>
      </c>
      <c r="D8" s="160"/>
      <c r="E8" s="161">
        <v>146016440</v>
      </c>
      <c r="F8" s="65">
        <v>146016440</v>
      </c>
      <c r="G8" s="65">
        <v>9751867</v>
      </c>
      <c r="H8" s="65">
        <v>10719605</v>
      </c>
      <c r="I8" s="65">
        <v>9567231</v>
      </c>
      <c r="J8" s="65">
        <v>30038703</v>
      </c>
      <c r="K8" s="65">
        <v>11425747</v>
      </c>
      <c r="L8" s="65">
        <v>13348540</v>
      </c>
      <c r="M8" s="65">
        <v>9714778</v>
      </c>
      <c r="N8" s="65">
        <v>34489065</v>
      </c>
      <c r="O8" s="65">
        <v>12946015</v>
      </c>
      <c r="P8" s="65">
        <v>13109728</v>
      </c>
      <c r="Q8" s="65">
        <v>11556798</v>
      </c>
      <c r="R8" s="65">
        <v>37612541</v>
      </c>
      <c r="S8" s="65">
        <v>12510261</v>
      </c>
      <c r="T8" s="65">
        <v>11581759</v>
      </c>
      <c r="U8" s="65">
        <v>12941432</v>
      </c>
      <c r="V8" s="65">
        <v>37033452</v>
      </c>
      <c r="W8" s="65">
        <v>139173761</v>
      </c>
      <c r="X8" s="65">
        <v>146016440</v>
      </c>
      <c r="Y8" s="65">
        <v>-6842679</v>
      </c>
      <c r="Z8" s="145">
        <v>-4.69</v>
      </c>
      <c r="AA8" s="160">
        <v>146016440</v>
      </c>
    </row>
    <row r="9" spans="1:27" ht="13.5">
      <c r="A9" s="198" t="s">
        <v>105</v>
      </c>
      <c r="B9" s="197" t="s">
        <v>96</v>
      </c>
      <c r="C9" s="160">
        <v>17759286</v>
      </c>
      <c r="D9" s="160"/>
      <c r="E9" s="161">
        <v>17045570</v>
      </c>
      <c r="F9" s="65">
        <v>17045570</v>
      </c>
      <c r="G9" s="65">
        <v>1469323</v>
      </c>
      <c r="H9" s="65">
        <v>1434032</v>
      </c>
      <c r="I9" s="65">
        <v>1701150</v>
      </c>
      <c r="J9" s="65">
        <v>4604505</v>
      </c>
      <c r="K9" s="65">
        <v>1415626</v>
      </c>
      <c r="L9" s="65">
        <v>1730308</v>
      </c>
      <c r="M9" s="65">
        <v>1750193</v>
      </c>
      <c r="N9" s="65">
        <v>4896127</v>
      </c>
      <c r="O9" s="65">
        <v>1411823</v>
      </c>
      <c r="P9" s="65">
        <v>1581128</v>
      </c>
      <c r="Q9" s="65">
        <v>1588394</v>
      </c>
      <c r="R9" s="65">
        <v>4581345</v>
      </c>
      <c r="S9" s="65">
        <v>1586222</v>
      </c>
      <c r="T9" s="65">
        <v>1551184</v>
      </c>
      <c r="U9" s="65">
        <v>1769578</v>
      </c>
      <c r="V9" s="65">
        <v>4906984</v>
      </c>
      <c r="W9" s="65">
        <v>18988961</v>
      </c>
      <c r="X9" s="65">
        <v>17045570</v>
      </c>
      <c r="Y9" s="65">
        <v>1943391</v>
      </c>
      <c r="Z9" s="145">
        <v>11.4</v>
      </c>
      <c r="AA9" s="160">
        <v>17045570</v>
      </c>
    </row>
    <row r="10" spans="1:27" ht="13.5">
      <c r="A10" s="198" t="s">
        <v>106</v>
      </c>
      <c r="B10" s="197" t="s">
        <v>96</v>
      </c>
      <c r="C10" s="160">
        <v>23112041</v>
      </c>
      <c r="D10" s="160"/>
      <c r="E10" s="161">
        <v>26882430</v>
      </c>
      <c r="F10" s="59">
        <v>26882430</v>
      </c>
      <c r="G10" s="59">
        <v>1516512</v>
      </c>
      <c r="H10" s="59">
        <v>1567186</v>
      </c>
      <c r="I10" s="59">
        <v>2634054</v>
      </c>
      <c r="J10" s="59">
        <v>5717752</v>
      </c>
      <c r="K10" s="59">
        <v>1557425</v>
      </c>
      <c r="L10" s="59">
        <v>2634537</v>
      </c>
      <c r="M10" s="59">
        <v>2685194</v>
      </c>
      <c r="N10" s="59">
        <v>6877156</v>
      </c>
      <c r="O10" s="59">
        <v>1518794</v>
      </c>
      <c r="P10" s="59">
        <v>2101498</v>
      </c>
      <c r="Q10" s="59">
        <v>2105611</v>
      </c>
      <c r="R10" s="59">
        <v>5725903</v>
      </c>
      <c r="S10" s="59">
        <v>2080838</v>
      </c>
      <c r="T10" s="59">
        <v>2108417</v>
      </c>
      <c r="U10" s="59">
        <v>2685991</v>
      </c>
      <c r="V10" s="59">
        <v>6875246</v>
      </c>
      <c r="W10" s="59">
        <v>25196057</v>
      </c>
      <c r="X10" s="59">
        <v>26882430</v>
      </c>
      <c r="Y10" s="59">
        <v>-1686373</v>
      </c>
      <c r="Z10" s="199">
        <v>-6.27</v>
      </c>
      <c r="AA10" s="135">
        <v>26882430</v>
      </c>
    </row>
    <row r="11" spans="1:27" ht="13.5">
      <c r="A11" s="198" t="s">
        <v>107</v>
      </c>
      <c r="B11" s="200"/>
      <c r="C11" s="160">
        <v>-9256509</v>
      </c>
      <c r="D11" s="160"/>
      <c r="E11" s="161">
        <v>-9528980</v>
      </c>
      <c r="F11" s="65">
        <v>-9528980</v>
      </c>
      <c r="G11" s="65">
        <v>-743185</v>
      </c>
      <c r="H11" s="65">
        <v>-715383</v>
      </c>
      <c r="I11" s="65">
        <v>-728863</v>
      </c>
      <c r="J11" s="65">
        <v>-2187431</v>
      </c>
      <c r="K11" s="65">
        <v>-724537</v>
      </c>
      <c r="L11" s="65">
        <v>-722690</v>
      </c>
      <c r="M11" s="65">
        <v>-721782</v>
      </c>
      <c r="N11" s="65">
        <v>-2169009</v>
      </c>
      <c r="O11" s="65">
        <v>-721126</v>
      </c>
      <c r="P11" s="65">
        <v>-719917</v>
      </c>
      <c r="Q11" s="65">
        <v>-718281</v>
      </c>
      <c r="R11" s="65">
        <v>-2159324</v>
      </c>
      <c r="S11" s="65">
        <v>-716099</v>
      </c>
      <c r="T11" s="65">
        <v>-711741</v>
      </c>
      <c r="U11" s="65">
        <v>-708696</v>
      </c>
      <c r="V11" s="65">
        <v>-2136536</v>
      </c>
      <c r="W11" s="65">
        <v>-8652300</v>
      </c>
      <c r="X11" s="65">
        <v>-9528980</v>
      </c>
      <c r="Y11" s="65">
        <v>876680</v>
      </c>
      <c r="Z11" s="145">
        <v>-9.2</v>
      </c>
      <c r="AA11" s="160">
        <v>-9528980</v>
      </c>
    </row>
    <row r="12" spans="1:27" ht="13.5">
      <c r="A12" s="198" t="s">
        <v>108</v>
      </c>
      <c r="B12" s="200"/>
      <c r="C12" s="160">
        <v>4854695</v>
      </c>
      <c r="D12" s="160"/>
      <c r="E12" s="161">
        <v>9764170</v>
      </c>
      <c r="F12" s="65">
        <v>4739990</v>
      </c>
      <c r="G12" s="65">
        <v>304979</v>
      </c>
      <c r="H12" s="65">
        <v>340646</v>
      </c>
      <c r="I12" s="65">
        <v>335905</v>
      </c>
      <c r="J12" s="65">
        <v>981530</v>
      </c>
      <c r="K12" s="65">
        <v>374842</v>
      </c>
      <c r="L12" s="65">
        <v>382753</v>
      </c>
      <c r="M12" s="65">
        <v>371001</v>
      </c>
      <c r="N12" s="65">
        <v>1128596</v>
      </c>
      <c r="O12" s="65">
        <v>291503</v>
      </c>
      <c r="P12" s="65">
        <v>443634</v>
      </c>
      <c r="Q12" s="65">
        <v>371743</v>
      </c>
      <c r="R12" s="65">
        <v>1106880</v>
      </c>
      <c r="S12" s="65">
        <v>343832</v>
      </c>
      <c r="T12" s="65">
        <v>288554</v>
      </c>
      <c r="U12" s="65">
        <v>427990</v>
      </c>
      <c r="V12" s="65">
        <v>1060376</v>
      </c>
      <c r="W12" s="65">
        <v>4277382</v>
      </c>
      <c r="X12" s="65">
        <v>4739990</v>
      </c>
      <c r="Y12" s="65">
        <v>-462608</v>
      </c>
      <c r="Z12" s="145">
        <v>-9.76</v>
      </c>
      <c r="AA12" s="160">
        <v>4739990</v>
      </c>
    </row>
    <row r="13" spans="1:27" ht="13.5">
      <c r="A13" s="196" t="s">
        <v>109</v>
      </c>
      <c r="B13" s="200"/>
      <c r="C13" s="160">
        <v>4444852</v>
      </c>
      <c r="D13" s="160"/>
      <c r="E13" s="161">
        <v>2200000</v>
      </c>
      <c r="F13" s="65">
        <v>2100000</v>
      </c>
      <c r="G13" s="65">
        <v>164880</v>
      </c>
      <c r="H13" s="65">
        <v>311403</v>
      </c>
      <c r="I13" s="65">
        <v>165745</v>
      </c>
      <c r="J13" s="65">
        <v>642028</v>
      </c>
      <c r="K13" s="65">
        <v>267639</v>
      </c>
      <c r="L13" s="65">
        <v>111503</v>
      </c>
      <c r="M13" s="65">
        <v>40012</v>
      </c>
      <c r="N13" s="65">
        <v>419154</v>
      </c>
      <c r="O13" s="65">
        <v>4225</v>
      </c>
      <c r="P13" s="65">
        <v>302570</v>
      </c>
      <c r="Q13" s="65">
        <v>115384</v>
      </c>
      <c r="R13" s="65">
        <v>422179</v>
      </c>
      <c r="S13" s="65">
        <v>140553</v>
      </c>
      <c r="T13" s="65">
        <v>246712</v>
      </c>
      <c r="U13" s="65">
        <v>992002</v>
      </c>
      <c r="V13" s="65">
        <v>1379267</v>
      </c>
      <c r="W13" s="65">
        <v>2862628</v>
      </c>
      <c r="X13" s="65">
        <v>2100000</v>
      </c>
      <c r="Y13" s="65">
        <v>762628</v>
      </c>
      <c r="Z13" s="145">
        <v>36.32</v>
      </c>
      <c r="AA13" s="160">
        <v>2100000</v>
      </c>
    </row>
    <row r="14" spans="1:27" ht="13.5">
      <c r="A14" s="196" t="s">
        <v>110</v>
      </c>
      <c r="B14" s="200"/>
      <c r="C14" s="160">
        <v>13938666</v>
      </c>
      <c r="D14" s="160"/>
      <c r="E14" s="161">
        <v>10875000</v>
      </c>
      <c r="F14" s="65">
        <v>14175000</v>
      </c>
      <c r="G14" s="65">
        <v>1131504</v>
      </c>
      <c r="H14" s="65">
        <v>1304336</v>
      </c>
      <c r="I14" s="65">
        <v>940256</v>
      </c>
      <c r="J14" s="65">
        <v>3376096</v>
      </c>
      <c r="K14" s="65">
        <v>1250712</v>
      </c>
      <c r="L14" s="65">
        <v>1405997</v>
      </c>
      <c r="M14" s="65">
        <v>1404014</v>
      </c>
      <c r="N14" s="65">
        <v>4060723</v>
      </c>
      <c r="O14" s="65">
        <v>1451153</v>
      </c>
      <c r="P14" s="65">
        <v>1424109</v>
      </c>
      <c r="Q14" s="65">
        <v>1037086</v>
      </c>
      <c r="R14" s="65">
        <v>3912348</v>
      </c>
      <c r="S14" s="65">
        <v>1535585</v>
      </c>
      <c r="T14" s="65">
        <v>1550062</v>
      </c>
      <c r="U14" s="65">
        <v>1548060</v>
      </c>
      <c r="V14" s="65">
        <v>4633707</v>
      </c>
      <c r="W14" s="65">
        <v>15982874</v>
      </c>
      <c r="X14" s="65">
        <v>14175000</v>
      </c>
      <c r="Y14" s="65">
        <v>1807874</v>
      </c>
      <c r="Z14" s="145">
        <v>12.75</v>
      </c>
      <c r="AA14" s="160">
        <v>14175000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4373553</v>
      </c>
      <c r="D16" s="160"/>
      <c r="E16" s="161">
        <v>12705810</v>
      </c>
      <c r="F16" s="65">
        <v>4707650</v>
      </c>
      <c r="G16" s="65">
        <v>186757</v>
      </c>
      <c r="H16" s="65">
        <v>276819</v>
      </c>
      <c r="I16" s="65">
        <v>333758</v>
      </c>
      <c r="J16" s="65">
        <v>797334</v>
      </c>
      <c r="K16" s="65">
        <v>465680</v>
      </c>
      <c r="L16" s="65">
        <v>322235</v>
      </c>
      <c r="M16" s="65">
        <v>503772</v>
      </c>
      <c r="N16" s="65">
        <v>1291687</v>
      </c>
      <c r="O16" s="65">
        <v>368857</v>
      </c>
      <c r="P16" s="65">
        <v>424358</v>
      </c>
      <c r="Q16" s="65">
        <v>284900</v>
      </c>
      <c r="R16" s="65">
        <v>1078115</v>
      </c>
      <c r="S16" s="65">
        <v>481651</v>
      </c>
      <c r="T16" s="65">
        <v>251856</v>
      </c>
      <c r="U16" s="65">
        <v>653397</v>
      </c>
      <c r="V16" s="65">
        <v>1386904</v>
      </c>
      <c r="W16" s="65">
        <v>4554040</v>
      </c>
      <c r="X16" s="65">
        <v>4707650</v>
      </c>
      <c r="Y16" s="65">
        <v>-153610</v>
      </c>
      <c r="Z16" s="145">
        <v>-3.26</v>
      </c>
      <c r="AA16" s="160">
        <v>4707650</v>
      </c>
    </row>
    <row r="17" spans="1:27" ht="13.5">
      <c r="A17" s="196" t="s">
        <v>113</v>
      </c>
      <c r="B17" s="200"/>
      <c r="C17" s="160">
        <v>73412</v>
      </c>
      <c r="D17" s="160"/>
      <c r="E17" s="161">
        <v>150000</v>
      </c>
      <c r="F17" s="65">
        <v>150000</v>
      </c>
      <c r="G17" s="65">
        <v>44</v>
      </c>
      <c r="H17" s="65">
        <v>35</v>
      </c>
      <c r="I17" s="65">
        <v>2903</v>
      </c>
      <c r="J17" s="65">
        <v>2982</v>
      </c>
      <c r="K17" s="65">
        <v>1184</v>
      </c>
      <c r="L17" s="65">
        <v>44</v>
      </c>
      <c r="M17" s="65">
        <v>6447</v>
      </c>
      <c r="N17" s="65">
        <v>7675</v>
      </c>
      <c r="O17" s="65">
        <v>21592</v>
      </c>
      <c r="P17" s="65">
        <v>0</v>
      </c>
      <c r="Q17" s="65">
        <v>0</v>
      </c>
      <c r="R17" s="65">
        <v>21592</v>
      </c>
      <c r="S17" s="65">
        <v>12382</v>
      </c>
      <c r="T17" s="65">
        <v>4904</v>
      </c>
      <c r="U17" s="65">
        <v>16904</v>
      </c>
      <c r="V17" s="65">
        <v>34190</v>
      </c>
      <c r="W17" s="65">
        <v>66439</v>
      </c>
      <c r="X17" s="65">
        <v>150000</v>
      </c>
      <c r="Y17" s="65">
        <v>-83561</v>
      </c>
      <c r="Z17" s="145">
        <v>-55.71</v>
      </c>
      <c r="AA17" s="160">
        <v>150000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83228331</v>
      </c>
      <c r="D19" s="160"/>
      <c r="E19" s="161">
        <v>95398300</v>
      </c>
      <c r="F19" s="65">
        <v>93627100</v>
      </c>
      <c r="G19" s="65">
        <v>36719000</v>
      </c>
      <c r="H19" s="65">
        <v>1550158</v>
      </c>
      <c r="I19" s="65">
        <v>1151157</v>
      </c>
      <c r="J19" s="65">
        <v>39420315</v>
      </c>
      <c r="K19" s="65">
        <v>100158</v>
      </c>
      <c r="L19" s="65">
        <v>19180994</v>
      </c>
      <c r="M19" s="65">
        <v>18827347</v>
      </c>
      <c r="N19" s="65">
        <v>38108499</v>
      </c>
      <c r="O19" s="65">
        <v>-18692000</v>
      </c>
      <c r="P19" s="65">
        <v>214152</v>
      </c>
      <c r="Q19" s="65">
        <v>26815077</v>
      </c>
      <c r="R19" s="65">
        <v>8337229</v>
      </c>
      <c r="S19" s="65">
        <v>153670</v>
      </c>
      <c r="T19" s="65">
        <v>612000</v>
      </c>
      <c r="U19" s="65">
        <v>6983935</v>
      </c>
      <c r="V19" s="65">
        <v>7749605</v>
      </c>
      <c r="W19" s="65">
        <v>93615648</v>
      </c>
      <c r="X19" s="65">
        <v>93627100</v>
      </c>
      <c r="Y19" s="65">
        <v>-11452</v>
      </c>
      <c r="Z19" s="145">
        <v>-0.01</v>
      </c>
      <c r="AA19" s="160">
        <v>93627100</v>
      </c>
    </row>
    <row r="20" spans="1:27" ht="13.5">
      <c r="A20" s="196" t="s">
        <v>35</v>
      </c>
      <c r="B20" s="200" t="s">
        <v>96</v>
      </c>
      <c r="C20" s="160">
        <v>8462867</v>
      </c>
      <c r="D20" s="160"/>
      <c r="E20" s="161">
        <v>32591120</v>
      </c>
      <c r="F20" s="59">
        <v>12025400</v>
      </c>
      <c r="G20" s="59">
        <v>453035</v>
      </c>
      <c r="H20" s="59">
        <v>512870</v>
      </c>
      <c r="I20" s="59">
        <v>587175</v>
      </c>
      <c r="J20" s="59">
        <v>1553080</v>
      </c>
      <c r="K20" s="59">
        <v>903576</v>
      </c>
      <c r="L20" s="59">
        <v>614421</v>
      </c>
      <c r="M20" s="59">
        <v>598234</v>
      </c>
      <c r="N20" s="59">
        <v>2116231</v>
      </c>
      <c r="O20" s="59">
        <v>989015</v>
      </c>
      <c r="P20" s="59">
        <v>1399373</v>
      </c>
      <c r="Q20" s="59">
        <v>911273</v>
      </c>
      <c r="R20" s="59">
        <v>3299661</v>
      </c>
      <c r="S20" s="59">
        <v>1005454</v>
      </c>
      <c r="T20" s="59">
        <v>1070023</v>
      </c>
      <c r="U20" s="59">
        <v>199597</v>
      </c>
      <c r="V20" s="59">
        <v>2275074</v>
      </c>
      <c r="W20" s="59">
        <v>9244046</v>
      </c>
      <c r="X20" s="59">
        <v>12025400</v>
      </c>
      <c r="Y20" s="59">
        <v>-2781354</v>
      </c>
      <c r="Z20" s="199">
        <v>-23.13</v>
      </c>
      <c r="AA20" s="135">
        <v>12025400</v>
      </c>
    </row>
    <row r="21" spans="1:27" ht="13.5">
      <c r="A21" s="196" t="s">
        <v>115</v>
      </c>
      <c r="B21" s="200"/>
      <c r="C21" s="160">
        <v>2669518</v>
      </c>
      <c r="D21" s="160"/>
      <c r="E21" s="161">
        <v>17000000</v>
      </c>
      <c r="F21" s="65">
        <v>30549000</v>
      </c>
      <c r="G21" s="65">
        <v>0</v>
      </c>
      <c r="H21" s="65">
        <v>205200</v>
      </c>
      <c r="I21" s="87">
        <v>0</v>
      </c>
      <c r="J21" s="65">
        <v>205200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-79217</v>
      </c>
      <c r="V21" s="65">
        <v>-79217</v>
      </c>
      <c r="W21" s="87">
        <v>125983</v>
      </c>
      <c r="X21" s="65">
        <v>30549000</v>
      </c>
      <c r="Y21" s="65">
        <v>-30423017</v>
      </c>
      <c r="Z21" s="145">
        <v>-99.59</v>
      </c>
      <c r="AA21" s="160">
        <v>30549000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494875648</v>
      </c>
      <c r="D22" s="203">
        <f>SUM(D5:D21)</f>
        <v>0</v>
      </c>
      <c r="E22" s="204">
        <f t="shared" si="0"/>
        <v>623230460</v>
      </c>
      <c r="F22" s="205">
        <f t="shared" si="0"/>
        <v>609820200</v>
      </c>
      <c r="G22" s="205">
        <f t="shared" si="0"/>
        <v>77716230</v>
      </c>
      <c r="H22" s="205">
        <f t="shared" si="0"/>
        <v>39129634</v>
      </c>
      <c r="I22" s="205">
        <f t="shared" si="0"/>
        <v>30530033</v>
      </c>
      <c r="J22" s="205">
        <f t="shared" si="0"/>
        <v>147375897</v>
      </c>
      <c r="K22" s="205">
        <f t="shared" si="0"/>
        <v>35755534</v>
      </c>
      <c r="L22" s="205">
        <f t="shared" si="0"/>
        <v>52581127</v>
      </c>
      <c r="M22" s="205">
        <f t="shared" si="0"/>
        <v>53154079</v>
      </c>
      <c r="N22" s="205">
        <f t="shared" si="0"/>
        <v>141490740</v>
      </c>
      <c r="O22" s="205">
        <f t="shared" si="0"/>
        <v>24837856</v>
      </c>
      <c r="P22" s="205">
        <f t="shared" si="0"/>
        <v>35138728</v>
      </c>
      <c r="Q22" s="205">
        <f t="shared" si="0"/>
        <v>61530700</v>
      </c>
      <c r="R22" s="205">
        <f t="shared" si="0"/>
        <v>121507284</v>
      </c>
      <c r="S22" s="205">
        <f t="shared" si="0"/>
        <v>36604664</v>
      </c>
      <c r="T22" s="205">
        <f t="shared" si="0"/>
        <v>39491631</v>
      </c>
      <c r="U22" s="205">
        <f t="shared" si="0"/>
        <v>48850265</v>
      </c>
      <c r="V22" s="205">
        <f t="shared" si="0"/>
        <v>124946560</v>
      </c>
      <c r="W22" s="205">
        <f t="shared" si="0"/>
        <v>535320481</v>
      </c>
      <c r="X22" s="205">
        <f t="shared" si="0"/>
        <v>609820200</v>
      </c>
      <c r="Y22" s="205">
        <f t="shared" si="0"/>
        <v>-74499719</v>
      </c>
      <c r="Z22" s="206">
        <f>+IF(X22&lt;&gt;0,+(Y22/X22)*100,0)</f>
        <v>-12.216669601958085</v>
      </c>
      <c r="AA22" s="203">
        <f>SUM(AA5:AA21)</f>
        <v>609820200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141382337</v>
      </c>
      <c r="D25" s="160"/>
      <c r="E25" s="161">
        <v>177756700</v>
      </c>
      <c r="F25" s="65">
        <v>178573230</v>
      </c>
      <c r="G25" s="65">
        <v>11575941</v>
      </c>
      <c r="H25" s="65">
        <v>12331628</v>
      </c>
      <c r="I25" s="65">
        <v>12682501</v>
      </c>
      <c r="J25" s="65">
        <v>36590070</v>
      </c>
      <c r="K25" s="65">
        <v>14116748</v>
      </c>
      <c r="L25" s="65">
        <v>12826195</v>
      </c>
      <c r="M25" s="65">
        <v>12661836</v>
      </c>
      <c r="N25" s="65">
        <v>39604779</v>
      </c>
      <c r="O25" s="65">
        <v>-51571</v>
      </c>
      <c r="P25" s="65">
        <v>26586274</v>
      </c>
      <c r="Q25" s="65">
        <v>13100483</v>
      </c>
      <c r="R25" s="65">
        <v>39635186</v>
      </c>
      <c r="S25" s="65">
        <v>7129965</v>
      </c>
      <c r="T25" s="65">
        <v>19708895</v>
      </c>
      <c r="U25" s="65">
        <v>13055538</v>
      </c>
      <c r="V25" s="65">
        <v>39894398</v>
      </c>
      <c r="W25" s="65">
        <v>155724433</v>
      </c>
      <c r="X25" s="65">
        <v>178573230</v>
      </c>
      <c r="Y25" s="65">
        <v>-22848797</v>
      </c>
      <c r="Z25" s="145">
        <v>-12.8</v>
      </c>
      <c r="AA25" s="160">
        <v>178573230</v>
      </c>
    </row>
    <row r="26" spans="1:27" ht="13.5">
      <c r="A26" s="198" t="s">
        <v>38</v>
      </c>
      <c r="B26" s="197"/>
      <c r="C26" s="160">
        <v>9737272</v>
      </c>
      <c r="D26" s="160"/>
      <c r="E26" s="161">
        <v>12402370</v>
      </c>
      <c r="F26" s="65">
        <v>12402370</v>
      </c>
      <c r="G26" s="65">
        <v>932630</v>
      </c>
      <c r="H26" s="65">
        <v>932284</v>
      </c>
      <c r="I26" s="65">
        <v>930670</v>
      </c>
      <c r="J26" s="65">
        <v>2795584</v>
      </c>
      <c r="K26" s="65">
        <v>925361</v>
      </c>
      <c r="L26" s="65">
        <v>903116</v>
      </c>
      <c r="M26" s="65">
        <v>926370</v>
      </c>
      <c r="N26" s="65">
        <v>2754847</v>
      </c>
      <c r="O26" s="65">
        <v>0</v>
      </c>
      <c r="P26" s="65">
        <v>2201453</v>
      </c>
      <c r="Q26" s="65">
        <v>973019</v>
      </c>
      <c r="R26" s="65">
        <v>3174472</v>
      </c>
      <c r="S26" s="65">
        <v>595486</v>
      </c>
      <c r="T26" s="65">
        <v>1648296</v>
      </c>
      <c r="U26" s="65">
        <v>973019</v>
      </c>
      <c r="V26" s="65">
        <v>3216801</v>
      </c>
      <c r="W26" s="65">
        <v>11941704</v>
      </c>
      <c r="X26" s="65">
        <v>12402370</v>
      </c>
      <c r="Y26" s="65">
        <v>-460666</v>
      </c>
      <c r="Z26" s="145">
        <v>-3.71</v>
      </c>
      <c r="AA26" s="160">
        <v>12402370</v>
      </c>
    </row>
    <row r="27" spans="1:27" ht="13.5">
      <c r="A27" s="198" t="s">
        <v>118</v>
      </c>
      <c r="B27" s="197" t="s">
        <v>99</v>
      </c>
      <c r="C27" s="160">
        <v>10231347</v>
      </c>
      <c r="D27" s="160"/>
      <c r="E27" s="161">
        <v>42000000</v>
      </c>
      <c r="F27" s="65">
        <v>44124870</v>
      </c>
      <c r="G27" s="65">
        <v>3500000</v>
      </c>
      <c r="H27" s="65">
        <v>0</v>
      </c>
      <c r="I27" s="65">
        <v>7000000</v>
      </c>
      <c r="J27" s="65">
        <v>10500000</v>
      </c>
      <c r="K27" s="65">
        <v>0</v>
      </c>
      <c r="L27" s="65">
        <v>7000000</v>
      </c>
      <c r="M27" s="65">
        <v>3500000</v>
      </c>
      <c r="N27" s="65">
        <v>10500000</v>
      </c>
      <c r="O27" s="65">
        <v>0</v>
      </c>
      <c r="P27" s="65">
        <v>7000000</v>
      </c>
      <c r="Q27" s="65">
        <v>7000000</v>
      </c>
      <c r="R27" s="65">
        <v>14000000</v>
      </c>
      <c r="S27" s="65">
        <v>0</v>
      </c>
      <c r="T27" s="65">
        <v>7000000</v>
      </c>
      <c r="U27" s="65">
        <v>-3500000</v>
      </c>
      <c r="V27" s="65">
        <v>3500000</v>
      </c>
      <c r="W27" s="65">
        <v>38500000</v>
      </c>
      <c r="X27" s="65">
        <v>44124870</v>
      </c>
      <c r="Y27" s="65">
        <v>-5624870</v>
      </c>
      <c r="Z27" s="145">
        <v>-12.75</v>
      </c>
      <c r="AA27" s="160">
        <v>44124870</v>
      </c>
    </row>
    <row r="28" spans="1:27" ht="13.5">
      <c r="A28" s="198" t="s">
        <v>39</v>
      </c>
      <c r="B28" s="197" t="s">
        <v>96</v>
      </c>
      <c r="C28" s="160">
        <v>67359486</v>
      </c>
      <c r="D28" s="160"/>
      <c r="E28" s="161">
        <v>45036620</v>
      </c>
      <c r="F28" s="65">
        <v>70805180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70805180</v>
      </c>
      <c r="Y28" s="65">
        <v>-70805180</v>
      </c>
      <c r="Z28" s="145">
        <v>-100</v>
      </c>
      <c r="AA28" s="160">
        <v>70805180</v>
      </c>
    </row>
    <row r="29" spans="1:27" ht="13.5">
      <c r="A29" s="198" t="s">
        <v>40</v>
      </c>
      <c r="B29" s="197"/>
      <c r="C29" s="160">
        <v>0</v>
      </c>
      <c r="D29" s="160"/>
      <c r="E29" s="161">
        <v>18702670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160943953</v>
      </c>
      <c r="D30" s="160"/>
      <c r="E30" s="161">
        <v>205841350</v>
      </c>
      <c r="F30" s="65">
        <v>212841350</v>
      </c>
      <c r="G30" s="65">
        <v>10202</v>
      </c>
      <c r="H30" s="65">
        <v>22837986</v>
      </c>
      <c r="I30" s="65">
        <v>22159982</v>
      </c>
      <c r="J30" s="65">
        <v>45008170</v>
      </c>
      <c r="K30" s="65">
        <v>15849561</v>
      </c>
      <c r="L30" s="65">
        <v>14287854</v>
      </c>
      <c r="M30" s="65">
        <v>15310313</v>
      </c>
      <c r="N30" s="65">
        <v>45447728</v>
      </c>
      <c r="O30" s="65">
        <v>15696366</v>
      </c>
      <c r="P30" s="65">
        <v>14057683</v>
      </c>
      <c r="Q30" s="65">
        <v>13442235</v>
      </c>
      <c r="R30" s="65">
        <v>43196284</v>
      </c>
      <c r="S30" s="65">
        <v>22897756</v>
      </c>
      <c r="T30" s="65">
        <v>6779259</v>
      </c>
      <c r="U30" s="65">
        <v>10465759</v>
      </c>
      <c r="V30" s="65">
        <v>40142774</v>
      </c>
      <c r="W30" s="65">
        <v>173794956</v>
      </c>
      <c r="X30" s="65">
        <v>212841350</v>
      </c>
      <c r="Y30" s="65">
        <v>-39046394</v>
      </c>
      <c r="Z30" s="145">
        <v>-18.35</v>
      </c>
      <c r="AA30" s="160">
        <v>212841350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12308986</v>
      </c>
      <c r="D32" s="160"/>
      <c r="E32" s="161">
        <v>17311610</v>
      </c>
      <c r="F32" s="65">
        <v>13002960</v>
      </c>
      <c r="G32" s="65">
        <v>194954</v>
      </c>
      <c r="H32" s="65">
        <v>1256351</v>
      </c>
      <c r="I32" s="65">
        <v>577191</v>
      </c>
      <c r="J32" s="65">
        <v>2028496</v>
      </c>
      <c r="K32" s="65">
        <v>824381</v>
      </c>
      <c r="L32" s="65">
        <v>932803</v>
      </c>
      <c r="M32" s="65">
        <v>1180918</v>
      </c>
      <c r="N32" s="65">
        <v>2938102</v>
      </c>
      <c r="O32" s="65">
        <v>655276</v>
      </c>
      <c r="P32" s="65">
        <v>1052195</v>
      </c>
      <c r="Q32" s="65">
        <v>1249694</v>
      </c>
      <c r="R32" s="65">
        <v>2957165</v>
      </c>
      <c r="S32" s="65">
        <v>1611669</v>
      </c>
      <c r="T32" s="65">
        <v>567924</v>
      </c>
      <c r="U32" s="65">
        <v>4982252</v>
      </c>
      <c r="V32" s="65">
        <v>7161845</v>
      </c>
      <c r="W32" s="65">
        <v>15085608</v>
      </c>
      <c r="X32" s="65">
        <v>13002960</v>
      </c>
      <c r="Y32" s="65">
        <v>2082648</v>
      </c>
      <c r="Z32" s="145">
        <v>16.02</v>
      </c>
      <c r="AA32" s="160">
        <v>13002960</v>
      </c>
    </row>
    <row r="33" spans="1:27" ht="13.5">
      <c r="A33" s="198" t="s">
        <v>42</v>
      </c>
      <c r="B33" s="197"/>
      <c r="C33" s="160">
        <v>0</v>
      </c>
      <c r="D33" s="160"/>
      <c r="E33" s="161">
        <v>24002240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98398021</v>
      </c>
      <c r="D34" s="160"/>
      <c r="E34" s="161">
        <v>119077660</v>
      </c>
      <c r="F34" s="65">
        <v>119733560</v>
      </c>
      <c r="G34" s="65">
        <v>3203352</v>
      </c>
      <c r="H34" s="65">
        <v>12294705</v>
      </c>
      <c r="I34" s="65">
        <v>6577692</v>
      </c>
      <c r="J34" s="65">
        <v>22075749</v>
      </c>
      <c r="K34" s="65">
        <v>9822613</v>
      </c>
      <c r="L34" s="65">
        <v>9965763</v>
      </c>
      <c r="M34" s="65">
        <v>5441440</v>
      </c>
      <c r="N34" s="65">
        <v>25229816</v>
      </c>
      <c r="O34" s="65">
        <v>8463653</v>
      </c>
      <c r="P34" s="65">
        <v>5465748</v>
      </c>
      <c r="Q34" s="65">
        <v>7334800</v>
      </c>
      <c r="R34" s="65">
        <v>21264201</v>
      </c>
      <c r="S34" s="65">
        <v>6334218</v>
      </c>
      <c r="T34" s="65">
        <v>6153292</v>
      </c>
      <c r="U34" s="65">
        <v>12220993</v>
      </c>
      <c r="V34" s="65">
        <v>24708503</v>
      </c>
      <c r="W34" s="65">
        <v>93278269</v>
      </c>
      <c r="X34" s="65">
        <v>119733560</v>
      </c>
      <c r="Y34" s="65">
        <v>-26455291</v>
      </c>
      <c r="Z34" s="145">
        <v>-22.1</v>
      </c>
      <c r="AA34" s="160">
        <v>119733560</v>
      </c>
    </row>
    <row r="35" spans="1:27" ht="13.5">
      <c r="A35" s="196" t="s">
        <v>124</v>
      </c>
      <c r="B35" s="200"/>
      <c r="C35" s="160">
        <v>10276597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-161329</v>
      </c>
      <c r="V35" s="65">
        <v>-161329</v>
      </c>
      <c r="W35" s="65">
        <v>-161329</v>
      </c>
      <c r="X35" s="65">
        <v>0</v>
      </c>
      <c r="Y35" s="65">
        <v>-161329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510637999</v>
      </c>
      <c r="D36" s="203">
        <f>SUM(D25:D35)</f>
        <v>0</v>
      </c>
      <c r="E36" s="204">
        <f t="shared" si="1"/>
        <v>662131220</v>
      </c>
      <c r="F36" s="205">
        <f t="shared" si="1"/>
        <v>651483520</v>
      </c>
      <c r="G36" s="205">
        <f t="shared" si="1"/>
        <v>19417079</v>
      </c>
      <c r="H36" s="205">
        <f t="shared" si="1"/>
        <v>49652954</v>
      </c>
      <c r="I36" s="205">
        <f t="shared" si="1"/>
        <v>49928036</v>
      </c>
      <c r="J36" s="205">
        <f t="shared" si="1"/>
        <v>118998069</v>
      </c>
      <c r="K36" s="205">
        <f t="shared" si="1"/>
        <v>41538664</v>
      </c>
      <c r="L36" s="205">
        <f t="shared" si="1"/>
        <v>45915731</v>
      </c>
      <c r="M36" s="205">
        <f t="shared" si="1"/>
        <v>39020877</v>
      </c>
      <c r="N36" s="205">
        <f t="shared" si="1"/>
        <v>126475272</v>
      </c>
      <c r="O36" s="205">
        <f t="shared" si="1"/>
        <v>24763724</v>
      </c>
      <c r="P36" s="205">
        <f t="shared" si="1"/>
        <v>56363353</v>
      </c>
      <c r="Q36" s="205">
        <f t="shared" si="1"/>
        <v>43100231</v>
      </c>
      <c r="R36" s="205">
        <f t="shared" si="1"/>
        <v>124227308</v>
      </c>
      <c r="S36" s="205">
        <f t="shared" si="1"/>
        <v>38569094</v>
      </c>
      <c r="T36" s="205">
        <f t="shared" si="1"/>
        <v>41857666</v>
      </c>
      <c r="U36" s="205">
        <f t="shared" si="1"/>
        <v>38036232</v>
      </c>
      <c r="V36" s="205">
        <f t="shared" si="1"/>
        <v>118462992</v>
      </c>
      <c r="W36" s="205">
        <f t="shared" si="1"/>
        <v>488163641</v>
      </c>
      <c r="X36" s="205">
        <f t="shared" si="1"/>
        <v>651483520</v>
      </c>
      <c r="Y36" s="205">
        <f t="shared" si="1"/>
        <v>-163319879</v>
      </c>
      <c r="Z36" s="206">
        <f>+IF(X36&lt;&gt;0,+(Y36/X36)*100,0)</f>
        <v>-25.068919471669826</v>
      </c>
      <c r="AA36" s="203">
        <f>SUM(AA25:AA35)</f>
        <v>651483520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-15762351</v>
      </c>
      <c r="D38" s="214">
        <f>+D22-D36</f>
        <v>0</v>
      </c>
      <c r="E38" s="215">
        <f t="shared" si="2"/>
        <v>-38900760</v>
      </c>
      <c r="F38" s="111">
        <f t="shared" si="2"/>
        <v>-41663320</v>
      </c>
      <c r="G38" s="111">
        <f t="shared" si="2"/>
        <v>58299151</v>
      </c>
      <c r="H38" s="111">
        <f t="shared" si="2"/>
        <v>-10523320</v>
      </c>
      <c r="I38" s="111">
        <f t="shared" si="2"/>
        <v>-19398003</v>
      </c>
      <c r="J38" s="111">
        <f t="shared" si="2"/>
        <v>28377828</v>
      </c>
      <c r="K38" s="111">
        <f t="shared" si="2"/>
        <v>-5783130</v>
      </c>
      <c r="L38" s="111">
        <f t="shared" si="2"/>
        <v>6665396</v>
      </c>
      <c r="M38" s="111">
        <f t="shared" si="2"/>
        <v>14133202</v>
      </c>
      <c r="N38" s="111">
        <f t="shared" si="2"/>
        <v>15015468</v>
      </c>
      <c r="O38" s="111">
        <f t="shared" si="2"/>
        <v>74132</v>
      </c>
      <c r="P38" s="111">
        <f t="shared" si="2"/>
        <v>-21224625</v>
      </c>
      <c r="Q38" s="111">
        <f t="shared" si="2"/>
        <v>18430469</v>
      </c>
      <c r="R38" s="111">
        <f t="shared" si="2"/>
        <v>-2720024</v>
      </c>
      <c r="S38" s="111">
        <f t="shared" si="2"/>
        <v>-1964430</v>
      </c>
      <c r="T38" s="111">
        <f t="shared" si="2"/>
        <v>-2366035</v>
      </c>
      <c r="U38" s="111">
        <f t="shared" si="2"/>
        <v>10814033</v>
      </c>
      <c r="V38" s="111">
        <f t="shared" si="2"/>
        <v>6483568</v>
      </c>
      <c r="W38" s="111">
        <f t="shared" si="2"/>
        <v>47156840</v>
      </c>
      <c r="X38" s="111">
        <f>IF(F22=F36,0,X22-X36)</f>
        <v>-41663320</v>
      </c>
      <c r="Y38" s="111">
        <f t="shared" si="2"/>
        <v>88820160</v>
      </c>
      <c r="Z38" s="216">
        <f>+IF(X38&lt;&gt;0,+(Y38/X38)*100,0)</f>
        <v>-213.18550705992706</v>
      </c>
      <c r="AA38" s="214">
        <f>+AA22-AA36</f>
        <v>-41663320</v>
      </c>
    </row>
    <row r="39" spans="1:27" ht="13.5">
      <c r="A39" s="196" t="s">
        <v>46</v>
      </c>
      <c r="B39" s="200"/>
      <c r="C39" s="160">
        <v>41082129</v>
      </c>
      <c r="D39" s="160"/>
      <c r="E39" s="161">
        <v>38900900</v>
      </c>
      <c r="F39" s="65">
        <v>49857890</v>
      </c>
      <c r="G39" s="65">
        <v>0</v>
      </c>
      <c r="H39" s="65">
        <v>0</v>
      </c>
      <c r="I39" s="65">
        <v>23611</v>
      </c>
      <c r="J39" s="65">
        <v>23611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23611</v>
      </c>
      <c r="X39" s="65">
        <v>49857890</v>
      </c>
      <c r="Y39" s="65">
        <v>-49834279</v>
      </c>
      <c r="Z39" s="145">
        <v>-99.95</v>
      </c>
      <c r="AA39" s="160">
        <v>49857890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25319778</v>
      </c>
      <c r="D42" s="221">
        <f>SUM(D38:D41)</f>
        <v>0</v>
      </c>
      <c r="E42" s="222">
        <f t="shared" si="3"/>
        <v>140</v>
      </c>
      <c r="F42" s="93">
        <f t="shared" si="3"/>
        <v>8194570</v>
      </c>
      <c r="G42" s="93">
        <f t="shared" si="3"/>
        <v>58299151</v>
      </c>
      <c r="H42" s="93">
        <f t="shared" si="3"/>
        <v>-10523320</v>
      </c>
      <c r="I42" s="93">
        <f t="shared" si="3"/>
        <v>-19374392</v>
      </c>
      <c r="J42" s="93">
        <f t="shared" si="3"/>
        <v>28401439</v>
      </c>
      <c r="K42" s="93">
        <f t="shared" si="3"/>
        <v>-5783130</v>
      </c>
      <c r="L42" s="93">
        <f t="shared" si="3"/>
        <v>6665396</v>
      </c>
      <c r="M42" s="93">
        <f t="shared" si="3"/>
        <v>14133202</v>
      </c>
      <c r="N42" s="93">
        <f t="shared" si="3"/>
        <v>15015468</v>
      </c>
      <c r="O42" s="93">
        <f t="shared" si="3"/>
        <v>74132</v>
      </c>
      <c r="P42" s="93">
        <f t="shared" si="3"/>
        <v>-21224625</v>
      </c>
      <c r="Q42" s="93">
        <f t="shared" si="3"/>
        <v>18430469</v>
      </c>
      <c r="R42" s="93">
        <f t="shared" si="3"/>
        <v>-2720024</v>
      </c>
      <c r="S42" s="93">
        <f t="shared" si="3"/>
        <v>-1964430</v>
      </c>
      <c r="T42" s="93">
        <f t="shared" si="3"/>
        <v>-2366035</v>
      </c>
      <c r="U42" s="93">
        <f t="shared" si="3"/>
        <v>10814033</v>
      </c>
      <c r="V42" s="93">
        <f t="shared" si="3"/>
        <v>6483568</v>
      </c>
      <c r="W42" s="93">
        <f t="shared" si="3"/>
        <v>47180451</v>
      </c>
      <c r="X42" s="93">
        <f t="shared" si="3"/>
        <v>8194570</v>
      </c>
      <c r="Y42" s="93">
        <f t="shared" si="3"/>
        <v>38985881</v>
      </c>
      <c r="Z42" s="223">
        <f>+IF(X42&lt;&gt;0,+(Y42/X42)*100,0)</f>
        <v>475.7526142311311</v>
      </c>
      <c r="AA42" s="221">
        <f>SUM(AA38:AA41)</f>
        <v>8194570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25319778</v>
      </c>
      <c r="D44" s="225">
        <f>+D42-D43</f>
        <v>0</v>
      </c>
      <c r="E44" s="226">
        <f t="shared" si="4"/>
        <v>140</v>
      </c>
      <c r="F44" s="82">
        <f t="shared" si="4"/>
        <v>8194570</v>
      </c>
      <c r="G44" s="82">
        <f t="shared" si="4"/>
        <v>58299151</v>
      </c>
      <c r="H44" s="82">
        <f t="shared" si="4"/>
        <v>-10523320</v>
      </c>
      <c r="I44" s="82">
        <f t="shared" si="4"/>
        <v>-19374392</v>
      </c>
      <c r="J44" s="82">
        <f t="shared" si="4"/>
        <v>28401439</v>
      </c>
      <c r="K44" s="82">
        <f t="shared" si="4"/>
        <v>-5783130</v>
      </c>
      <c r="L44" s="82">
        <f t="shared" si="4"/>
        <v>6665396</v>
      </c>
      <c r="M44" s="82">
        <f t="shared" si="4"/>
        <v>14133202</v>
      </c>
      <c r="N44" s="82">
        <f t="shared" si="4"/>
        <v>15015468</v>
      </c>
      <c r="O44" s="82">
        <f t="shared" si="4"/>
        <v>74132</v>
      </c>
      <c r="P44" s="82">
        <f t="shared" si="4"/>
        <v>-21224625</v>
      </c>
      <c r="Q44" s="82">
        <f t="shared" si="4"/>
        <v>18430469</v>
      </c>
      <c r="R44" s="82">
        <f t="shared" si="4"/>
        <v>-2720024</v>
      </c>
      <c r="S44" s="82">
        <f t="shared" si="4"/>
        <v>-1964430</v>
      </c>
      <c r="T44" s="82">
        <f t="shared" si="4"/>
        <v>-2366035</v>
      </c>
      <c r="U44" s="82">
        <f t="shared" si="4"/>
        <v>10814033</v>
      </c>
      <c r="V44" s="82">
        <f t="shared" si="4"/>
        <v>6483568</v>
      </c>
      <c r="W44" s="82">
        <f t="shared" si="4"/>
        <v>47180451</v>
      </c>
      <c r="X44" s="82">
        <f t="shared" si="4"/>
        <v>8194570</v>
      </c>
      <c r="Y44" s="82">
        <f t="shared" si="4"/>
        <v>38985881</v>
      </c>
      <c r="Z44" s="227">
        <f>+IF(X44&lt;&gt;0,+(Y44/X44)*100,0)</f>
        <v>475.7526142311311</v>
      </c>
      <c r="AA44" s="225">
        <f>+AA42-AA43</f>
        <v>8194570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25319778</v>
      </c>
      <c r="D46" s="221">
        <f>SUM(D44:D45)</f>
        <v>0</v>
      </c>
      <c r="E46" s="222">
        <f t="shared" si="5"/>
        <v>140</v>
      </c>
      <c r="F46" s="93">
        <f t="shared" si="5"/>
        <v>8194570</v>
      </c>
      <c r="G46" s="93">
        <f t="shared" si="5"/>
        <v>58299151</v>
      </c>
      <c r="H46" s="93">
        <f t="shared" si="5"/>
        <v>-10523320</v>
      </c>
      <c r="I46" s="93">
        <f t="shared" si="5"/>
        <v>-19374392</v>
      </c>
      <c r="J46" s="93">
        <f t="shared" si="5"/>
        <v>28401439</v>
      </c>
      <c r="K46" s="93">
        <f t="shared" si="5"/>
        <v>-5783130</v>
      </c>
      <c r="L46" s="93">
        <f t="shared" si="5"/>
        <v>6665396</v>
      </c>
      <c r="M46" s="93">
        <f t="shared" si="5"/>
        <v>14133202</v>
      </c>
      <c r="N46" s="93">
        <f t="shared" si="5"/>
        <v>15015468</v>
      </c>
      <c r="O46" s="93">
        <f t="shared" si="5"/>
        <v>74132</v>
      </c>
      <c r="P46" s="93">
        <f t="shared" si="5"/>
        <v>-21224625</v>
      </c>
      <c r="Q46" s="93">
        <f t="shared" si="5"/>
        <v>18430469</v>
      </c>
      <c r="R46" s="93">
        <f t="shared" si="5"/>
        <v>-2720024</v>
      </c>
      <c r="S46" s="93">
        <f t="shared" si="5"/>
        <v>-1964430</v>
      </c>
      <c r="T46" s="93">
        <f t="shared" si="5"/>
        <v>-2366035</v>
      </c>
      <c r="U46" s="93">
        <f t="shared" si="5"/>
        <v>10814033</v>
      </c>
      <c r="V46" s="93">
        <f t="shared" si="5"/>
        <v>6483568</v>
      </c>
      <c r="W46" s="93">
        <f t="shared" si="5"/>
        <v>47180451</v>
      </c>
      <c r="X46" s="93">
        <f t="shared" si="5"/>
        <v>8194570</v>
      </c>
      <c r="Y46" s="93">
        <f t="shared" si="5"/>
        <v>38985881</v>
      </c>
      <c r="Z46" s="223">
        <f>+IF(X46&lt;&gt;0,+(Y46/X46)*100,0)</f>
        <v>475.7526142311311</v>
      </c>
      <c r="AA46" s="221">
        <f>SUM(AA44:AA45)</f>
        <v>8194570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25319778</v>
      </c>
      <c r="D48" s="232">
        <f>SUM(D46:D47)</f>
        <v>0</v>
      </c>
      <c r="E48" s="233">
        <f t="shared" si="6"/>
        <v>140</v>
      </c>
      <c r="F48" s="234">
        <f t="shared" si="6"/>
        <v>8194570</v>
      </c>
      <c r="G48" s="234">
        <f t="shared" si="6"/>
        <v>58299151</v>
      </c>
      <c r="H48" s="235">
        <f t="shared" si="6"/>
        <v>-10523320</v>
      </c>
      <c r="I48" s="235">
        <f t="shared" si="6"/>
        <v>-19374392</v>
      </c>
      <c r="J48" s="235">
        <f t="shared" si="6"/>
        <v>28401439</v>
      </c>
      <c r="K48" s="235">
        <f t="shared" si="6"/>
        <v>-5783130</v>
      </c>
      <c r="L48" s="235">
        <f t="shared" si="6"/>
        <v>6665396</v>
      </c>
      <c r="M48" s="234">
        <f t="shared" si="6"/>
        <v>14133202</v>
      </c>
      <c r="N48" s="234">
        <f t="shared" si="6"/>
        <v>15015468</v>
      </c>
      <c r="O48" s="235">
        <f t="shared" si="6"/>
        <v>74132</v>
      </c>
      <c r="P48" s="235">
        <f t="shared" si="6"/>
        <v>-21224625</v>
      </c>
      <c r="Q48" s="235">
        <f t="shared" si="6"/>
        <v>18430469</v>
      </c>
      <c r="R48" s="235">
        <f t="shared" si="6"/>
        <v>-2720024</v>
      </c>
      <c r="S48" s="235">
        <f t="shared" si="6"/>
        <v>-1964430</v>
      </c>
      <c r="T48" s="234">
        <f t="shared" si="6"/>
        <v>-2366035</v>
      </c>
      <c r="U48" s="234">
        <f t="shared" si="6"/>
        <v>10814033</v>
      </c>
      <c r="V48" s="235">
        <f t="shared" si="6"/>
        <v>6483568</v>
      </c>
      <c r="W48" s="235">
        <f t="shared" si="6"/>
        <v>47180451</v>
      </c>
      <c r="X48" s="235">
        <f t="shared" si="6"/>
        <v>8194570</v>
      </c>
      <c r="Y48" s="235">
        <f t="shared" si="6"/>
        <v>38985881</v>
      </c>
      <c r="Z48" s="236">
        <f>+IF(X48&lt;&gt;0,+(Y48/X48)*100,0)</f>
        <v>475.7526142311311</v>
      </c>
      <c r="AA48" s="237">
        <f>SUM(AA46:AA47)</f>
        <v>8194570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415402</v>
      </c>
      <c r="D5" s="158">
        <f>SUM(D6:D8)</f>
        <v>0</v>
      </c>
      <c r="E5" s="159">
        <f t="shared" si="0"/>
        <v>146673170</v>
      </c>
      <c r="F5" s="105">
        <f t="shared" si="0"/>
        <v>17028170</v>
      </c>
      <c r="G5" s="105">
        <f t="shared" si="0"/>
        <v>0</v>
      </c>
      <c r="H5" s="105">
        <f t="shared" si="0"/>
        <v>0</v>
      </c>
      <c r="I5" s="105">
        <f t="shared" si="0"/>
        <v>87749</v>
      </c>
      <c r="J5" s="105">
        <f t="shared" si="0"/>
        <v>87749</v>
      </c>
      <c r="K5" s="105">
        <f t="shared" si="0"/>
        <v>376313</v>
      </c>
      <c r="L5" s="105">
        <f t="shared" si="0"/>
        <v>10226</v>
      </c>
      <c r="M5" s="105">
        <f t="shared" si="0"/>
        <v>7163</v>
      </c>
      <c r="N5" s="105">
        <f t="shared" si="0"/>
        <v>393702</v>
      </c>
      <c r="O5" s="105">
        <f t="shared" si="0"/>
        <v>84610</v>
      </c>
      <c r="P5" s="105">
        <f t="shared" si="0"/>
        <v>0</v>
      </c>
      <c r="Q5" s="105">
        <f t="shared" si="0"/>
        <v>0</v>
      </c>
      <c r="R5" s="105">
        <f t="shared" si="0"/>
        <v>84610</v>
      </c>
      <c r="S5" s="105">
        <f t="shared" si="0"/>
        <v>959097</v>
      </c>
      <c r="T5" s="105">
        <f t="shared" si="0"/>
        <v>297414</v>
      </c>
      <c r="U5" s="105">
        <f t="shared" si="0"/>
        <v>631538</v>
      </c>
      <c r="V5" s="105">
        <f t="shared" si="0"/>
        <v>1888049</v>
      </c>
      <c r="W5" s="105">
        <f t="shared" si="0"/>
        <v>2454110</v>
      </c>
      <c r="X5" s="105">
        <f t="shared" si="0"/>
        <v>17028170</v>
      </c>
      <c r="Y5" s="105">
        <f t="shared" si="0"/>
        <v>-14574060</v>
      </c>
      <c r="Z5" s="142">
        <f>+IF(X5&lt;&gt;0,+(Y5/X5)*100,0)</f>
        <v>-85.58794045396539</v>
      </c>
      <c r="AA5" s="158">
        <f>SUM(AA6:AA8)</f>
        <v>17028170</v>
      </c>
    </row>
    <row r="6" spans="1:27" ht="13.5">
      <c r="A6" s="143" t="s">
        <v>75</v>
      </c>
      <c r="B6" s="141"/>
      <c r="C6" s="160"/>
      <c r="D6" s="160"/>
      <c r="E6" s="161">
        <v>4832170</v>
      </c>
      <c r="F6" s="65">
        <v>4732170</v>
      </c>
      <c r="G6" s="65"/>
      <c r="H6" s="65"/>
      <c r="I6" s="65"/>
      <c r="J6" s="65"/>
      <c r="K6" s="65">
        <v>357180</v>
      </c>
      <c r="L6" s="65"/>
      <c r="M6" s="65"/>
      <c r="N6" s="65">
        <v>357180</v>
      </c>
      <c r="O6" s="65"/>
      <c r="P6" s="65"/>
      <c r="Q6" s="65"/>
      <c r="R6" s="65"/>
      <c r="S6" s="65">
        <v>896430</v>
      </c>
      <c r="T6" s="65"/>
      <c r="U6" s="65">
        <v>399147</v>
      </c>
      <c r="V6" s="65">
        <v>1295577</v>
      </c>
      <c r="W6" s="65">
        <v>1652757</v>
      </c>
      <c r="X6" s="65">
        <v>4732170</v>
      </c>
      <c r="Y6" s="65">
        <v>-3079413</v>
      </c>
      <c r="Z6" s="145">
        <v>-65.07</v>
      </c>
      <c r="AA6" s="67">
        <v>4732170</v>
      </c>
    </row>
    <row r="7" spans="1:27" ht="13.5">
      <c r="A7" s="143" t="s">
        <v>76</v>
      </c>
      <c r="B7" s="141"/>
      <c r="C7" s="162">
        <v>15992</v>
      </c>
      <c r="D7" s="162"/>
      <c r="E7" s="163">
        <v>548000</v>
      </c>
      <c r="F7" s="164">
        <v>623000</v>
      </c>
      <c r="G7" s="164"/>
      <c r="H7" s="164"/>
      <c r="I7" s="164">
        <v>6715</v>
      </c>
      <c r="J7" s="164">
        <v>6715</v>
      </c>
      <c r="K7" s="164"/>
      <c r="L7" s="164"/>
      <c r="M7" s="164"/>
      <c r="N7" s="164"/>
      <c r="O7" s="164">
        <v>4278</v>
      </c>
      <c r="P7" s="164"/>
      <c r="Q7" s="164"/>
      <c r="R7" s="164">
        <v>4278</v>
      </c>
      <c r="S7" s="164"/>
      <c r="T7" s="164">
        <v>284182</v>
      </c>
      <c r="U7" s="164">
        <v>39836</v>
      </c>
      <c r="V7" s="164">
        <v>324018</v>
      </c>
      <c r="W7" s="164">
        <v>335011</v>
      </c>
      <c r="X7" s="164">
        <v>623000</v>
      </c>
      <c r="Y7" s="164">
        <v>-287989</v>
      </c>
      <c r="Z7" s="146">
        <v>-46.23</v>
      </c>
      <c r="AA7" s="239">
        <v>623000</v>
      </c>
    </row>
    <row r="8" spans="1:27" ht="13.5">
      <c r="A8" s="143" t="s">
        <v>77</v>
      </c>
      <c r="B8" s="141"/>
      <c r="C8" s="160">
        <v>399410</v>
      </c>
      <c r="D8" s="160"/>
      <c r="E8" s="161">
        <v>141293000</v>
      </c>
      <c r="F8" s="65">
        <v>11673000</v>
      </c>
      <c r="G8" s="65"/>
      <c r="H8" s="65"/>
      <c r="I8" s="65">
        <v>81034</v>
      </c>
      <c r="J8" s="65">
        <v>81034</v>
      </c>
      <c r="K8" s="65">
        <v>19133</v>
      </c>
      <c r="L8" s="65">
        <v>10226</v>
      </c>
      <c r="M8" s="65">
        <v>7163</v>
      </c>
      <c r="N8" s="65">
        <v>36522</v>
      </c>
      <c r="O8" s="65">
        <v>80332</v>
      </c>
      <c r="P8" s="65"/>
      <c r="Q8" s="65"/>
      <c r="R8" s="65">
        <v>80332</v>
      </c>
      <c r="S8" s="65">
        <v>62667</v>
      </c>
      <c r="T8" s="65">
        <v>13232</v>
      </c>
      <c r="U8" s="65">
        <v>192555</v>
      </c>
      <c r="V8" s="65">
        <v>268454</v>
      </c>
      <c r="W8" s="65">
        <v>466342</v>
      </c>
      <c r="X8" s="65">
        <v>11673000</v>
      </c>
      <c r="Y8" s="65">
        <v>-11206658</v>
      </c>
      <c r="Z8" s="145">
        <v>-96</v>
      </c>
      <c r="AA8" s="67">
        <v>11673000</v>
      </c>
    </row>
    <row r="9" spans="1:27" ht="13.5">
      <c r="A9" s="140" t="s">
        <v>78</v>
      </c>
      <c r="B9" s="141"/>
      <c r="C9" s="158">
        <f aca="true" t="shared" si="1" ref="C9:Y9">SUM(C10:C14)</f>
        <v>4362500</v>
      </c>
      <c r="D9" s="158">
        <f>SUM(D10:D14)</f>
        <v>0</v>
      </c>
      <c r="E9" s="159">
        <f t="shared" si="1"/>
        <v>14422590</v>
      </c>
      <c r="F9" s="105">
        <f t="shared" si="1"/>
        <v>6095270</v>
      </c>
      <c r="G9" s="105">
        <f t="shared" si="1"/>
        <v>0</v>
      </c>
      <c r="H9" s="105">
        <f t="shared" si="1"/>
        <v>765000</v>
      </c>
      <c r="I9" s="105">
        <f t="shared" si="1"/>
        <v>0</v>
      </c>
      <c r="J9" s="105">
        <f t="shared" si="1"/>
        <v>765000</v>
      </c>
      <c r="K9" s="105">
        <f t="shared" si="1"/>
        <v>339646</v>
      </c>
      <c r="L9" s="105">
        <f t="shared" si="1"/>
        <v>0</v>
      </c>
      <c r="M9" s="105">
        <f t="shared" si="1"/>
        <v>87780</v>
      </c>
      <c r="N9" s="105">
        <f t="shared" si="1"/>
        <v>427426</v>
      </c>
      <c r="O9" s="105">
        <f t="shared" si="1"/>
        <v>0</v>
      </c>
      <c r="P9" s="105">
        <f t="shared" si="1"/>
        <v>337433</v>
      </c>
      <c r="Q9" s="105">
        <f t="shared" si="1"/>
        <v>0</v>
      </c>
      <c r="R9" s="105">
        <f t="shared" si="1"/>
        <v>337433</v>
      </c>
      <c r="S9" s="105">
        <f t="shared" si="1"/>
        <v>0</v>
      </c>
      <c r="T9" s="105">
        <f t="shared" si="1"/>
        <v>0</v>
      </c>
      <c r="U9" s="105">
        <f t="shared" si="1"/>
        <v>1599</v>
      </c>
      <c r="V9" s="105">
        <f t="shared" si="1"/>
        <v>1599</v>
      </c>
      <c r="W9" s="105">
        <f t="shared" si="1"/>
        <v>1531458</v>
      </c>
      <c r="X9" s="105">
        <f t="shared" si="1"/>
        <v>6095270</v>
      </c>
      <c r="Y9" s="105">
        <f t="shared" si="1"/>
        <v>-4563812</v>
      </c>
      <c r="Z9" s="142">
        <f>+IF(X9&lt;&gt;0,+(Y9/X9)*100,0)</f>
        <v>-74.87464870301069</v>
      </c>
      <c r="AA9" s="107">
        <f>SUM(AA10:AA14)</f>
        <v>6095270</v>
      </c>
    </row>
    <row r="10" spans="1:27" ht="13.5">
      <c r="A10" s="143" t="s">
        <v>79</v>
      </c>
      <c r="B10" s="141"/>
      <c r="C10" s="160">
        <v>3949434</v>
      </c>
      <c r="D10" s="160"/>
      <c r="E10" s="161">
        <v>1115910</v>
      </c>
      <c r="F10" s="65">
        <v>1470770</v>
      </c>
      <c r="G10" s="65"/>
      <c r="H10" s="65">
        <v>765000</v>
      </c>
      <c r="I10" s="65"/>
      <c r="J10" s="65">
        <v>765000</v>
      </c>
      <c r="K10" s="65"/>
      <c r="L10" s="65"/>
      <c r="M10" s="65"/>
      <c r="N10" s="65"/>
      <c r="O10" s="65"/>
      <c r="P10" s="65">
        <v>337433</v>
      </c>
      <c r="Q10" s="65"/>
      <c r="R10" s="65">
        <v>337433</v>
      </c>
      <c r="S10" s="65"/>
      <c r="T10" s="65"/>
      <c r="U10" s="65"/>
      <c r="V10" s="65"/>
      <c r="W10" s="65">
        <v>1102433</v>
      </c>
      <c r="X10" s="65">
        <v>1470770</v>
      </c>
      <c r="Y10" s="65">
        <v>-368337</v>
      </c>
      <c r="Z10" s="145">
        <v>-25.04</v>
      </c>
      <c r="AA10" s="67">
        <v>1470770</v>
      </c>
    </row>
    <row r="11" spans="1:27" ht="13.5">
      <c r="A11" s="143" t="s">
        <v>80</v>
      </c>
      <c r="B11" s="141"/>
      <c r="C11" s="160">
        <v>84676</v>
      </c>
      <c r="D11" s="160"/>
      <c r="E11" s="161">
        <v>2259500</v>
      </c>
      <c r="F11" s="65">
        <v>2144500</v>
      </c>
      <c r="G11" s="65"/>
      <c r="H11" s="65"/>
      <c r="I11" s="65"/>
      <c r="J11" s="65"/>
      <c r="K11" s="65"/>
      <c r="L11" s="65"/>
      <c r="M11" s="65">
        <v>87780</v>
      </c>
      <c r="N11" s="65">
        <v>87780</v>
      </c>
      <c r="O11" s="65"/>
      <c r="P11" s="65"/>
      <c r="Q11" s="65"/>
      <c r="R11" s="65"/>
      <c r="S11" s="65"/>
      <c r="T11" s="65"/>
      <c r="U11" s="65"/>
      <c r="V11" s="65"/>
      <c r="W11" s="65">
        <v>87780</v>
      </c>
      <c r="X11" s="65">
        <v>2144500</v>
      </c>
      <c r="Y11" s="65">
        <v>-2056720</v>
      </c>
      <c r="Z11" s="145">
        <v>-95.91</v>
      </c>
      <c r="AA11" s="67">
        <v>2144500</v>
      </c>
    </row>
    <row r="12" spans="1:27" ht="13.5">
      <c r="A12" s="143" t="s">
        <v>81</v>
      </c>
      <c r="B12" s="141"/>
      <c r="C12" s="160">
        <v>328390</v>
      </c>
      <c r="D12" s="160"/>
      <c r="E12" s="161">
        <v>11047180</v>
      </c>
      <c r="F12" s="65">
        <v>2480000</v>
      </c>
      <c r="G12" s="65"/>
      <c r="H12" s="65"/>
      <c r="I12" s="65"/>
      <c r="J12" s="65"/>
      <c r="K12" s="65">
        <v>339646</v>
      </c>
      <c r="L12" s="65"/>
      <c r="M12" s="65"/>
      <c r="N12" s="65">
        <v>339646</v>
      </c>
      <c r="O12" s="65"/>
      <c r="P12" s="65"/>
      <c r="Q12" s="65"/>
      <c r="R12" s="65"/>
      <c r="S12" s="65"/>
      <c r="T12" s="65"/>
      <c r="U12" s="65">
        <v>1599</v>
      </c>
      <c r="V12" s="65">
        <v>1599</v>
      </c>
      <c r="W12" s="65">
        <v>341245</v>
      </c>
      <c r="X12" s="65">
        <v>2480000</v>
      </c>
      <c r="Y12" s="65">
        <v>-2138755</v>
      </c>
      <c r="Z12" s="145">
        <v>-86.24</v>
      </c>
      <c r="AA12" s="67">
        <v>2480000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41647628</v>
      </c>
      <c r="D15" s="158">
        <f>SUM(D16:D18)</f>
        <v>0</v>
      </c>
      <c r="E15" s="159">
        <f t="shared" si="2"/>
        <v>29445000</v>
      </c>
      <c r="F15" s="105">
        <f t="shared" si="2"/>
        <v>12523000</v>
      </c>
      <c r="G15" s="105">
        <f t="shared" si="2"/>
        <v>0</v>
      </c>
      <c r="H15" s="105">
        <f t="shared" si="2"/>
        <v>2647728</v>
      </c>
      <c r="I15" s="105">
        <f t="shared" si="2"/>
        <v>0</v>
      </c>
      <c r="J15" s="105">
        <f t="shared" si="2"/>
        <v>2647728</v>
      </c>
      <c r="K15" s="105">
        <f t="shared" si="2"/>
        <v>1802520</v>
      </c>
      <c r="L15" s="105">
        <f t="shared" si="2"/>
        <v>0</v>
      </c>
      <c r="M15" s="105">
        <f t="shared" si="2"/>
        <v>445025</v>
      </c>
      <c r="N15" s="105">
        <f t="shared" si="2"/>
        <v>2247545</v>
      </c>
      <c r="O15" s="105">
        <f t="shared" si="2"/>
        <v>0</v>
      </c>
      <c r="P15" s="105">
        <f t="shared" si="2"/>
        <v>0</v>
      </c>
      <c r="Q15" s="105">
        <f t="shared" si="2"/>
        <v>2631767</v>
      </c>
      <c r="R15" s="105">
        <f t="shared" si="2"/>
        <v>2631767</v>
      </c>
      <c r="S15" s="105">
        <f t="shared" si="2"/>
        <v>2296352</v>
      </c>
      <c r="T15" s="105">
        <f t="shared" si="2"/>
        <v>0</v>
      </c>
      <c r="U15" s="105">
        <f t="shared" si="2"/>
        <v>0</v>
      </c>
      <c r="V15" s="105">
        <f t="shared" si="2"/>
        <v>2296352</v>
      </c>
      <c r="W15" s="105">
        <f t="shared" si="2"/>
        <v>9823392</v>
      </c>
      <c r="X15" s="105">
        <f t="shared" si="2"/>
        <v>12523000</v>
      </c>
      <c r="Y15" s="105">
        <f t="shared" si="2"/>
        <v>-2699608</v>
      </c>
      <c r="Z15" s="142">
        <f>+IF(X15&lt;&gt;0,+(Y15/X15)*100,0)</f>
        <v>-21.557198754292102</v>
      </c>
      <c r="AA15" s="107">
        <f>SUM(AA16:AA18)</f>
        <v>12523000</v>
      </c>
    </row>
    <row r="16" spans="1:27" ht="13.5">
      <c r="A16" s="143" t="s">
        <v>85</v>
      </c>
      <c r="B16" s="141"/>
      <c r="C16" s="160">
        <v>23550</v>
      </c>
      <c r="D16" s="160"/>
      <c r="E16" s="161">
        <v>1503000</v>
      </c>
      <c r="F16" s="65">
        <v>3000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>
        <v>3000</v>
      </c>
      <c r="Y16" s="65">
        <v>-3000</v>
      </c>
      <c r="Z16" s="145">
        <v>-100</v>
      </c>
      <c r="AA16" s="67">
        <v>3000</v>
      </c>
    </row>
    <row r="17" spans="1:27" ht="13.5">
      <c r="A17" s="143" t="s">
        <v>86</v>
      </c>
      <c r="B17" s="141"/>
      <c r="C17" s="160">
        <v>41624078</v>
      </c>
      <c r="D17" s="160"/>
      <c r="E17" s="161">
        <v>27942000</v>
      </c>
      <c r="F17" s="65">
        <v>12520000</v>
      </c>
      <c r="G17" s="65"/>
      <c r="H17" s="65">
        <v>2647728</v>
      </c>
      <c r="I17" s="65"/>
      <c r="J17" s="65">
        <v>2647728</v>
      </c>
      <c r="K17" s="65">
        <v>1802520</v>
      </c>
      <c r="L17" s="65"/>
      <c r="M17" s="65">
        <v>445025</v>
      </c>
      <c r="N17" s="65">
        <v>2247545</v>
      </c>
      <c r="O17" s="65"/>
      <c r="P17" s="65"/>
      <c r="Q17" s="65">
        <v>2631767</v>
      </c>
      <c r="R17" s="65">
        <v>2631767</v>
      </c>
      <c r="S17" s="65">
        <v>2296352</v>
      </c>
      <c r="T17" s="65"/>
      <c r="U17" s="65"/>
      <c r="V17" s="65">
        <v>2296352</v>
      </c>
      <c r="W17" s="65">
        <v>9823392</v>
      </c>
      <c r="X17" s="65">
        <v>12520000</v>
      </c>
      <c r="Y17" s="65">
        <v>-2696608</v>
      </c>
      <c r="Z17" s="145">
        <v>-21.54</v>
      </c>
      <c r="AA17" s="67">
        <v>12520000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38484166</v>
      </c>
      <c r="D19" s="158">
        <f>SUM(D20:D23)</f>
        <v>0</v>
      </c>
      <c r="E19" s="159">
        <f t="shared" si="3"/>
        <v>87686530</v>
      </c>
      <c r="F19" s="105">
        <f t="shared" si="3"/>
        <v>66254610</v>
      </c>
      <c r="G19" s="105">
        <f t="shared" si="3"/>
        <v>309364</v>
      </c>
      <c r="H19" s="105">
        <f t="shared" si="3"/>
        <v>2438157</v>
      </c>
      <c r="I19" s="105">
        <f t="shared" si="3"/>
        <v>1467782</v>
      </c>
      <c r="J19" s="105">
        <f t="shared" si="3"/>
        <v>4215303</v>
      </c>
      <c r="K19" s="105">
        <f t="shared" si="3"/>
        <v>1289478</v>
      </c>
      <c r="L19" s="105">
        <f t="shared" si="3"/>
        <v>1656462</v>
      </c>
      <c r="M19" s="105">
        <f t="shared" si="3"/>
        <v>1898405</v>
      </c>
      <c r="N19" s="105">
        <f t="shared" si="3"/>
        <v>4844345</v>
      </c>
      <c r="O19" s="105">
        <f t="shared" si="3"/>
        <v>529572</v>
      </c>
      <c r="P19" s="105">
        <f t="shared" si="3"/>
        <v>2553112</v>
      </c>
      <c r="Q19" s="105">
        <f t="shared" si="3"/>
        <v>3520184</v>
      </c>
      <c r="R19" s="105">
        <f t="shared" si="3"/>
        <v>6602868</v>
      </c>
      <c r="S19" s="105">
        <f t="shared" si="3"/>
        <v>7801672</v>
      </c>
      <c r="T19" s="105">
        <f t="shared" si="3"/>
        <v>6066923</v>
      </c>
      <c r="U19" s="105">
        <f t="shared" si="3"/>
        <v>2624587</v>
      </c>
      <c r="V19" s="105">
        <f t="shared" si="3"/>
        <v>16493182</v>
      </c>
      <c r="W19" s="105">
        <f t="shared" si="3"/>
        <v>32155698</v>
      </c>
      <c r="X19" s="105">
        <f t="shared" si="3"/>
        <v>66254610</v>
      </c>
      <c r="Y19" s="105">
        <f t="shared" si="3"/>
        <v>-34098912</v>
      </c>
      <c r="Z19" s="142">
        <f>+IF(X19&lt;&gt;0,+(Y19/X19)*100,0)</f>
        <v>-51.46647455927973</v>
      </c>
      <c r="AA19" s="107">
        <f>SUM(AA20:AA23)</f>
        <v>66254610</v>
      </c>
    </row>
    <row r="20" spans="1:27" ht="13.5">
      <c r="A20" s="143" t="s">
        <v>89</v>
      </c>
      <c r="B20" s="141"/>
      <c r="C20" s="160">
        <v>19015328</v>
      </c>
      <c r="D20" s="160"/>
      <c r="E20" s="161">
        <v>20587100</v>
      </c>
      <c r="F20" s="65">
        <v>25582080</v>
      </c>
      <c r="G20" s="65"/>
      <c r="H20" s="65">
        <v>1011813</v>
      </c>
      <c r="I20" s="65">
        <v>1067516</v>
      </c>
      <c r="J20" s="65">
        <v>2079329</v>
      </c>
      <c r="K20" s="65"/>
      <c r="L20" s="65">
        <v>739882</v>
      </c>
      <c r="M20" s="65"/>
      <c r="N20" s="65">
        <v>739882</v>
      </c>
      <c r="O20" s="65">
        <v>369086</v>
      </c>
      <c r="P20" s="65">
        <v>2332870</v>
      </c>
      <c r="Q20" s="65">
        <v>803918</v>
      </c>
      <c r="R20" s="65">
        <v>3505874</v>
      </c>
      <c r="S20" s="65">
        <v>1708831</v>
      </c>
      <c r="T20" s="65">
        <v>359216</v>
      </c>
      <c r="U20" s="65">
        <v>754693</v>
      </c>
      <c r="V20" s="65">
        <v>2822740</v>
      </c>
      <c r="W20" s="65">
        <v>9147825</v>
      </c>
      <c r="X20" s="65">
        <v>25582080</v>
      </c>
      <c r="Y20" s="65">
        <v>-16434255</v>
      </c>
      <c r="Z20" s="145">
        <v>-64.24</v>
      </c>
      <c r="AA20" s="67">
        <v>25582080</v>
      </c>
    </row>
    <row r="21" spans="1:27" ht="13.5">
      <c r="A21" s="143" t="s">
        <v>90</v>
      </c>
      <c r="B21" s="141"/>
      <c r="C21" s="160">
        <v>5516518</v>
      </c>
      <c r="D21" s="160"/>
      <c r="E21" s="161">
        <v>48963730</v>
      </c>
      <c r="F21" s="65">
        <v>23734830</v>
      </c>
      <c r="G21" s="65">
        <v>309364</v>
      </c>
      <c r="H21" s="65">
        <v>699690</v>
      </c>
      <c r="I21" s="65">
        <v>400266</v>
      </c>
      <c r="J21" s="65">
        <v>1409320</v>
      </c>
      <c r="K21" s="65">
        <v>1289478</v>
      </c>
      <c r="L21" s="65">
        <v>460894</v>
      </c>
      <c r="M21" s="65">
        <v>-223288</v>
      </c>
      <c r="N21" s="65">
        <v>1527084</v>
      </c>
      <c r="O21" s="65"/>
      <c r="P21" s="65">
        <v>220242</v>
      </c>
      <c r="Q21" s="65">
        <v>1273332</v>
      </c>
      <c r="R21" s="65">
        <v>1493574</v>
      </c>
      <c r="S21" s="65">
        <v>5391528</v>
      </c>
      <c r="T21" s="65">
        <v>2621503</v>
      </c>
      <c r="U21" s="65">
        <v>1865990</v>
      </c>
      <c r="V21" s="65">
        <v>9879021</v>
      </c>
      <c r="W21" s="65">
        <v>14308999</v>
      </c>
      <c r="X21" s="65">
        <v>23734830</v>
      </c>
      <c r="Y21" s="65">
        <v>-9425831</v>
      </c>
      <c r="Z21" s="145">
        <v>-39.71</v>
      </c>
      <c r="AA21" s="67">
        <v>23734830</v>
      </c>
    </row>
    <row r="22" spans="1:27" ht="13.5">
      <c r="A22" s="143" t="s">
        <v>91</v>
      </c>
      <c r="B22" s="141"/>
      <c r="C22" s="162">
        <v>13596350</v>
      </c>
      <c r="D22" s="162"/>
      <c r="E22" s="163">
        <v>14702700</v>
      </c>
      <c r="F22" s="164">
        <v>14702700</v>
      </c>
      <c r="G22" s="164"/>
      <c r="H22" s="164">
        <v>726654</v>
      </c>
      <c r="I22" s="164"/>
      <c r="J22" s="164">
        <v>726654</v>
      </c>
      <c r="K22" s="164"/>
      <c r="L22" s="164">
        <v>455686</v>
      </c>
      <c r="M22" s="164">
        <v>2121693</v>
      </c>
      <c r="N22" s="164">
        <v>2577379</v>
      </c>
      <c r="O22" s="164">
        <v>160486</v>
      </c>
      <c r="P22" s="164"/>
      <c r="Q22" s="164">
        <v>1442934</v>
      </c>
      <c r="R22" s="164">
        <v>1603420</v>
      </c>
      <c r="S22" s="164">
        <v>701313</v>
      </c>
      <c r="T22" s="164">
        <v>3086204</v>
      </c>
      <c r="U22" s="164">
        <v>3904</v>
      </c>
      <c r="V22" s="164">
        <v>3791421</v>
      </c>
      <c r="W22" s="164">
        <v>8698874</v>
      </c>
      <c r="X22" s="164">
        <v>14702700</v>
      </c>
      <c r="Y22" s="164">
        <v>-6003826</v>
      </c>
      <c r="Z22" s="146">
        <v>-40.83</v>
      </c>
      <c r="AA22" s="239">
        <v>14702700</v>
      </c>
    </row>
    <row r="23" spans="1:27" ht="13.5">
      <c r="A23" s="143" t="s">
        <v>92</v>
      </c>
      <c r="B23" s="141"/>
      <c r="C23" s="160">
        <v>355970</v>
      </c>
      <c r="D23" s="160"/>
      <c r="E23" s="161">
        <v>3433000</v>
      </c>
      <c r="F23" s="65">
        <v>2235000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>
        <v>2235000</v>
      </c>
      <c r="Y23" s="65">
        <v>-2235000</v>
      </c>
      <c r="Z23" s="145">
        <v>-100</v>
      </c>
      <c r="AA23" s="67">
        <v>2235000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84909696</v>
      </c>
      <c r="D25" s="232">
        <f>+D5+D9+D15+D19+D24</f>
        <v>0</v>
      </c>
      <c r="E25" s="245">
        <f t="shared" si="4"/>
        <v>278227290</v>
      </c>
      <c r="F25" s="234">
        <f t="shared" si="4"/>
        <v>101901050</v>
      </c>
      <c r="G25" s="234">
        <f t="shared" si="4"/>
        <v>309364</v>
      </c>
      <c r="H25" s="234">
        <f t="shared" si="4"/>
        <v>5850885</v>
      </c>
      <c r="I25" s="234">
        <f t="shared" si="4"/>
        <v>1555531</v>
      </c>
      <c r="J25" s="234">
        <f t="shared" si="4"/>
        <v>7715780</v>
      </c>
      <c r="K25" s="234">
        <f t="shared" si="4"/>
        <v>3807957</v>
      </c>
      <c r="L25" s="234">
        <f t="shared" si="4"/>
        <v>1666688</v>
      </c>
      <c r="M25" s="234">
        <f t="shared" si="4"/>
        <v>2438373</v>
      </c>
      <c r="N25" s="234">
        <f t="shared" si="4"/>
        <v>7913018</v>
      </c>
      <c r="O25" s="234">
        <f t="shared" si="4"/>
        <v>614182</v>
      </c>
      <c r="P25" s="234">
        <f t="shared" si="4"/>
        <v>2890545</v>
      </c>
      <c r="Q25" s="234">
        <f t="shared" si="4"/>
        <v>6151951</v>
      </c>
      <c r="R25" s="234">
        <f t="shared" si="4"/>
        <v>9656678</v>
      </c>
      <c r="S25" s="234">
        <f t="shared" si="4"/>
        <v>11057121</v>
      </c>
      <c r="T25" s="234">
        <f t="shared" si="4"/>
        <v>6364337</v>
      </c>
      <c r="U25" s="234">
        <f t="shared" si="4"/>
        <v>3257724</v>
      </c>
      <c r="V25" s="234">
        <f t="shared" si="4"/>
        <v>20679182</v>
      </c>
      <c r="W25" s="234">
        <f t="shared" si="4"/>
        <v>45964658</v>
      </c>
      <c r="X25" s="234">
        <f t="shared" si="4"/>
        <v>101901050</v>
      </c>
      <c r="Y25" s="234">
        <f t="shared" si="4"/>
        <v>-55936392</v>
      </c>
      <c r="Z25" s="246">
        <f>+IF(X25&lt;&gt;0,+(Y25/X25)*100,0)</f>
        <v>-54.89285144755623</v>
      </c>
      <c r="AA25" s="247">
        <f>+AA5+AA9+AA15+AA19+AA24</f>
        <v>101901050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80690016</v>
      </c>
      <c r="D28" s="160"/>
      <c r="E28" s="161">
        <v>178667620</v>
      </c>
      <c r="F28" s="65">
        <v>52834280</v>
      </c>
      <c r="G28" s="65">
        <v>309364</v>
      </c>
      <c r="H28" s="65">
        <v>5850885</v>
      </c>
      <c r="I28" s="65">
        <v>1467782</v>
      </c>
      <c r="J28" s="65">
        <v>7628031</v>
      </c>
      <c r="K28" s="65">
        <v>3091998</v>
      </c>
      <c r="L28" s="65">
        <v>1396334</v>
      </c>
      <c r="M28" s="65">
        <v>2343430</v>
      </c>
      <c r="N28" s="65">
        <v>6831762</v>
      </c>
      <c r="O28" s="65">
        <v>316101</v>
      </c>
      <c r="P28" s="65">
        <v>2890545</v>
      </c>
      <c r="Q28" s="65">
        <v>5764578</v>
      </c>
      <c r="R28" s="65">
        <v>8971224</v>
      </c>
      <c r="S28" s="65">
        <v>10008033</v>
      </c>
      <c r="T28" s="65">
        <v>6056063</v>
      </c>
      <c r="U28" s="65">
        <v>1953771</v>
      </c>
      <c r="V28" s="65">
        <v>18017867</v>
      </c>
      <c r="W28" s="65">
        <v>41448884</v>
      </c>
      <c r="X28" s="65">
        <v>52834280</v>
      </c>
      <c r="Y28" s="65">
        <v>-11385396</v>
      </c>
      <c r="Z28" s="145">
        <v>-21.55</v>
      </c>
      <c r="AA28" s="160">
        <v>52834280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80690016</v>
      </c>
      <c r="D32" s="225">
        <f>SUM(D28:D31)</f>
        <v>0</v>
      </c>
      <c r="E32" s="226">
        <f t="shared" si="5"/>
        <v>178667620</v>
      </c>
      <c r="F32" s="82">
        <f t="shared" si="5"/>
        <v>52834280</v>
      </c>
      <c r="G32" s="82">
        <f t="shared" si="5"/>
        <v>309364</v>
      </c>
      <c r="H32" s="82">
        <f t="shared" si="5"/>
        <v>5850885</v>
      </c>
      <c r="I32" s="82">
        <f t="shared" si="5"/>
        <v>1467782</v>
      </c>
      <c r="J32" s="82">
        <f t="shared" si="5"/>
        <v>7628031</v>
      </c>
      <c r="K32" s="82">
        <f t="shared" si="5"/>
        <v>3091998</v>
      </c>
      <c r="L32" s="82">
        <f t="shared" si="5"/>
        <v>1396334</v>
      </c>
      <c r="M32" s="82">
        <f t="shared" si="5"/>
        <v>2343430</v>
      </c>
      <c r="N32" s="82">
        <f t="shared" si="5"/>
        <v>6831762</v>
      </c>
      <c r="O32" s="82">
        <f t="shared" si="5"/>
        <v>316101</v>
      </c>
      <c r="P32" s="82">
        <f t="shared" si="5"/>
        <v>2890545</v>
      </c>
      <c r="Q32" s="82">
        <f t="shared" si="5"/>
        <v>5764578</v>
      </c>
      <c r="R32" s="82">
        <f t="shared" si="5"/>
        <v>8971224</v>
      </c>
      <c r="S32" s="82">
        <f t="shared" si="5"/>
        <v>10008033</v>
      </c>
      <c r="T32" s="82">
        <f t="shared" si="5"/>
        <v>6056063</v>
      </c>
      <c r="U32" s="82">
        <f t="shared" si="5"/>
        <v>1953771</v>
      </c>
      <c r="V32" s="82">
        <f t="shared" si="5"/>
        <v>18017867</v>
      </c>
      <c r="W32" s="82">
        <f t="shared" si="5"/>
        <v>41448884</v>
      </c>
      <c r="X32" s="82">
        <f t="shared" si="5"/>
        <v>52834280</v>
      </c>
      <c r="Y32" s="82">
        <f t="shared" si="5"/>
        <v>-11385396</v>
      </c>
      <c r="Z32" s="227">
        <f>+IF(X32&lt;&gt;0,+(Y32/X32)*100,0)</f>
        <v>-21.549259306647123</v>
      </c>
      <c r="AA32" s="84">
        <f>SUM(AA28:AA31)</f>
        <v>52834280</v>
      </c>
    </row>
    <row r="33" spans="1:27" ht="13.5">
      <c r="A33" s="252" t="s">
        <v>51</v>
      </c>
      <c r="B33" s="141" t="s">
        <v>141</v>
      </c>
      <c r="C33" s="160"/>
      <c r="D33" s="160"/>
      <c r="E33" s="161">
        <v>15500000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>
        <v>47000000</v>
      </c>
      <c r="F34" s="65">
        <v>19000000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>
        <v>19000000</v>
      </c>
      <c r="Y34" s="65">
        <v>-19000000</v>
      </c>
      <c r="Z34" s="145">
        <v>-100</v>
      </c>
      <c r="AA34" s="67">
        <v>19000000</v>
      </c>
    </row>
    <row r="35" spans="1:27" ht="13.5">
      <c r="A35" s="252" t="s">
        <v>53</v>
      </c>
      <c r="B35" s="141"/>
      <c r="C35" s="160">
        <v>4439872</v>
      </c>
      <c r="D35" s="160"/>
      <c r="E35" s="161">
        <v>37059670</v>
      </c>
      <c r="F35" s="65">
        <v>30142770</v>
      </c>
      <c r="G35" s="65"/>
      <c r="H35" s="65"/>
      <c r="I35" s="65">
        <v>87749</v>
      </c>
      <c r="J35" s="65">
        <v>87749</v>
      </c>
      <c r="K35" s="65">
        <v>715959</v>
      </c>
      <c r="L35" s="65">
        <v>270354</v>
      </c>
      <c r="M35" s="65">
        <v>94943</v>
      </c>
      <c r="N35" s="65">
        <v>1081256</v>
      </c>
      <c r="O35" s="65">
        <v>298081</v>
      </c>
      <c r="P35" s="65"/>
      <c r="Q35" s="65">
        <v>387372</v>
      </c>
      <c r="R35" s="65">
        <v>685453</v>
      </c>
      <c r="S35" s="65">
        <v>1049088</v>
      </c>
      <c r="T35" s="65">
        <v>308274</v>
      </c>
      <c r="U35" s="65">
        <v>1303953</v>
      </c>
      <c r="V35" s="65">
        <v>2661315</v>
      </c>
      <c r="W35" s="65">
        <v>4515773</v>
      </c>
      <c r="X35" s="65">
        <v>30142770</v>
      </c>
      <c r="Y35" s="65">
        <v>-25626997</v>
      </c>
      <c r="Z35" s="145">
        <v>-85.02</v>
      </c>
      <c r="AA35" s="67">
        <v>30142770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85129888</v>
      </c>
      <c r="D36" s="237">
        <f>SUM(D32:D35)</f>
        <v>0</v>
      </c>
      <c r="E36" s="233">
        <f t="shared" si="6"/>
        <v>278227290</v>
      </c>
      <c r="F36" s="235">
        <f t="shared" si="6"/>
        <v>101977050</v>
      </c>
      <c r="G36" s="235">
        <f t="shared" si="6"/>
        <v>309364</v>
      </c>
      <c r="H36" s="235">
        <f t="shared" si="6"/>
        <v>5850885</v>
      </c>
      <c r="I36" s="235">
        <f t="shared" si="6"/>
        <v>1555531</v>
      </c>
      <c r="J36" s="235">
        <f t="shared" si="6"/>
        <v>7715780</v>
      </c>
      <c r="K36" s="235">
        <f t="shared" si="6"/>
        <v>3807957</v>
      </c>
      <c r="L36" s="235">
        <f t="shared" si="6"/>
        <v>1666688</v>
      </c>
      <c r="M36" s="235">
        <f t="shared" si="6"/>
        <v>2438373</v>
      </c>
      <c r="N36" s="235">
        <f t="shared" si="6"/>
        <v>7913018</v>
      </c>
      <c r="O36" s="235">
        <f t="shared" si="6"/>
        <v>614182</v>
      </c>
      <c r="P36" s="235">
        <f t="shared" si="6"/>
        <v>2890545</v>
      </c>
      <c r="Q36" s="235">
        <f t="shared" si="6"/>
        <v>6151950</v>
      </c>
      <c r="R36" s="235">
        <f t="shared" si="6"/>
        <v>9656677</v>
      </c>
      <c r="S36" s="235">
        <f t="shared" si="6"/>
        <v>11057121</v>
      </c>
      <c r="T36" s="235">
        <f t="shared" si="6"/>
        <v>6364337</v>
      </c>
      <c r="U36" s="235">
        <f t="shared" si="6"/>
        <v>3257724</v>
      </c>
      <c r="V36" s="235">
        <f t="shared" si="6"/>
        <v>20679182</v>
      </c>
      <c r="W36" s="235">
        <f t="shared" si="6"/>
        <v>45964657</v>
      </c>
      <c r="X36" s="235">
        <f t="shared" si="6"/>
        <v>101977050</v>
      </c>
      <c r="Y36" s="235">
        <f t="shared" si="6"/>
        <v>-56012393</v>
      </c>
      <c r="Z36" s="236">
        <f>+IF(X36&lt;&gt;0,+(Y36/X36)*100,0)</f>
        <v>-54.926469239892704</v>
      </c>
      <c r="AA36" s="254">
        <f>SUM(AA32:AA35)</f>
        <v>101977050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8132460</v>
      </c>
      <c r="D6" s="160"/>
      <c r="E6" s="64">
        <v>2000000</v>
      </c>
      <c r="F6" s="65">
        <v>9000000</v>
      </c>
      <c r="G6" s="65">
        <v>14720327</v>
      </c>
      <c r="H6" s="65"/>
      <c r="I6" s="65">
        <v>12373627</v>
      </c>
      <c r="J6" s="65">
        <v>27093954</v>
      </c>
      <c r="K6" s="65">
        <v>-5336192</v>
      </c>
      <c r="L6" s="65">
        <v>10418050</v>
      </c>
      <c r="M6" s="65">
        <v>13023826</v>
      </c>
      <c r="N6" s="65">
        <v>18105684</v>
      </c>
      <c r="O6" s="65">
        <v>-15475581</v>
      </c>
      <c r="P6" s="65">
        <v>-8329443</v>
      </c>
      <c r="Q6" s="65">
        <v>-2080373</v>
      </c>
      <c r="R6" s="65">
        <v>-25885397</v>
      </c>
      <c r="S6" s="65">
        <v>-26939862</v>
      </c>
      <c r="T6" s="65">
        <v>35075396</v>
      </c>
      <c r="U6" s="65">
        <v>5347062</v>
      </c>
      <c r="V6" s="65">
        <v>13482596</v>
      </c>
      <c r="W6" s="65">
        <v>32796837</v>
      </c>
      <c r="X6" s="65">
        <v>9000000</v>
      </c>
      <c r="Y6" s="65">
        <v>23796837</v>
      </c>
      <c r="Z6" s="145">
        <v>264.41</v>
      </c>
      <c r="AA6" s="67">
        <v>9000000</v>
      </c>
    </row>
    <row r="7" spans="1:27" ht="13.5">
      <c r="A7" s="264" t="s">
        <v>147</v>
      </c>
      <c r="B7" s="197" t="s">
        <v>72</v>
      </c>
      <c r="C7" s="160">
        <v>27062213</v>
      </c>
      <c r="D7" s="160"/>
      <c r="E7" s="64">
        <v>15000000</v>
      </c>
      <c r="F7" s="65">
        <v>20000000</v>
      </c>
      <c r="G7" s="65">
        <v>18000000</v>
      </c>
      <c r="H7" s="65">
        <v>-3000000</v>
      </c>
      <c r="I7" s="65">
        <v>-14000000</v>
      </c>
      <c r="J7" s="65">
        <v>1000000</v>
      </c>
      <c r="K7" s="65">
        <v>-9315789</v>
      </c>
      <c r="L7" s="65">
        <v>-15400000</v>
      </c>
      <c r="M7" s="65">
        <v>19600000</v>
      </c>
      <c r="N7" s="65">
        <v>-5115789</v>
      </c>
      <c r="O7" s="65">
        <v>400000</v>
      </c>
      <c r="P7" s="65">
        <v>-18500000</v>
      </c>
      <c r="Q7" s="65">
        <v>34000000</v>
      </c>
      <c r="R7" s="65">
        <v>15900000</v>
      </c>
      <c r="S7" s="65">
        <v>4500000</v>
      </c>
      <c r="T7" s="65">
        <v>-31200000</v>
      </c>
      <c r="U7" s="65">
        <v>-15000000</v>
      </c>
      <c r="V7" s="65">
        <v>-41700000</v>
      </c>
      <c r="W7" s="65">
        <v>-29915789</v>
      </c>
      <c r="X7" s="65">
        <v>20000000</v>
      </c>
      <c r="Y7" s="65">
        <v>-49915789</v>
      </c>
      <c r="Z7" s="145">
        <v>-249.58</v>
      </c>
      <c r="AA7" s="67">
        <v>20000000</v>
      </c>
    </row>
    <row r="8" spans="1:27" ht="13.5">
      <c r="A8" s="264" t="s">
        <v>148</v>
      </c>
      <c r="B8" s="197" t="s">
        <v>72</v>
      </c>
      <c r="C8" s="160">
        <v>97206928</v>
      </c>
      <c r="D8" s="160"/>
      <c r="E8" s="64">
        <v>30098000</v>
      </c>
      <c r="F8" s="65">
        <v>85000000</v>
      </c>
      <c r="G8" s="65">
        <v>12202620</v>
      </c>
      <c r="H8" s="65">
        <v>3425945</v>
      </c>
      <c r="I8" s="65">
        <v>-146098</v>
      </c>
      <c r="J8" s="65">
        <v>15482467</v>
      </c>
      <c r="K8" s="65">
        <v>6910437</v>
      </c>
      <c r="L8" s="65">
        <v>1014323</v>
      </c>
      <c r="M8" s="65">
        <v>35258069</v>
      </c>
      <c r="N8" s="65">
        <v>43182829</v>
      </c>
      <c r="O8" s="65">
        <v>12731028</v>
      </c>
      <c r="P8" s="65">
        <v>-12688683</v>
      </c>
      <c r="Q8" s="65">
        <v>1311322</v>
      </c>
      <c r="R8" s="65">
        <v>1353667</v>
      </c>
      <c r="S8" s="65">
        <v>14827996</v>
      </c>
      <c r="T8" s="65">
        <v>-6450616</v>
      </c>
      <c r="U8" s="65">
        <v>10368582</v>
      </c>
      <c r="V8" s="65">
        <v>18745962</v>
      </c>
      <c r="W8" s="65">
        <v>78764925</v>
      </c>
      <c r="X8" s="65">
        <v>85000000</v>
      </c>
      <c r="Y8" s="65">
        <v>-6235075</v>
      </c>
      <c r="Z8" s="145">
        <v>-7.34</v>
      </c>
      <c r="AA8" s="67">
        <v>85000000</v>
      </c>
    </row>
    <row r="9" spans="1:27" ht="13.5">
      <c r="A9" s="264" t="s">
        <v>149</v>
      </c>
      <c r="B9" s="197"/>
      <c r="C9" s="160">
        <v>15939942</v>
      </c>
      <c r="D9" s="160"/>
      <c r="E9" s="64">
        <v>22000000</v>
      </c>
      <c r="F9" s="65">
        <v>19000000</v>
      </c>
      <c r="G9" s="65">
        <v>206200</v>
      </c>
      <c r="H9" s="65">
        <v>526721</v>
      </c>
      <c r="I9" s="65">
        <v>115692</v>
      </c>
      <c r="J9" s="65">
        <v>848613</v>
      </c>
      <c r="K9" s="65">
        <v>-111403</v>
      </c>
      <c r="L9" s="65">
        <v>876476</v>
      </c>
      <c r="M9" s="65">
        <v>771016</v>
      </c>
      <c r="N9" s="65">
        <v>1536089</v>
      </c>
      <c r="O9" s="65">
        <v>413161</v>
      </c>
      <c r="P9" s="65">
        <v>-245521</v>
      </c>
      <c r="Q9" s="65">
        <v>-3204253</v>
      </c>
      <c r="R9" s="65">
        <v>-3036613</v>
      </c>
      <c r="S9" s="65">
        <v>380861</v>
      </c>
      <c r="T9" s="65">
        <v>-127266</v>
      </c>
      <c r="U9" s="65">
        <v>-7180446</v>
      </c>
      <c r="V9" s="65">
        <v>-6926851</v>
      </c>
      <c r="W9" s="65">
        <v>-7578762</v>
      </c>
      <c r="X9" s="65">
        <v>19000000</v>
      </c>
      <c r="Y9" s="65">
        <v>-26578762</v>
      </c>
      <c r="Z9" s="145">
        <v>-139.89</v>
      </c>
      <c r="AA9" s="67">
        <v>19000000</v>
      </c>
    </row>
    <row r="10" spans="1:27" ht="13.5">
      <c r="A10" s="264" t="s">
        <v>150</v>
      </c>
      <c r="B10" s="197"/>
      <c r="C10" s="160">
        <v>14633889</v>
      </c>
      <c r="D10" s="160"/>
      <c r="E10" s="64"/>
      <c r="F10" s="65">
        <v>14000000</v>
      </c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>
        <v>14000000</v>
      </c>
      <c r="Y10" s="164">
        <v>-14000000</v>
      </c>
      <c r="Z10" s="146">
        <v>-100</v>
      </c>
      <c r="AA10" s="239">
        <v>14000000</v>
      </c>
    </row>
    <row r="11" spans="1:27" ht="13.5">
      <c r="A11" s="264" t="s">
        <v>151</v>
      </c>
      <c r="B11" s="197" t="s">
        <v>96</v>
      </c>
      <c r="C11" s="160">
        <v>60927370</v>
      </c>
      <c r="D11" s="160"/>
      <c r="E11" s="64">
        <v>1600000</v>
      </c>
      <c r="F11" s="65">
        <v>61399000</v>
      </c>
      <c r="G11" s="65">
        <v>-114800</v>
      </c>
      <c r="H11" s="65">
        <v>-65503</v>
      </c>
      <c r="I11" s="65">
        <v>-62393</v>
      </c>
      <c r="J11" s="65">
        <v>-242696</v>
      </c>
      <c r="K11" s="65">
        <v>-60313</v>
      </c>
      <c r="L11" s="65">
        <v>-41400</v>
      </c>
      <c r="M11" s="65">
        <v>764676</v>
      </c>
      <c r="N11" s="65">
        <v>662963</v>
      </c>
      <c r="O11" s="65">
        <v>-540046</v>
      </c>
      <c r="P11" s="65">
        <v>272682</v>
      </c>
      <c r="Q11" s="65">
        <v>-296472</v>
      </c>
      <c r="R11" s="65">
        <v>-563836</v>
      </c>
      <c r="S11" s="65">
        <v>-19900</v>
      </c>
      <c r="T11" s="65">
        <v>25784</v>
      </c>
      <c r="U11" s="65">
        <v>246576</v>
      </c>
      <c r="V11" s="65">
        <v>252460</v>
      </c>
      <c r="W11" s="65">
        <v>108891</v>
      </c>
      <c r="X11" s="65">
        <v>61399000</v>
      </c>
      <c r="Y11" s="65">
        <v>-61290109</v>
      </c>
      <c r="Z11" s="145">
        <v>-99.82</v>
      </c>
      <c r="AA11" s="67">
        <v>61399000</v>
      </c>
    </row>
    <row r="12" spans="1:27" ht="13.5">
      <c r="A12" s="265" t="s">
        <v>56</v>
      </c>
      <c r="B12" s="266"/>
      <c r="C12" s="177">
        <f aca="true" t="shared" si="0" ref="C12:Y12">SUM(C6:C11)</f>
        <v>223902802</v>
      </c>
      <c r="D12" s="177">
        <f>SUM(D6:D11)</f>
        <v>0</v>
      </c>
      <c r="E12" s="77">
        <f t="shared" si="0"/>
        <v>70698000</v>
      </c>
      <c r="F12" s="78">
        <f t="shared" si="0"/>
        <v>208399000</v>
      </c>
      <c r="G12" s="78">
        <f t="shared" si="0"/>
        <v>45014347</v>
      </c>
      <c r="H12" s="78">
        <f t="shared" si="0"/>
        <v>887163</v>
      </c>
      <c r="I12" s="78">
        <f t="shared" si="0"/>
        <v>-1719172</v>
      </c>
      <c r="J12" s="78">
        <f t="shared" si="0"/>
        <v>44182338</v>
      </c>
      <c r="K12" s="78">
        <f t="shared" si="0"/>
        <v>-7913260</v>
      </c>
      <c r="L12" s="78">
        <f t="shared" si="0"/>
        <v>-3132551</v>
      </c>
      <c r="M12" s="78">
        <f t="shared" si="0"/>
        <v>69417587</v>
      </c>
      <c r="N12" s="78">
        <f t="shared" si="0"/>
        <v>58371776</v>
      </c>
      <c r="O12" s="78">
        <f t="shared" si="0"/>
        <v>-2471438</v>
      </c>
      <c r="P12" s="78">
        <f t="shared" si="0"/>
        <v>-39490965</v>
      </c>
      <c r="Q12" s="78">
        <f t="shared" si="0"/>
        <v>29730224</v>
      </c>
      <c r="R12" s="78">
        <f t="shared" si="0"/>
        <v>-12232179</v>
      </c>
      <c r="S12" s="78">
        <f t="shared" si="0"/>
        <v>-7250905</v>
      </c>
      <c r="T12" s="78">
        <f t="shared" si="0"/>
        <v>-2676702</v>
      </c>
      <c r="U12" s="78">
        <f t="shared" si="0"/>
        <v>-6218226</v>
      </c>
      <c r="V12" s="78">
        <f t="shared" si="0"/>
        <v>-16145833</v>
      </c>
      <c r="W12" s="78">
        <f t="shared" si="0"/>
        <v>74176102</v>
      </c>
      <c r="X12" s="78">
        <f t="shared" si="0"/>
        <v>208399000</v>
      </c>
      <c r="Y12" s="78">
        <f t="shared" si="0"/>
        <v>-134222898</v>
      </c>
      <c r="Z12" s="179">
        <f>+IF(X12&lt;&gt;0,+(Y12/X12)*100,0)</f>
        <v>-64.40669005129584</v>
      </c>
      <c r="AA12" s="79">
        <f>SUM(AA6:AA11)</f>
        <v>208399000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>
        <v>10000000</v>
      </c>
      <c r="G15" s="65"/>
      <c r="H15" s="65"/>
      <c r="I15" s="65"/>
      <c r="J15" s="65"/>
      <c r="K15" s="65"/>
      <c r="L15" s="65"/>
      <c r="M15" s="65">
        <v>-6596725</v>
      </c>
      <c r="N15" s="65">
        <v>-6596725</v>
      </c>
      <c r="O15" s="65"/>
      <c r="P15" s="65"/>
      <c r="Q15" s="65"/>
      <c r="R15" s="65"/>
      <c r="S15" s="65"/>
      <c r="T15" s="65"/>
      <c r="U15" s="65"/>
      <c r="V15" s="65"/>
      <c r="W15" s="65">
        <v>-6596725</v>
      </c>
      <c r="X15" s="65">
        <v>10000000</v>
      </c>
      <c r="Y15" s="65">
        <v>-16596725</v>
      </c>
      <c r="Z15" s="145">
        <v>-165.97</v>
      </c>
      <c r="AA15" s="67">
        <v>10000000</v>
      </c>
    </row>
    <row r="16" spans="1:27" ht="13.5">
      <c r="A16" s="264" t="s">
        <v>154</v>
      </c>
      <c r="B16" s="197"/>
      <c r="C16" s="160"/>
      <c r="D16" s="160"/>
      <c r="E16" s="64">
        <v>8000000</v>
      </c>
      <c r="F16" s="65">
        <v>8600000</v>
      </c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>
        <v>799069</v>
      </c>
      <c r="V16" s="164">
        <v>799069</v>
      </c>
      <c r="W16" s="164">
        <v>799069</v>
      </c>
      <c r="X16" s="65">
        <v>8600000</v>
      </c>
      <c r="Y16" s="164">
        <v>-7800931</v>
      </c>
      <c r="Z16" s="146">
        <v>-90.71</v>
      </c>
      <c r="AA16" s="239">
        <v>8600000</v>
      </c>
    </row>
    <row r="17" spans="1:27" ht="13.5">
      <c r="A17" s="264" t="s">
        <v>155</v>
      </c>
      <c r="B17" s="197"/>
      <c r="C17" s="160">
        <v>43724480</v>
      </c>
      <c r="D17" s="160"/>
      <c r="E17" s="64"/>
      <c r="F17" s="65">
        <v>43724000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43724000</v>
      </c>
      <c r="Y17" s="65">
        <v>-43724000</v>
      </c>
      <c r="Z17" s="145">
        <v>-100</v>
      </c>
      <c r="AA17" s="67">
        <v>43724000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791458966</v>
      </c>
      <c r="D19" s="160"/>
      <c r="E19" s="64">
        <v>632813000</v>
      </c>
      <c r="F19" s="65">
        <v>826115000</v>
      </c>
      <c r="G19" s="65">
        <v>309364</v>
      </c>
      <c r="H19" s="65">
        <v>5850885</v>
      </c>
      <c r="I19" s="65">
        <v>1555530</v>
      </c>
      <c r="J19" s="65">
        <v>7715779</v>
      </c>
      <c r="K19" s="65">
        <v>3807957</v>
      </c>
      <c r="L19" s="65">
        <v>1666688</v>
      </c>
      <c r="M19" s="65">
        <v>2438373</v>
      </c>
      <c r="N19" s="65">
        <v>7913018</v>
      </c>
      <c r="O19" s="65">
        <v>614182</v>
      </c>
      <c r="P19" s="65">
        <v>2890545</v>
      </c>
      <c r="Q19" s="65">
        <v>6151950</v>
      </c>
      <c r="R19" s="65">
        <v>9656677</v>
      </c>
      <c r="S19" s="65">
        <v>11057121</v>
      </c>
      <c r="T19" s="65">
        <v>6364336</v>
      </c>
      <c r="U19" s="65">
        <v>3257723</v>
      </c>
      <c r="V19" s="65">
        <v>20679180</v>
      </c>
      <c r="W19" s="65">
        <v>45964654</v>
      </c>
      <c r="X19" s="65">
        <v>826115000</v>
      </c>
      <c r="Y19" s="65">
        <v>-780150346</v>
      </c>
      <c r="Z19" s="145">
        <v>-94.44</v>
      </c>
      <c r="AA19" s="67">
        <v>826115000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39149</v>
      </c>
      <c r="D22" s="160"/>
      <c r="E22" s="64"/>
      <c r="F22" s="65">
        <v>39000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>
        <v>39000</v>
      </c>
      <c r="Y22" s="65">
        <v>-39000</v>
      </c>
      <c r="Z22" s="145">
        <v>-100</v>
      </c>
      <c r="AA22" s="67">
        <v>39000</v>
      </c>
    </row>
    <row r="23" spans="1:27" ht="13.5">
      <c r="A23" s="264" t="s">
        <v>161</v>
      </c>
      <c r="B23" s="197"/>
      <c r="C23" s="160">
        <v>11194156</v>
      </c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846416751</v>
      </c>
      <c r="D24" s="177">
        <f>SUM(D15:D23)</f>
        <v>0</v>
      </c>
      <c r="E24" s="81">
        <f t="shared" si="1"/>
        <v>640813000</v>
      </c>
      <c r="F24" s="82">
        <f t="shared" si="1"/>
        <v>888478000</v>
      </c>
      <c r="G24" s="82">
        <f t="shared" si="1"/>
        <v>309364</v>
      </c>
      <c r="H24" s="82">
        <f t="shared" si="1"/>
        <v>5850885</v>
      </c>
      <c r="I24" s="82">
        <f t="shared" si="1"/>
        <v>1555530</v>
      </c>
      <c r="J24" s="82">
        <f t="shared" si="1"/>
        <v>7715779</v>
      </c>
      <c r="K24" s="82">
        <f t="shared" si="1"/>
        <v>3807957</v>
      </c>
      <c r="L24" s="82">
        <f t="shared" si="1"/>
        <v>1666688</v>
      </c>
      <c r="M24" s="82">
        <f t="shared" si="1"/>
        <v>-4158352</v>
      </c>
      <c r="N24" s="82">
        <f t="shared" si="1"/>
        <v>1316293</v>
      </c>
      <c r="O24" s="82">
        <f t="shared" si="1"/>
        <v>614182</v>
      </c>
      <c r="P24" s="82">
        <f t="shared" si="1"/>
        <v>2890545</v>
      </c>
      <c r="Q24" s="82">
        <f t="shared" si="1"/>
        <v>6151950</v>
      </c>
      <c r="R24" s="82">
        <f t="shared" si="1"/>
        <v>9656677</v>
      </c>
      <c r="S24" s="82">
        <f t="shared" si="1"/>
        <v>11057121</v>
      </c>
      <c r="T24" s="82">
        <f t="shared" si="1"/>
        <v>6364336</v>
      </c>
      <c r="U24" s="82">
        <f t="shared" si="1"/>
        <v>4056792</v>
      </c>
      <c r="V24" s="82">
        <f t="shared" si="1"/>
        <v>21478249</v>
      </c>
      <c r="W24" s="82">
        <f t="shared" si="1"/>
        <v>40166998</v>
      </c>
      <c r="X24" s="82">
        <f t="shared" si="1"/>
        <v>888478000</v>
      </c>
      <c r="Y24" s="82">
        <f t="shared" si="1"/>
        <v>-848311002</v>
      </c>
      <c r="Z24" s="227">
        <f>+IF(X24&lt;&gt;0,+(Y24/X24)*100,0)</f>
        <v>-95.47912294958346</v>
      </c>
      <c r="AA24" s="84">
        <f>SUM(AA15:AA23)</f>
        <v>888478000</v>
      </c>
    </row>
    <row r="25" spans="1:27" ht="13.5">
      <c r="A25" s="265" t="s">
        <v>162</v>
      </c>
      <c r="B25" s="266"/>
      <c r="C25" s="177">
        <f aca="true" t="shared" si="2" ref="C25:Y25">+C12+C24</f>
        <v>1070319553</v>
      </c>
      <c r="D25" s="177">
        <f>+D12+D24</f>
        <v>0</v>
      </c>
      <c r="E25" s="77">
        <f t="shared" si="2"/>
        <v>711511000</v>
      </c>
      <c r="F25" s="78">
        <f t="shared" si="2"/>
        <v>1096877000</v>
      </c>
      <c r="G25" s="78">
        <f t="shared" si="2"/>
        <v>45323711</v>
      </c>
      <c r="H25" s="78">
        <f t="shared" si="2"/>
        <v>6738048</v>
      </c>
      <c r="I25" s="78">
        <f t="shared" si="2"/>
        <v>-163642</v>
      </c>
      <c r="J25" s="78">
        <f t="shared" si="2"/>
        <v>51898117</v>
      </c>
      <c r="K25" s="78">
        <f t="shared" si="2"/>
        <v>-4105303</v>
      </c>
      <c r="L25" s="78">
        <f t="shared" si="2"/>
        <v>-1465863</v>
      </c>
      <c r="M25" s="78">
        <f t="shared" si="2"/>
        <v>65259235</v>
      </c>
      <c r="N25" s="78">
        <f t="shared" si="2"/>
        <v>59688069</v>
      </c>
      <c r="O25" s="78">
        <f t="shared" si="2"/>
        <v>-1857256</v>
      </c>
      <c r="P25" s="78">
        <f t="shared" si="2"/>
        <v>-36600420</v>
      </c>
      <c r="Q25" s="78">
        <f t="shared" si="2"/>
        <v>35882174</v>
      </c>
      <c r="R25" s="78">
        <f t="shared" si="2"/>
        <v>-2575502</v>
      </c>
      <c r="S25" s="78">
        <f t="shared" si="2"/>
        <v>3806216</v>
      </c>
      <c r="T25" s="78">
        <f t="shared" si="2"/>
        <v>3687634</v>
      </c>
      <c r="U25" s="78">
        <f t="shared" si="2"/>
        <v>-2161434</v>
      </c>
      <c r="V25" s="78">
        <f t="shared" si="2"/>
        <v>5332416</v>
      </c>
      <c r="W25" s="78">
        <f t="shared" si="2"/>
        <v>114343100</v>
      </c>
      <c r="X25" s="78">
        <f t="shared" si="2"/>
        <v>1096877000</v>
      </c>
      <c r="Y25" s="78">
        <f t="shared" si="2"/>
        <v>-982533900</v>
      </c>
      <c r="Z25" s="179">
        <f>+IF(X25&lt;&gt;0,+(Y25/X25)*100,0)</f>
        <v>-89.57557684225304</v>
      </c>
      <c r="AA25" s="79">
        <f>+AA12+AA24</f>
        <v>1096877000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>
        <v>31078373</v>
      </c>
      <c r="I29" s="65"/>
      <c r="J29" s="65">
        <v>31078373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>
        <v>31078373</v>
      </c>
      <c r="X29" s="65"/>
      <c r="Y29" s="65">
        <v>31078373</v>
      </c>
      <c r="Z29" s="145"/>
      <c r="AA29" s="67"/>
    </row>
    <row r="30" spans="1:27" ht="13.5">
      <c r="A30" s="264" t="s">
        <v>52</v>
      </c>
      <c r="B30" s="197" t="s">
        <v>94</v>
      </c>
      <c r="C30" s="160">
        <v>15626051</v>
      </c>
      <c r="D30" s="160"/>
      <c r="E30" s="64">
        <v>16000000</v>
      </c>
      <c r="F30" s="65">
        <v>18345000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18345000</v>
      </c>
      <c r="Y30" s="65">
        <v>-18345000</v>
      </c>
      <c r="Z30" s="145">
        <v>-100</v>
      </c>
      <c r="AA30" s="67">
        <v>18345000</v>
      </c>
    </row>
    <row r="31" spans="1:27" ht="13.5">
      <c r="A31" s="264" t="s">
        <v>166</v>
      </c>
      <c r="B31" s="197"/>
      <c r="C31" s="160">
        <v>9558303</v>
      </c>
      <c r="D31" s="160"/>
      <c r="E31" s="64">
        <v>9200000</v>
      </c>
      <c r="F31" s="65">
        <v>9200000</v>
      </c>
      <c r="G31" s="65">
        <v>107119</v>
      </c>
      <c r="H31" s="65">
        <v>94262</v>
      </c>
      <c r="I31" s="65">
        <v>126599</v>
      </c>
      <c r="J31" s="65">
        <v>327980</v>
      </c>
      <c r="K31" s="65">
        <v>185634</v>
      </c>
      <c r="L31" s="65">
        <v>101231</v>
      </c>
      <c r="M31" s="65">
        <v>-73705</v>
      </c>
      <c r="N31" s="65">
        <v>213160</v>
      </c>
      <c r="O31" s="65">
        <v>108223</v>
      </c>
      <c r="P31" s="65">
        <v>45420</v>
      </c>
      <c r="Q31" s="65">
        <v>306532</v>
      </c>
      <c r="R31" s="65">
        <v>460175</v>
      </c>
      <c r="S31" s="65">
        <v>28001</v>
      </c>
      <c r="T31" s="65">
        <v>-23335</v>
      </c>
      <c r="U31" s="65">
        <v>83252</v>
      </c>
      <c r="V31" s="65">
        <v>87918</v>
      </c>
      <c r="W31" s="65">
        <v>1089233</v>
      </c>
      <c r="X31" s="65">
        <v>9200000</v>
      </c>
      <c r="Y31" s="65">
        <v>-8110767</v>
      </c>
      <c r="Z31" s="145">
        <v>-88.16</v>
      </c>
      <c r="AA31" s="67">
        <v>9200000</v>
      </c>
    </row>
    <row r="32" spans="1:27" ht="13.5">
      <c r="A32" s="264" t="s">
        <v>167</v>
      </c>
      <c r="B32" s="197" t="s">
        <v>94</v>
      </c>
      <c r="C32" s="160">
        <v>107387597</v>
      </c>
      <c r="D32" s="160"/>
      <c r="E32" s="64">
        <v>52000000</v>
      </c>
      <c r="F32" s="65"/>
      <c r="G32" s="65">
        <v>-13278152</v>
      </c>
      <c r="H32" s="65">
        <v>-19672717</v>
      </c>
      <c r="I32" s="65">
        <v>17702583</v>
      </c>
      <c r="J32" s="65">
        <v>-15248286</v>
      </c>
      <c r="K32" s="65">
        <v>-1529483</v>
      </c>
      <c r="L32" s="65">
        <v>-9841198</v>
      </c>
      <c r="M32" s="65">
        <v>47627465</v>
      </c>
      <c r="N32" s="65">
        <v>36256784</v>
      </c>
      <c r="O32" s="65">
        <v>-11688104</v>
      </c>
      <c r="P32" s="65">
        <v>-5052972</v>
      </c>
      <c r="Q32" s="65">
        <v>13624750</v>
      </c>
      <c r="R32" s="65">
        <v>-3116326</v>
      </c>
      <c r="S32" s="65">
        <v>-2170417</v>
      </c>
      <c r="T32" s="65">
        <v>2355181</v>
      </c>
      <c r="U32" s="65">
        <v>-13452371</v>
      </c>
      <c r="V32" s="65">
        <v>-13267607</v>
      </c>
      <c r="W32" s="65">
        <v>4624565</v>
      </c>
      <c r="X32" s="65"/>
      <c r="Y32" s="65">
        <v>4624565</v>
      </c>
      <c r="Z32" s="145"/>
      <c r="AA32" s="67"/>
    </row>
    <row r="33" spans="1:27" ht="13.5">
      <c r="A33" s="264" t="s">
        <v>168</v>
      </c>
      <c r="B33" s="197"/>
      <c r="C33" s="160">
        <v>765744</v>
      </c>
      <c r="D33" s="160"/>
      <c r="E33" s="64"/>
      <c r="F33" s="65">
        <v>60800000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60800000</v>
      </c>
      <c r="Y33" s="65">
        <v>-60800000</v>
      </c>
      <c r="Z33" s="145">
        <v>-100</v>
      </c>
      <c r="AA33" s="67">
        <v>60800000</v>
      </c>
    </row>
    <row r="34" spans="1:27" ht="13.5">
      <c r="A34" s="265" t="s">
        <v>58</v>
      </c>
      <c r="B34" s="266"/>
      <c r="C34" s="177">
        <f aca="true" t="shared" si="3" ref="C34:Y34">SUM(C29:C33)</f>
        <v>133337695</v>
      </c>
      <c r="D34" s="177">
        <f>SUM(D29:D33)</f>
        <v>0</v>
      </c>
      <c r="E34" s="77">
        <f t="shared" si="3"/>
        <v>77200000</v>
      </c>
      <c r="F34" s="78">
        <f t="shared" si="3"/>
        <v>88345000</v>
      </c>
      <c r="G34" s="78">
        <f t="shared" si="3"/>
        <v>-13171033</v>
      </c>
      <c r="H34" s="78">
        <f t="shared" si="3"/>
        <v>11499918</v>
      </c>
      <c r="I34" s="78">
        <f t="shared" si="3"/>
        <v>17829182</v>
      </c>
      <c r="J34" s="78">
        <f t="shared" si="3"/>
        <v>16158067</v>
      </c>
      <c r="K34" s="78">
        <f t="shared" si="3"/>
        <v>-1343849</v>
      </c>
      <c r="L34" s="78">
        <f t="shared" si="3"/>
        <v>-9739967</v>
      </c>
      <c r="M34" s="78">
        <f t="shared" si="3"/>
        <v>47553760</v>
      </c>
      <c r="N34" s="78">
        <f t="shared" si="3"/>
        <v>36469944</v>
      </c>
      <c r="O34" s="78">
        <f t="shared" si="3"/>
        <v>-11579881</v>
      </c>
      <c r="P34" s="78">
        <f t="shared" si="3"/>
        <v>-5007552</v>
      </c>
      <c r="Q34" s="78">
        <f t="shared" si="3"/>
        <v>13931282</v>
      </c>
      <c r="R34" s="78">
        <f t="shared" si="3"/>
        <v>-2656151</v>
      </c>
      <c r="S34" s="78">
        <f t="shared" si="3"/>
        <v>-2142416</v>
      </c>
      <c r="T34" s="78">
        <f t="shared" si="3"/>
        <v>2331846</v>
      </c>
      <c r="U34" s="78">
        <f t="shared" si="3"/>
        <v>-13369119</v>
      </c>
      <c r="V34" s="78">
        <f t="shared" si="3"/>
        <v>-13179689</v>
      </c>
      <c r="W34" s="78">
        <f t="shared" si="3"/>
        <v>36792171</v>
      </c>
      <c r="X34" s="78">
        <f t="shared" si="3"/>
        <v>88345000</v>
      </c>
      <c r="Y34" s="78">
        <f t="shared" si="3"/>
        <v>-51552829</v>
      </c>
      <c r="Z34" s="179">
        <f>+IF(X34&lt;&gt;0,+(Y34/X34)*100,0)</f>
        <v>-58.35398607731055</v>
      </c>
      <c r="AA34" s="79">
        <f>SUM(AA29:AA33)</f>
        <v>88345000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9209342</v>
      </c>
      <c r="D37" s="160"/>
      <c r="E37" s="64">
        <v>64000000</v>
      </c>
      <c r="F37" s="65">
        <v>25490000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>
        <v>25490000</v>
      </c>
      <c r="Y37" s="65">
        <v>-25490000</v>
      </c>
      <c r="Z37" s="145">
        <v>-100</v>
      </c>
      <c r="AA37" s="67">
        <v>25490000</v>
      </c>
    </row>
    <row r="38" spans="1:27" ht="13.5">
      <c r="A38" s="264" t="s">
        <v>168</v>
      </c>
      <c r="B38" s="197"/>
      <c r="C38" s="160">
        <v>50610359</v>
      </c>
      <c r="D38" s="160"/>
      <c r="E38" s="64">
        <v>21400000</v>
      </c>
      <c r="F38" s="65">
        <v>54000000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>
        <v>54000000</v>
      </c>
      <c r="Y38" s="65">
        <v>-54000000</v>
      </c>
      <c r="Z38" s="145">
        <v>-100</v>
      </c>
      <c r="AA38" s="67">
        <v>54000000</v>
      </c>
    </row>
    <row r="39" spans="1:27" ht="13.5">
      <c r="A39" s="265" t="s">
        <v>59</v>
      </c>
      <c r="B39" s="268"/>
      <c r="C39" s="177">
        <f aca="true" t="shared" si="4" ref="C39:Y39">SUM(C37:C38)</f>
        <v>59819701</v>
      </c>
      <c r="D39" s="177">
        <f>SUM(D37:D38)</f>
        <v>0</v>
      </c>
      <c r="E39" s="81">
        <f t="shared" si="4"/>
        <v>85400000</v>
      </c>
      <c r="F39" s="82">
        <f t="shared" si="4"/>
        <v>79490000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79490000</v>
      </c>
      <c r="Y39" s="82">
        <f t="shared" si="4"/>
        <v>-79490000</v>
      </c>
      <c r="Z39" s="227">
        <f>+IF(X39&lt;&gt;0,+(Y39/X39)*100,0)</f>
        <v>-100</v>
      </c>
      <c r="AA39" s="84">
        <f>SUM(AA37:AA38)</f>
        <v>79490000</v>
      </c>
    </row>
    <row r="40" spans="1:27" ht="13.5">
      <c r="A40" s="265" t="s">
        <v>170</v>
      </c>
      <c r="B40" s="266"/>
      <c r="C40" s="177">
        <f aca="true" t="shared" si="5" ref="C40:Y40">+C34+C39</f>
        <v>193157396</v>
      </c>
      <c r="D40" s="177">
        <f>+D34+D39</f>
        <v>0</v>
      </c>
      <c r="E40" s="77">
        <f t="shared" si="5"/>
        <v>162600000</v>
      </c>
      <c r="F40" s="78">
        <f t="shared" si="5"/>
        <v>167835000</v>
      </c>
      <c r="G40" s="78">
        <f t="shared" si="5"/>
        <v>-13171033</v>
      </c>
      <c r="H40" s="78">
        <f t="shared" si="5"/>
        <v>11499918</v>
      </c>
      <c r="I40" s="78">
        <f t="shared" si="5"/>
        <v>17829182</v>
      </c>
      <c r="J40" s="78">
        <f t="shared" si="5"/>
        <v>16158067</v>
      </c>
      <c r="K40" s="78">
        <f t="shared" si="5"/>
        <v>-1343849</v>
      </c>
      <c r="L40" s="78">
        <f t="shared" si="5"/>
        <v>-9739967</v>
      </c>
      <c r="M40" s="78">
        <f t="shared" si="5"/>
        <v>47553760</v>
      </c>
      <c r="N40" s="78">
        <f t="shared" si="5"/>
        <v>36469944</v>
      </c>
      <c r="O40" s="78">
        <f t="shared" si="5"/>
        <v>-11579881</v>
      </c>
      <c r="P40" s="78">
        <f t="shared" si="5"/>
        <v>-5007552</v>
      </c>
      <c r="Q40" s="78">
        <f t="shared" si="5"/>
        <v>13931282</v>
      </c>
      <c r="R40" s="78">
        <f t="shared" si="5"/>
        <v>-2656151</v>
      </c>
      <c r="S40" s="78">
        <f t="shared" si="5"/>
        <v>-2142416</v>
      </c>
      <c r="T40" s="78">
        <f t="shared" si="5"/>
        <v>2331846</v>
      </c>
      <c r="U40" s="78">
        <f t="shared" si="5"/>
        <v>-13369119</v>
      </c>
      <c r="V40" s="78">
        <f t="shared" si="5"/>
        <v>-13179689</v>
      </c>
      <c r="W40" s="78">
        <f t="shared" si="5"/>
        <v>36792171</v>
      </c>
      <c r="X40" s="78">
        <f t="shared" si="5"/>
        <v>167835000</v>
      </c>
      <c r="Y40" s="78">
        <f t="shared" si="5"/>
        <v>-131042829</v>
      </c>
      <c r="Z40" s="179">
        <f>+IF(X40&lt;&gt;0,+(Y40/X40)*100,0)</f>
        <v>-78.07836804003932</v>
      </c>
      <c r="AA40" s="79">
        <f>+AA34+AA39</f>
        <v>167835000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877162157</v>
      </c>
      <c r="D42" s="272">
        <f>+D25-D40</f>
        <v>0</v>
      </c>
      <c r="E42" s="273">
        <f t="shared" si="6"/>
        <v>548911000</v>
      </c>
      <c r="F42" s="274">
        <f t="shared" si="6"/>
        <v>929042000</v>
      </c>
      <c r="G42" s="274">
        <f t="shared" si="6"/>
        <v>58494744</v>
      </c>
      <c r="H42" s="274">
        <f t="shared" si="6"/>
        <v>-4761870</v>
      </c>
      <c r="I42" s="274">
        <f t="shared" si="6"/>
        <v>-17992824</v>
      </c>
      <c r="J42" s="274">
        <f t="shared" si="6"/>
        <v>35740050</v>
      </c>
      <c r="K42" s="274">
        <f t="shared" si="6"/>
        <v>-2761454</v>
      </c>
      <c r="L42" s="274">
        <f t="shared" si="6"/>
        <v>8274104</v>
      </c>
      <c r="M42" s="274">
        <f t="shared" si="6"/>
        <v>17705475</v>
      </c>
      <c r="N42" s="274">
        <f t="shared" si="6"/>
        <v>23218125</v>
      </c>
      <c r="O42" s="274">
        <f t="shared" si="6"/>
        <v>9722625</v>
      </c>
      <c r="P42" s="274">
        <f t="shared" si="6"/>
        <v>-31592868</v>
      </c>
      <c r="Q42" s="274">
        <f t="shared" si="6"/>
        <v>21950892</v>
      </c>
      <c r="R42" s="274">
        <f t="shared" si="6"/>
        <v>80649</v>
      </c>
      <c r="S42" s="274">
        <f t="shared" si="6"/>
        <v>5948632</v>
      </c>
      <c r="T42" s="274">
        <f t="shared" si="6"/>
        <v>1355788</v>
      </c>
      <c r="U42" s="274">
        <f t="shared" si="6"/>
        <v>11207685</v>
      </c>
      <c r="V42" s="274">
        <f t="shared" si="6"/>
        <v>18512105</v>
      </c>
      <c r="W42" s="274">
        <f t="shared" si="6"/>
        <v>77550929</v>
      </c>
      <c r="X42" s="274">
        <f t="shared" si="6"/>
        <v>929042000</v>
      </c>
      <c r="Y42" s="274">
        <f t="shared" si="6"/>
        <v>-851491071</v>
      </c>
      <c r="Z42" s="275">
        <f>+IF(X42&lt;&gt;0,+(Y42/X42)*100,0)</f>
        <v>-91.65259170198979</v>
      </c>
      <c r="AA42" s="276">
        <f>+AA25-AA40</f>
        <v>929042000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877162157</v>
      </c>
      <c r="D45" s="160"/>
      <c r="E45" s="64">
        <v>516217030</v>
      </c>
      <c r="F45" s="65">
        <v>929042000</v>
      </c>
      <c r="G45" s="65">
        <v>58494744</v>
      </c>
      <c r="H45" s="65">
        <v>-4761870</v>
      </c>
      <c r="I45" s="65">
        <v>-17992824</v>
      </c>
      <c r="J45" s="65">
        <v>35740050</v>
      </c>
      <c r="K45" s="65">
        <v>-2761454</v>
      </c>
      <c r="L45" s="65">
        <v>8274104</v>
      </c>
      <c r="M45" s="65">
        <v>17705475</v>
      </c>
      <c r="N45" s="65">
        <v>23218125</v>
      </c>
      <c r="O45" s="65">
        <v>9722625</v>
      </c>
      <c r="P45" s="65">
        <v>-31592868</v>
      </c>
      <c r="Q45" s="65">
        <v>21950892</v>
      </c>
      <c r="R45" s="65">
        <v>80649</v>
      </c>
      <c r="S45" s="65">
        <v>5948632</v>
      </c>
      <c r="T45" s="65">
        <v>1355788</v>
      </c>
      <c r="U45" s="65">
        <v>11207685</v>
      </c>
      <c r="V45" s="65">
        <v>18512105</v>
      </c>
      <c r="W45" s="65">
        <v>77550929</v>
      </c>
      <c r="X45" s="65">
        <v>929042000</v>
      </c>
      <c r="Y45" s="65">
        <v>-851491071</v>
      </c>
      <c r="Z45" s="144">
        <v>-91.65</v>
      </c>
      <c r="AA45" s="67">
        <v>929042000</v>
      </c>
    </row>
    <row r="46" spans="1:27" ht="13.5">
      <c r="A46" s="264" t="s">
        <v>174</v>
      </c>
      <c r="B46" s="197" t="s">
        <v>94</v>
      </c>
      <c r="C46" s="160"/>
      <c r="D46" s="160"/>
      <c r="E46" s="64">
        <v>32693970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877162157</v>
      </c>
      <c r="D48" s="232">
        <f>SUM(D45:D47)</f>
        <v>0</v>
      </c>
      <c r="E48" s="279">
        <f t="shared" si="7"/>
        <v>548911000</v>
      </c>
      <c r="F48" s="234">
        <f t="shared" si="7"/>
        <v>929042000</v>
      </c>
      <c r="G48" s="234">
        <f t="shared" si="7"/>
        <v>58494744</v>
      </c>
      <c r="H48" s="234">
        <f t="shared" si="7"/>
        <v>-4761870</v>
      </c>
      <c r="I48" s="234">
        <f t="shared" si="7"/>
        <v>-17992824</v>
      </c>
      <c r="J48" s="234">
        <f t="shared" si="7"/>
        <v>35740050</v>
      </c>
      <c r="K48" s="234">
        <f t="shared" si="7"/>
        <v>-2761454</v>
      </c>
      <c r="L48" s="234">
        <f t="shared" si="7"/>
        <v>8274104</v>
      </c>
      <c r="M48" s="234">
        <f t="shared" si="7"/>
        <v>17705475</v>
      </c>
      <c r="N48" s="234">
        <f t="shared" si="7"/>
        <v>23218125</v>
      </c>
      <c r="O48" s="234">
        <f t="shared" si="7"/>
        <v>9722625</v>
      </c>
      <c r="P48" s="234">
        <f t="shared" si="7"/>
        <v>-31592868</v>
      </c>
      <c r="Q48" s="234">
        <f t="shared" si="7"/>
        <v>21950892</v>
      </c>
      <c r="R48" s="234">
        <f t="shared" si="7"/>
        <v>80649</v>
      </c>
      <c r="S48" s="234">
        <f t="shared" si="7"/>
        <v>5948632</v>
      </c>
      <c r="T48" s="234">
        <f t="shared" si="7"/>
        <v>1355788</v>
      </c>
      <c r="U48" s="234">
        <f t="shared" si="7"/>
        <v>11207685</v>
      </c>
      <c r="V48" s="234">
        <f t="shared" si="7"/>
        <v>18512105</v>
      </c>
      <c r="W48" s="234">
        <f t="shared" si="7"/>
        <v>77550929</v>
      </c>
      <c r="X48" s="234">
        <f t="shared" si="7"/>
        <v>929042000</v>
      </c>
      <c r="Y48" s="234">
        <f t="shared" si="7"/>
        <v>-851491071</v>
      </c>
      <c r="Z48" s="280">
        <f>+IF(X48&lt;&gt;0,+(Y48/X48)*100,0)</f>
        <v>-91.65259170198979</v>
      </c>
      <c r="AA48" s="247">
        <f>SUM(AA45:AA47)</f>
        <v>929042000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407691258</v>
      </c>
      <c r="D6" s="160">
        <v>449342153</v>
      </c>
      <c r="E6" s="64">
        <v>471545000</v>
      </c>
      <c r="F6" s="65">
        <v>437948827</v>
      </c>
      <c r="G6" s="65">
        <v>29087811</v>
      </c>
      <c r="H6" s="65">
        <v>39901894</v>
      </c>
      <c r="I6" s="65">
        <v>28536234</v>
      </c>
      <c r="J6" s="65">
        <v>97525939</v>
      </c>
      <c r="K6" s="65">
        <v>36145380</v>
      </c>
      <c r="L6" s="65">
        <v>19870585</v>
      </c>
      <c r="M6" s="65">
        <v>29548053</v>
      </c>
      <c r="N6" s="65">
        <v>85564018</v>
      </c>
      <c r="O6" s="65">
        <v>51286958</v>
      </c>
      <c r="P6" s="65">
        <v>38477553</v>
      </c>
      <c r="Q6" s="65">
        <v>31683407</v>
      </c>
      <c r="R6" s="65">
        <v>121447918</v>
      </c>
      <c r="S6" s="65">
        <v>31719991</v>
      </c>
      <c r="T6" s="65">
        <v>58799270</v>
      </c>
      <c r="U6" s="65">
        <v>54285017</v>
      </c>
      <c r="V6" s="65">
        <v>144804278</v>
      </c>
      <c r="W6" s="65">
        <v>449342153</v>
      </c>
      <c r="X6" s="65">
        <v>437948827</v>
      </c>
      <c r="Y6" s="65">
        <v>11393326</v>
      </c>
      <c r="Z6" s="145">
        <v>2.6</v>
      </c>
      <c r="AA6" s="67">
        <v>437948827</v>
      </c>
    </row>
    <row r="7" spans="1:27" ht="13.5">
      <c r="A7" s="264" t="s">
        <v>181</v>
      </c>
      <c r="B7" s="197" t="s">
        <v>72</v>
      </c>
      <c r="C7" s="160">
        <v>83228331</v>
      </c>
      <c r="D7" s="160">
        <v>87447207</v>
      </c>
      <c r="E7" s="64">
        <v>95398000</v>
      </c>
      <c r="F7" s="65">
        <v>93627000</v>
      </c>
      <c r="G7" s="65">
        <v>36719000</v>
      </c>
      <c r="H7" s="65">
        <v>2501000</v>
      </c>
      <c r="I7" s="65">
        <v>1151157</v>
      </c>
      <c r="J7" s="65">
        <v>40371157</v>
      </c>
      <c r="K7" s="65">
        <v>100157</v>
      </c>
      <c r="L7" s="65">
        <v>19180994</v>
      </c>
      <c r="M7" s="65"/>
      <c r="N7" s="65">
        <v>19281151</v>
      </c>
      <c r="O7" s="65"/>
      <c r="P7" s="65">
        <v>214153</v>
      </c>
      <c r="Q7" s="65">
        <v>26815076</v>
      </c>
      <c r="R7" s="65">
        <v>27029229</v>
      </c>
      <c r="S7" s="65">
        <v>153670</v>
      </c>
      <c r="T7" s="65">
        <v>612000</v>
      </c>
      <c r="U7" s="65"/>
      <c r="V7" s="65">
        <v>765670</v>
      </c>
      <c r="W7" s="65">
        <v>87447207</v>
      </c>
      <c r="X7" s="65">
        <v>93627000</v>
      </c>
      <c r="Y7" s="65">
        <v>-6179793</v>
      </c>
      <c r="Z7" s="145">
        <v>-6.6</v>
      </c>
      <c r="AA7" s="67">
        <v>93627000</v>
      </c>
    </row>
    <row r="8" spans="1:27" ht="13.5">
      <c r="A8" s="264" t="s">
        <v>182</v>
      </c>
      <c r="B8" s="197" t="s">
        <v>72</v>
      </c>
      <c r="C8" s="160">
        <v>41082128</v>
      </c>
      <c r="D8" s="160">
        <v>45278923</v>
      </c>
      <c r="E8" s="64">
        <v>174668000</v>
      </c>
      <c r="F8" s="65">
        <v>52834000</v>
      </c>
      <c r="G8" s="65">
        <v>13416000</v>
      </c>
      <c r="H8" s="65">
        <v>670000</v>
      </c>
      <c r="I8" s="65">
        <v>335000</v>
      </c>
      <c r="J8" s="65">
        <v>14421000</v>
      </c>
      <c r="K8" s="65">
        <v>335000</v>
      </c>
      <c r="L8" s="65">
        <v>335000</v>
      </c>
      <c r="M8" s="65">
        <v>8981000</v>
      </c>
      <c r="N8" s="65">
        <v>9651000</v>
      </c>
      <c r="O8" s="65"/>
      <c r="P8" s="65"/>
      <c r="Q8" s="65">
        <v>21206923</v>
      </c>
      <c r="R8" s="65">
        <v>21206923</v>
      </c>
      <c r="S8" s="65"/>
      <c r="T8" s="65"/>
      <c r="U8" s="65"/>
      <c r="V8" s="65"/>
      <c r="W8" s="65">
        <v>45278923</v>
      </c>
      <c r="X8" s="65">
        <v>52834000</v>
      </c>
      <c r="Y8" s="65">
        <v>-7555077</v>
      </c>
      <c r="Z8" s="145">
        <v>-14.3</v>
      </c>
      <c r="AA8" s="67">
        <v>52834000</v>
      </c>
    </row>
    <row r="9" spans="1:27" ht="13.5">
      <c r="A9" s="264" t="s">
        <v>183</v>
      </c>
      <c r="B9" s="197"/>
      <c r="C9" s="160">
        <v>18439275</v>
      </c>
      <c r="D9" s="160">
        <v>7093864</v>
      </c>
      <c r="E9" s="64">
        <v>11678000</v>
      </c>
      <c r="F9" s="65">
        <v>7577173</v>
      </c>
      <c r="G9" s="65">
        <v>585439</v>
      </c>
      <c r="H9" s="65">
        <v>598864</v>
      </c>
      <c r="I9" s="65">
        <v>1826280</v>
      </c>
      <c r="J9" s="65">
        <v>3010583</v>
      </c>
      <c r="K9" s="65">
        <v>1737834</v>
      </c>
      <c r="L9" s="65">
        <v>235689</v>
      </c>
      <c r="M9" s="65">
        <v>148055</v>
      </c>
      <c r="N9" s="65">
        <v>2121578</v>
      </c>
      <c r="O9" s="65">
        <v>160418</v>
      </c>
      <c r="P9" s="65">
        <v>471254</v>
      </c>
      <c r="Q9" s="65">
        <v>268302</v>
      </c>
      <c r="R9" s="65">
        <v>899974</v>
      </c>
      <c r="S9" s="65">
        <v>230208</v>
      </c>
      <c r="T9" s="65">
        <v>435340</v>
      </c>
      <c r="U9" s="65">
        <v>396181</v>
      </c>
      <c r="V9" s="65">
        <v>1061729</v>
      </c>
      <c r="W9" s="65">
        <v>7093864</v>
      </c>
      <c r="X9" s="65">
        <v>7577173</v>
      </c>
      <c r="Y9" s="65">
        <v>-483309</v>
      </c>
      <c r="Z9" s="145">
        <v>-6.38</v>
      </c>
      <c r="AA9" s="67">
        <v>7577173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-447694712</v>
      </c>
      <c r="D12" s="160">
        <v>-562192260</v>
      </c>
      <c r="E12" s="64">
        <v>-533231000</v>
      </c>
      <c r="F12" s="65">
        <v>-516056250</v>
      </c>
      <c r="G12" s="65">
        <v>-55439033</v>
      </c>
      <c r="H12" s="65">
        <v>-60918402</v>
      </c>
      <c r="I12" s="65">
        <v>-41234102</v>
      </c>
      <c r="J12" s="65">
        <v>-157591537</v>
      </c>
      <c r="K12" s="65">
        <v>-39866072</v>
      </c>
      <c r="L12" s="65">
        <v>-41381212</v>
      </c>
      <c r="M12" s="65">
        <v>-36378439</v>
      </c>
      <c r="N12" s="65">
        <v>-117625723</v>
      </c>
      <c r="O12" s="65">
        <v>-46295951</v>
      </c>
      <c r="P12" s="65">
        <v>-43697606</v>
      </c>
      <c r="Q12" s="65">
        <v>-58116015</v>
      </c>
      <c r="R12" s="65">
        <v>-148109572</v>
      </c>
      <c r="S12" s="65">
        <v>-41382744</v>
      </c>
      <c r="T12" s="65">
        <v>-41425252</v>
      </c>
      <c r="U12" s="65">
        <v>-56057432</v>
      </c>
      <c r="V12" s="65">
        <v>-138865428</v>
      </c>
      <c r="W12" s="65">
        <v>-562192260</v>
      </c>
      <c r="X12" s="65">
        <v>-516056250</v>
      </c>
      <c r="Y12" s="65">
        <v>-46136010</v>
      </c>
      <c r="Z12" s="145">
        <v>8.94</v>
      </c>
      <c r="AA12" s="67">
        <v>-516056250</v>
      </c>
    </row>
    <row r="13" spans="1:27" ht="13.5">
      <c r="A13" s="264" t="s">
        <v>40</v>
      </c>
      <c r="B13" s="197"/>
      <c r="C13" s="160">
        <v>-312346</v>
      </c>
      <c r="D13" s="160">
        <v>-6336</v>
      </c>
      <c r="E13" s="64">
        <v>-24861000</v>
      </c>
      <c r="F13" s="65">
        <v>-6336</v>
      </c>
      <c r="G13" s="65"/>
      <c r="H13" s="65"/>
      <c r="I13" s="65">
        <v>-6336</v>
      </c>
      <c r="J13" s="65">
        <v>-6336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>
        <v>-6336</v>
      </c>
      <c r="X13" s="65">
        <v>-6336</v>
      </c>
      <c r="Y13" s="65"/>
      <c r="Z13" s="145"/>
      <c r="AA13" s="67">
        <v>-6336</v>
      </c>
    </row>
    <row r="14" spans="1:27" ht="13.5">
      <c r="A14" s="264" t="s">
        <v>42</v>
      </c>
      <c r="B14" s="197" t="s">
        <v>72</v>
      </c>
      <c r="C14" s="160">
        <v>-15409288</v>
      </c>
      <c r="D14" s="160">
        <v>-15235487</v>
      </c>
      <c r="E14" s="64">
        <v>-24002000</v>
      </c>
      <c r="F14" s="65">
        <v>-17386414</v>
      </c>
      <c r="G14" s="65">
        <v>-486313</v>
      </c>
      <c r="H14" s="65">
        <v>-421808</v>
      </c>
      <c r="I14" s="65">
        <v>-2273982</v>
      </c>
      <c r="J14" s="65">
        <v>-3182103</v>
      </c>
      <c r="K14" s="65">
        <v>-520461</v>
      </c>
      <c r="L14" s="65"/>
      <c r="M14" s="65">
        <v>-2546641</v>
      </c>
      <c r="N14" s="65">
        <v>-3067102</v>
      </c>
      <c r="O14" s="65">
        <v>-437209</v>
      </c>
      <c r="P14" s="65">
        <v>-1507274</v>
      </c>
      <c r="Q14" s="65">
        <v>-1488256</v>
      </c>
      <c r="R14" s="65">
        <v>-3432739</v>
      </c>
      <c r="S14" s="65">
        <v>-1459016</v>
      </c>
      <c r="T14" s="65">
        <v>-1520649</v>
      </c>
      <c r="U14" s="65">
        <v>-2573878</v>
      </c>
      <c r="V14" s="65">
        <v>-5553543</v>
      </c>
      <c r="W14" s="65">
        <v>-15235487</v>
      </c>
      <c r="X14" s="65">
        <v>-17386414</v>
      </c>
      <c r="Y14" s="65">
        <v>2150927</v>
      </c>
      <c r="Z14" s="145">
        <v>-12.37</v>
      </c>
      <c r="AA14" s="67">
        <v>-17386414</v>
      </c>
    </row>
    <row r="15" spans="1:27" ht="13.5">
      <c r="A15" s="265" t="s">
        <v>187</v>
      </c>
      <c r="B15" s="266"/>
      <c r="C15" s="177">
        <f aca="true" t="shared" si="0" ref="C15:Y15">SUM(C6:C14)</f>
        <v>87024646</v>
      </c>
      <c r="D15" s="177">
        <f>SUM(D6:D14)</f>
        <v>11728064</v>
      </c>
      <c r="E15" s="77">
        <f t="shared" si="0"/>
        <v>171195000</v>
      </c>
      <c r="F15" s="78">
        <f t="shared" si="0"/>
        <v>58538000</v>
      </c>
      <c r="G15" s="78">
        <f t="shared" si="0"/>
        <v>23882904</v>
      </c>
      <c r="H15" s="78">
        <f t="shared" si="0"/>
        <v>-17668452</v>
      </c>
      <c r="I15" s="78">
        <f t="shared" si="0"/>
        <v>-11665749</v>
      </c>
      <c r="J15" s="78">
        <f t="shared" si="0"/>
        <v>-5451297</v>
      </c>
      <c r="K15" s="78">
        <f t="shared" si="0"/>
        <v>-2068162</v>
      </c>
      <c r="L15" s="78">
        <f t="shared" si="0"/>
        <v>-1758944</v>
      </c>
      <c r="M15" s="78">
        <f t="shared" si="0"/>
        <v>-247972</v>
      </c>
      <c r="N15" s="78">
        <f t="shared" si="0"/>
        <v>-4075078</v>
      </c>
      <c r="O15" s="78">
        <f t="shared" si="0"/>
        <v>4714216</v>
      </c>
      <c r="P15" s="78">
        <f t="shared" si="0"/>
        <v>-6041920</v>
      </c>
      <c r="Q15" s="78">
        <f t="shared" si="0"/>
        <v>20369437</v>
      </c>
      <c r="R15" s="78">
        <f t="shared" si="0"/>
        <v>19041733</v>
      </c>
      <c r="S15" s="78">
        <f t="shared" si="0"/>
        <v>-10737891</v>
      </c>
      <c r="T15" s="78">
        <f t="shared" si="0"/>
        <v>16900709</v>
      </c>
      <c r="U15" s="78">
        <f t="shared" si="0"/>
        <v>-3950112</v>
      </c>
      <c r="V15" s="78">
        <f t="shared" si="0"/>
        <v>2212706</v>
      </c>
      <c r="W15" s="78">
        <f t="shared" si="0"/>
        <v>11728064</v>
      </c>
      <c r="X15" s="78">
        <f t="shared" si="0"/>
        <v>58538000</v>
      </c>
      <c r="Y15" s="78">
        <f t="shared" si="0"/>
        <v>-46809936</v>
      </c>
      <c r="Z15" s="179">
        <f>+IF(X15&lt;&gt;0,+(Y15/X15)*100,0)</f>
        <v>-79.9650415114968</v>
      </c>
      <c r="AA15" s="79">
        <f>SUM(AA6:AA14)</f>
        <v>58538000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2529856</v>
      </c>
      <c r="D19" s="160"/>
      <c r="E19" s="64">
        <v>17000000</v>
      </c>
      <c r="F19" s="65">
        <v>1000000</v>
      </c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>
        <v>1000000</v>
      </c>
      <c r="Y19" s="164">
        <v>-1000000</v>
      </c>
      <c r="Z19" s="146">
        <v>-100</v>
      </c>
      <c r="AA19" s="239">
        <v>1000000</v>
      </c>
    </row>
    <row r="20" spans="1:27" ht="13.5">
      <c r="A20" s="264" t="s">
        <v>190</v>
      </c>
      <c r="B20" s="197"/>
      <c r="C20" s="160">
        <v>-2432836</v>
      </c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>
        <v>10000000</v>
      </c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>
        <v>500000</v>
      </c>
      <c r="F22" s="65">
        <v>500000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>
        <v>500000</v>
      </c>
      <c r="Y22" s="65">
        <v>-500000</v>
      </c>
      <c r="Z22" s="145">
        <v>-100</v>
      </c>
      <c r="AA22" s="67">
        <v>500000</v>
      </c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-44213996</v>
      </c>
      <c r="D24" s="160">
        <v>-46199588</v>
      </c>
      <c r="E24" s="64">
        <v>-278227000</v>
      </c>
      <c r="F24" s="65">
        <v>-87126000</v>
      </c>
      <c r="G24" s="65">
        <v>-309364</v>
      </c>
      <c r="H24" s="65">
        <v>-5850880</v>
      </c>
      <c r="I24" s="65">
        <v>-1555530</v>
      </c>
      <c r="J24" s="65">
        <v>-7715774</v>
      </c>
      <c r="K24" s="65">
        <v>-3807957</v>
      </c>
      <c r="L24" s="65">
        <v>-1666688</v>
      </c>
      <c r="M24" s="65">
        <v>-2566720</v>
      </c>
      <c r="N24" s="65">
        <v>-8041365</v>
      </c>
      <c r="O24" s="65">
        <v>-316100</v>
      </c>
      <c r="P24" s="65">
        <v>-3295220</v>
      </c>
      <c r="Q24" s="65">
        <v>-6151949</v>
      </c>
      <c r="R24" s="65">
        <v>-9763269</v>
      </c>
      <c r="S24" s="65">
        <v>-11057121</v>
      </c>
      <c r="T24" s="65">
        <v>-6364336</v>
      </c>
      <c r="U24" s="65">
        <v>-3257723</v>
      </c>
      <c r="V24" s="65">
        <v>-20679180</v>
      </c>
      <c r="W24" s="65">
        <v>-46199588</v>
      </c>
      <c r="X24" s="65">
        <v>-87126000</v>
      </c>
      <c r="Y24" s="65">
        <v>40926412</v>
      </c>
      <c r="Z24" s="145">
        <v>-46.97</v>
      </c>
      <c r="AA24" s="67">
        <v>-87126000</v>
      </c>
    </row>
    <row r="25" spans="1:27" ht="13.5">
      <c r="A25" s="265" t="s">
        <v>194</v>
      </c>
      <c r="B25" s="266"/>
      <c r="C25" s="177">
        <f aca="true" t="shared" si="1" ref="C25:Y25">SUM(C19:C24)</f>
        <v>-44116976</v>
      </c>
      <c r="D25" s="177">
        <f>SUM(D19:D24)</f>
        <v>-46199588</v>
      </c>
      <c r="E25" s="77">
        <f t="shared" si="1"/>
        <v>-250727000</v>
      </c>
      <c r="F25" s="78">
        <f t="shared" si="1"/>
        <v>-85626000</v>
      </c>
      <c r="G25" s="78">
        <f t="shared" si="1"/>
        <v>-309364</v>
      </c>
      <c r="H25" s="78">
        <f t="shared" si="1"/>
        <v>-5850880</v>
      </c>
      <c r="I25" s="78">
        <f t="shared" si="1"/>
        <v>-1555530</v>
      </c>
      <c r="J25" s="78">
        <f t="shared" si="1"/>
        <v>-7715774</v>
      </c>
      <c r="K25" s="78">
        <f t="shared" si="1"/>
        <v>-3807957</v>
      </c>
      <c r="L25" s="78">
        <f t="shared" si="1"/>
        <v>-1666688</v>
      </c>
      <c r="M25" s="78">
        <f t="shared" si="1"/>
        <v>-2566720</v>
      </c>
      <c r="N25" s="78">
        <f t="shared" si="1"/>
        <v>-8041365</v>
      </c>
      <c r="O25" s="78">
        <f t="shared" si="1"/>
        <v>-316100</v>
      </c>
      <c r="P25" s="78">
        <f t="shared" si="1"/>
        <v>-3295220</v>
      </c>
      <c r="Q25" s="78">
        <f t="shared" si="1"/>
        <v>-6151949</v>
      </c>
      <c r="R25" s="78">
        <f t="shared" si="1"/>
        <v>-9763269</v>
      </c>
      <c r="S25" s="78">
        <f t="shared" si="1"/>
        <v>-11057121</v>
      </c>
      <c r="T25" s="78">
        <f t="shared" si="1"/>
        <v>-6364336</v>
      </c>
      <c r="U25" s="78">
        <f t="shared" si="1"/>
        <v>-3257723</v>
      </c>
      <c r="V25" s="78">
        <f t="shared" si="1"/>
        <v>-20679180</v>
      </c>
      <c r="W25" s="78">
        <f t="shared" si="1"/>
        <v>-46199588</v>
      </c>
      <c r="X25" s="78">
        <f t="shared" si="1"/>
        <v>-85626000</v>
      </c>
      <c r="Y25" s="78">
        <f t="shared" si="1"/>
        <v>39426412</v>
      </c>
      <c r="Z25" s="179">
        <f>+IF(X25&lt;&gt;0,+(Y25/X25)*100,0)</f>
        <v>-46.044906920795086</v>
      </c>
      <c r="AA25" s="79">
        <f>SUM(AA19:AA24)</f>
        <v>-85626000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>
        <v>47000000</v>
      </c>
      <c r="F30" s="65">
        <v>19000000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19000000</v>
      </c>
      <c r="Y30" s="65">
        <v>-19000000</v>
      </c>
      <c r="Z30" s="145">
        <v>-100</v>
      </c>
      <c r="AA30" s="67">
        <v>19000000</v>
      </c>
    </row>
    <row r="31" spans="1:27" ht="13.5">
      <c r="A31" s="264" t="s">
        <v>198</v>
      </c>
      <c r="B31" s="197"/>
      <c r="C31" s="160">
        <v>1217592</v>
      </c>
      <c r="D31" s="160">
        <v>945449</v>
      </c>
      <c r="E31" s="64"/>
      <c r="F31" s="65"/>
      <c r="G31" s="65"/>
      <c r="H31" s="164">
        <v>34262</v>
      </c>
      <c r="I31" s="164">
        <v>126599</v>
      </c>
      <c r="J31" s="164">
        <v>160861</v>
      </c>
      <c r="K31" s="65">
        <v>185634</v>
      </c>
      <c r="L31" s="65">
        <v>101231</v>
      </c>
      <c r="M31" s="65">
        <v>-73705</v>
      </c>
      <c r="N31" s="65">
        <v>213160</v>
      </c>
      <c r="O31" s="164">
        <v>108223</v>
      </c>
      <c r="P31" s="164">
        <v>45420</v>
      </c>
      <c r="Q31" s="164">
        <v>306532</v>
      </c>
      <c r="R31" s="65">
        <v>460175</v>
      </c>
      <c r="S31" s="65">
        <v>28001</v>
      </c>
      <c r="T31" s="65"/>
      <c r="U31" s="65">
        <v>83252</v>
      </c>
      <c r="V31" s="164">
        <v>111253</v>
      </c>
      <c r="W31" s="164">
        <v>945449</v>
      </c>
      <c r="X31" s="164"/>
      <c r="Y31" s="65">
        <v>945449</v>
      </c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-17603475</v>
      </c>
      <c r="D33" s="160"/>
      <c r="E33" s="64">
        <v>-16863000</v>
      </c>
      <c r="F33" s="65">
        <v>-4024000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-4024000</v>
      </c>
      <c r="Y33" s="65">
        <v>4024000</v>
      </c>
      <c r="Z33" s="145">
        <v>-100</v>
      </c>
      <c r="AA33" s="67">
        <v>-4024000</v>
      </c>
    </row>
    <row r="34" spans="1:27" ht="13.5">
      <c r="A34" s="265" t="s">
        <v>200</v>
      </c>
      <c r="B34" s="266"/>
      <c r="C34" s="177">
        <f aca="true" t="shared" si="2" ref="C34:Y34">SUM(C29:C33)</f>
        <v>-16385883</v>
      </c>
      <c r="D34" s="177">
        <f>SUM(D29:D33)</f>
        <v>945449</v>
      </c>
      <c r="E34" s="77">
        <f t="shared" si="2"/>
        <v>30137000</v>
      </c>
      <c r="F34" s="78">
        <f t="shared" si="2"/>
        <v>14976000</v>
      </c>
      <c r="G34" s="78">
        <f t="shared" si="2"/>
        <v>0</v>
      </c>
      <c r="H34" s="78">
        <f t="shared" si="2"/>
        <v>34262</v>
      </c>
      <c r="I34" s="78">
        <f t="shared" si="2"/>
        <v>126599</v>
      </c>
      <c r="J34" s="78">
        <f t="shared" si="2"/>
        <v>160861</v>
      </c>
      <c r="K34" s="78">
        <f t="shared" si="2"/>
        <v>185634</v>
      </c>
      <c r="L34" s="78">
        <f t="shared" si="2"/>
        <v>101231</v>
      </c>
      <c r="M34" s="78">
        <f t="shared" si="2"/>
        <v>-73705</v>
      </c>
      <c r="N34" s="78">
        <f t="shared" si="2"/>
        <v>213160</v>
      </c>
      <c r="O34" s="78">
        <f t="shared" si="2"/>
        <v>108223</v>
      </c>
      <c r="P34" s="78">
        <f t="shared" si="2"/>
        <v>45420</v>
      </c>
      <c r="Q34" s="78">
        <f t="shared" si="2"/>
        <v>306532</v>
      </c>
      <c r="R34" s="78">
        <f t="shared" si="2"/>
        <v>460175</v>
      </c>
      <c r="S34" s="78">
        <f t="shared" si="2"/>
        <v>28001</v>
      </c>
      <c r="T34" s="78">
        <f t="shared" si="2"/>
        <v>0</v>
      </c>
      <c r="U34" s="78">
        <f t="shared" si="2"/>
        <v>83252</v>
      </c>
      <c r="V34" s="78">
        <f t="shared" si="2"/>
        <v>111253</v>
      </c>
      <c r="W34" s="78">
        <f t="shared" si="2"/>
        <v>945449</v>
      </c>
      <c r="X34" s="78">
        <f t="shared" si="2"/>
        <v>14976000</v>
      </c>
      <c r="Y34" s="78">
        <f t="shared" si="2"/>
        <v>-14030551</v>
      </c>
      <c r="Z34" s="179">
        <f>+IF(X34&lt;&gt;0,+(Y34/X34)*100,0)</f>
        <v>-93.68690571581196</v>
      </c>
      <c r="AA34" s="79">
        <f>SUM(AA29:AA33)</f>
        <v>14976000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26521787</v>
      </c>
      <c r="D36" s="158">
        <f>+D15+D25+D34</f>
        <v>-33526075</v>
      </c>
      <c r="E36" s="104">
        <f t="shared" si="3"/>
        <v>-49395000</v>
      </c>
      <c r="F36" s="105">
        <f t="shared" si="3"/>
        <v>-12112000</v>
      </c>
      <c r="G36" s="105">
        <f t="shared" si="3"/>
        <v>23573540</v>
      </c>
      <c r="H36" s="105">
        <f t="shared" si="3"/>
        <v>-23485070</v>
      </c>
      <c r="I36" s="105">
        <f t="shared" si="3"/>
        <v>-13094680</v>
      </c>
      <c r="J36" s="105">
        <f t="shared" si="3"/>
        <v>-13006210</v>
      </c>
      <c r="K36" s="105">
        <f t="shared" si="3"/>
        <v>-5690485</v>
      </c>
      <c r="L36" s="105">
        <f t="shared" si="3"/>
        <v>-3324401</v>
      </c>
      <c r="M36" s="105">
        <f t="shared" si="3"/>
        <v>-2888397</v>
      </c>
      <c r="N36" s="105">
        <f t="shared" si="3"/>
        <v>-11903283</v>
      </c>
      <c r="O36" s="105">
        <f t="shared" si="3"/>
        <v>4506339</v>
      </c>
      <c r="P36" s="105">
        <f t="shared" si="3"/>
        <v>-9291720</v>
      </c>
      <c r="Q36" s="105">
        <f t="shared" si="3"/>
        <v>14524020</v>
      </c>
      <c r="R36" s="105">
        <f t="shared" si="3"/>
        <v>9738639</v>
      </c>
      <c r="S36" s="105">
        <f t="shared" si="3"/>
        <v>-21767011</v>
      </c>
      <c r="T36" s="105">
        <f t="shared" si="3"/>
        <v>10536373</v>
      </c>
      <c r="U36" s="105">
        <f t="shared" si="3"/>
        <v>-7124583</v>
      </c>
      <c r="V36" s="105">
        <f t="shared" si="3"/>
        <v>-18355221</v>
      </c>
      <c r="W36" s="105">
        <f t="shared" si="3"/>
        <v>-33526075</v>
      </c>
      <c r="X36" s="105">
        <f t="shared" si="3"/>
        <v>-12112000</v>
      </c>
      <c r="Y36" s="105">
        <f t="shared" si="3"/>
        <v>-21414075</v>
      </c>
      <c r="Z36" s="142">
        <f>+IF(X36&lt;&gt;0,+(Y36/X36)*100,0)</f>
        <v>176.80048712021136</v>
      </c>
      <c r="AA36" s="107">
        <f>+AA15+AA25+AA34</f>
        <v>-12112000</v>
      </c>
    </row>
    <row r="37" spans="1:27" ht="13.5">
      <c r="A37" s="264" t="s">
        <v>202</v>
      </c>
      <c r="B37" s="197" t="s">
        <v>96</v>
      </c>
      <c r="C37" s="158">
        <v>8672886</v>
      </c>
      <c r="D37" s="158">
        <v>35215035</v>
      </c>
      <c r="E37" s="104"/>
      <c r="F37" s="105">
        <v>35195035</v>
      </c>
      <c r="G37" s="105">
        <v>35215035</v>
      </c>
      <c r="H37" s="105">
        <v>58788575</v>
      </c>
      <c r="I37" s="105">
        <v>35303505</v>
      </c>
      <c r="J37" s="105">
        <v>35215035</v>
      </c>
      <c r="K37" s="105">
        <v>22208825</v>
      </c>
      <c r="L37" s="105">
        <v>16518340</v>
      </c>
      <c r="M37" s="105">
        <v>13193939</v>
      </c>
      <c r="N37" s="105">
        <v>22208825</v>
      </c>
      <c r="O37" s="105">
        <v>10305542</v>
      </c>
      <c r="P37" s="105">
        <v>14811881</v>
      </c>
      <c r="Q37" s="105">
        <v>5520161</v>
      </c>
      <c r="R37" s="105">
        <v>10305542</v>
      </c>
      <c r="S37" s="105">
        <v>20044181</v>
      </c>
      <c r="T37" s="105">
        <v>-1722830</v>
      </c>
      <c r="U37" s="105">
        <v>8813543</v>
      </c>
      <c r="V37" s="105">
        <v>20044181</v>
      </c>
      <c r="W37" s="105">
        <v>35215035</v>
      </c>
      <c r="X37" s="105">
        <v>35195035</v>
      </c>
      <c r="Y37" s="105">
        <v>20000</v>
      </c>
      <c r="Z37" s="142">
        <v>0.06</v>
      </c>
      <c r="AA37" s="107">
        <v>35195035</v>
      </c>
    </row>
    <row r="38" spans="1:27" ht="13.5">
      <c r="A38" s="282" t="s">
        <v>203</v>
      </c>
      <c r="B38" s="271" t="s">
        <v>96</v>
      </c>
      <c r="C38" s="272">
        <v>35194673</v>
      </c>
      <c r="D38" s="272">
        <v>1688960</v>
      </c>
      <c r="E38" s="273">
        <v>-49395000</v>
      </c>
      <c r="F38" s="274">
        <v>23083035</v>
      </c>
      <c r="G38" s="274">
        <v>58788575</v>
      </c>
      <c r="H38" s="274">
        <v>35303505</v>
      </c>
      <c r="I38" s="274">
        <v>22208825</v>
      </c>
      <c r="J38" s="274">
        <v>22208825</v>
      </c>
      <c r="K38" s="274">
        <v>16518340</v>
      </c>
      <c r="L38" s="274">
        <v>13193939</v>
      </c>
      <c r="M38" s="274">
        <v>10305542</v>
      </c>
      <c r="N38" s="274">
        <v>10305542</v>
      </c>
      <c r="O38" s="274">
        <v>14811881</v>
      </c>
      <c r="P38" s="274">
        <v>5520161</v>
      </c>
      <c r="Q38" s="274">
        <v>20044181</v>
      </c>
      <c r="R38" s="274">
        <v>20044181</v>
      </c>
      <c r="S38" s="274">
        <v>-1722830</v>
      </c>
      <c r="T38" s="274">
        <v>8813543</v>
      </c>
      <c r="U38" s="274">
        <v>1688960</v>
      </c>
      <c r="V38" s="274">
        <v>1688960</v>
      </c>
      <c r="W38" s="274">
        <v>1688960</v>
      </c>
      <c r="X38" s="274">
        <v>23083035</v>
      </c>
      <c r="Y38" s="274">
        <v>-21394075</v>
      </c>
      <c r="Z38" s="275">
        <v>-92.68</v>
      </c>
      <c r="AA38" s="276">
        <v>23083035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2012-08-02T07:07:25Z</dcterms:created>
  <dcterms:modified xsi:type="dcterms:W3CDTF">2012-08-02T07:07:25Z</dcterms:modified>
  <cp:category/>
  <cp:version/>
  <cp:contentType/>
  <cp:contentStatus/>
</cp:coreProperties>
</file>