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<sst xmlns="http://schemas.openxmlformats.org/spreadsheetml/2006/main" count="536" uniqueCount="252">
  <si>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Gauteng: Merafong City(GT484)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</si>
  <si>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</si>
  <si>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</si>
  <si>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</si>
  <si>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</si>
  <si>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</si>
  <si>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</si>
  <si>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</si>
  <si>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</si>
  <si>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</si>
  <si>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</si>
  <si>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</si>
  <si>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</si>
  <si>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</si>
  <si>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</si>
  <si>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</si>
  <si>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</si>
  <si>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</si>
  <si>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</si>
  <si>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</si>
  <si>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</si>
  <si>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</si>
  <si>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</si>
  <si>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</si>
  <si>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</si>
  <si>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</si>
  <si>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</si>
  <si>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</si>
  <si>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</si>
  <si>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</si>
  <si>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</si>
  <si>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</si>
  <si>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</si>
  <si>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</si>
  <si>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</si>
  <si>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</si>
  <si>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</si>
  <si>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</si>
  <si>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</si>
  <si>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</si>
  <si>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</si>
  <si>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</si>
  <si>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</si>
  <si>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</si>
  <si>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</si>
  <si>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</si>
  <si>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</si>
  <si>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</si>
  <si>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</si>
  <si>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</si>
  <si>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</si>
  <si>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</si>
  <si>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</si>
  <si>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</si>
  <si>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</si>
  <si>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</si>
  <si>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</si>
  <si>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</si>
  <si>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</si>
  <si>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</si>
  <si>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</si>
  <si>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</si>
  <si>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</si>
  <si>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</si>
  <si>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</si>
  <si>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</si>
  <si>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</si>
  <si>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</si>
  <si>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</si>
  <si>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</si>
  <si>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</si>
  <si>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</si>
  <si>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</si>
  <si>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</si>
  <si>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</si>
  <si>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</si>
  <si>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</si>
  <si>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</si>
  <si>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</si>
  <si>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</si>
  <si>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</si>
  <si>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</si>
  <si>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</si>
  <si>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</si>
  <si>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</si>
  <si>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</si>
  <si>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</si>
  <si>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</si>
  <si>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</si>
  <si>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</si>
  <si>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</si>
  <si>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</si>
  <si>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</si>
  <si>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</si>
  <si>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</si>
  <si>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</si>
  <si>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</si>
  <si>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</si>
  <si>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</si>
  <si>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</si>
  <si>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</si>
  <si>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</si>
  <si>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</si>
  <si>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</si>
  <si>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</si>
  <si>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</si>
  <si>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</si>
  <si>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</si>
  <si>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</si>
  <si>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</si>
  <si>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</si>
  <si>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</si>
  <si>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</si>
  <si>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</si>
  <si>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</si>
  <si>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</si>
  <si>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</si>
  <si>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</si>
  <si>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</si>
  <si>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</si>
  <si>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</si>
  <si>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</si>
  <si>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</si>
  <si>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</si>
  <si>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</si>
  <si>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</si>
  <si>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</si>
  <si>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</si>
  <si>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</si>
  <si>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</si>
  <si>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</si>
  <si>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</si>
  <si>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</si>
  <si>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Merafong City(GT484)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</si>
  <si>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</si>
  <si>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</si>
  <si>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</si>
  <si>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</si>
  <si>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</si>
  <si>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</si>
  <si>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</si>
  <si>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</si>
  <si>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</si>
  <si>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Merafong City(GT484)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</si>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</sst>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100367455</v>
      </c>
      <c r="C5" s="19"/>
      <c r="D5" s="64">
        <v>101509451</v>
      </c>
      <c r="E5" s="65">
        <v>101509451</v>
      </c>
      <c r="F5" s="65">
        <v>7266398</v>
      </c>
      <c r="G5" s="65">
        <v>7306103</v>
      </c>
      <c r="H5" s="65">
        <v>7313020</v>
      </c>
      <c r="I5" s="65">
        <v>21885521</v>
      </c>
      <c r="J5" s="65">
        <v>7301723</v>
      </c>
      <c r="K5" s="65">
        <v>7302016</v>
      </c>
      <c r="L5" s="65">
        <v>19924583</v>
      </c>
      <c r="M5" s="65">
        <v>34528322</v>
      </c>
      <c r="N5" s="65">
        <v>7350471</v>
      </c>
      <c r="O5" s="65">
        <v>7085775</v>
      </c>
      <c r="P5" s="65">
        <v>7344740</v>
      </c>
      <c r="Q5" s="65">
        <v>21780986</v>
      </c>
      <c r="R5" s="65">
        <v>7543464</v>
      </c>
      <c r="S5" s="65">
        <v>87225</v>
      </c>
      <c r="T5" s="65">
        <v>7283821</v>
      </c>
      <c r="U5" s="65">
        <v>14914510</v>
      </c>
      <c r="V5" s="65">
        <v>93109339</v>
      </c>
      <c r="W5" s="65">
        <v>101509451</v>
      </c>
      <c r="X5" s="65">
        <v>-8400112</v>
      </c>
      <c r="Y5" s="66">
        <v>-8.28</v>
      </c>
      <c r="Z5" s="67">
        <v>101509451</v>
      </c>
    </row>
    <row r="6" spans="1:26" ht="13.5">
      <c r="A6" s="63" t="s">
        <v>32</v>
      </c>
      <c r="B6" s="19">
        <v>384734955</v>
      </c>
      <c r="C6" s="19"/>
      <c r="D6" s="64">
        <v>462811485</v>
      </c>
      <c r="E6" s="65">
        <v>462811485</v>
      </c>
      <c r="F6" s="65">
        <v>36348241</v>
      </c>
      <c r="G6" s="65">
        <v>37431550</v>
      </c>
      <c r="H6" s="65">
        <v>38260192</v>
      </c>
      <c r="I6" s="65">
        <v>112039983</v>
      </c>
      <c r="J6" s="65">
        <v>38863017</v>
      </c>
      <c r="K6" s="65">
        <v>31521865</v>
      </c>
      <c r="L6" s="65">
        <v>23927620</v>
      </c>
      <c r="M6" s="65">
        <v>94312502</v>
      </c>
      <c r="N6" s="65">
        <v>35119211</v>
      </c>
      <c r="O6" s="65">
        <v>33989864</v>
      </c>
      <c r="P6" s="65">
        <v>33717848</v>
      </c>
      <c r="Q6" s="65">
        <v>102826923</v>
      </c>
      <c r="R6" s="65">
        <v>35125548</v>
      </c>
      <c r="S6" s="65">
        <v>23062608</v>
      </c>
      <c r="T6" s="65">
        <v>25411712</v>
      </c>
      <c r="U6" s="65">
        <v>83599868</v>
      </c>
      <c r="V6" s="65">
        <v>392779276</v>
      </c>
      <c r="W6" s="65">
        <v>462811485</v>
      </c>
      <c r="X6" s="65">
        <v>-70032209</v>
      </c>
      <c r="Y6" s="66">
        <v>-15.13</v>
      </c>
      <c r="Z6" s="67">
        <v>462811485</v>
      </c>
    </row>
    <row r="7" spans="1:26" ht="13.5">
      <c r="A7" s="63" t="s">
        <v>33</v>
      </c>
      <c r="B7" s="19">
        <v>15177710</v>
      </c>
      <c r="C7" s="19"/>
      <c r="D7" s="64">
        <v>17078024</v>
      </c>
      <c r="E7" s="65">
        <v>17078024</v>
      </c>
      <c r="F7" s="65">
        <v>122</v>
      </c>
      <c r="G7" s="65">
        <v>126</v>
      </c>
      <c r="H7" s="65">
        <v>361310</v>
      </c>
      <c r="I7" s="65">
        <v>361558</v>
      </c>
      <c r="J7" s="65">
        <v>206020</v>
      </c>
      <c r="K7" s="65">
        <v>109750</v>
      </c>
      <c r="L7" s="65">
        <v>5332730</v>
      </c>
      <c r="M7" s="65">
        <v>5648500</v>
      </c>
      <c r="N7" s="65">
        <v>239475</v>
      </c>
      <c r="O7" s="65">
        <v>537454</v>
      </c>
      <c r="P7" s="65">
        <v>118</v>
      </c>
      <c r="Q7" s="65">
        <v>777047</v>
      </c>
      <c r="R7" s="65">
        <v>191767</v>
      </c>
      <c r="S7" s="65">
        <v>0</v>
      </c>
      <c r="T7" s="65">
        <v>204885</v>
      </c>
      <c r="U7" s="65">
        <v>396652</v>
      </c>
      <c r="V7" s="65">
        <v>7183757</v>
      </c>
      <c r="W7" s="65">
        <v>17078024</v>
      </c>
      <c r="X7" s="65">
        <v>-9894267</v>
      </c>
      <c r="Y7" s="66">
        <v>-57.94</v>
      </c>
      <c r="Z7" s="67">
        <v>17078024</v>
      </c>
    </row>
    <row r="8" spans="1:26" ht="13.5">
      <c r="A8" s="63" t="s">
        <v>34</v>
      </c>
      <c r="B8" s="19">
        <v>253443143</v>
      </c>
      <c r="C8" s="19"/>
      <c r="D8" s="64">
        <v>368083309</v>
      </c>
      <c r="E8" s="65">
        <v>368083309</v>
      </c>
      <c r="F8" s="65">
        <v>69946000</v>
      </c>
      <c r="G8" s="65">
        <v>0</v>
      </c>
      <c r="H8" s="65">
        <v>0</v>
      </c>
      <c r="I8" s="65">
        <v>69946000</v>
      </c>
      <c r="J8" s="65">
        <v>300</v>
      </c>
      <c r="K8" s="65">
        <v>0</v>
      </c>
      <c r="L8" s="65">
        <v>100418444</v>
      </c>
      <c r="M8" s="65">
        <v>100418744</v>
      </c>
      <c r="N8" s="65">
        <v>0</v>
      </c>
      <c r="O8" s="65">
        <v>500000</v>
      </c>
      <c r="P8" s="65">
        <v>0</v>
      </c>
      <c r="Q8" s="65">
        <v>500000</v>
      </c>
      <c r="R8" s="65">
        <v>41967000</v>
      </c>
      <c r="S8" s="65">
        <v>0</v>
      </c>
      <c r="T8" s="65">
        <v>0</v>
      </c>
      <c r="U8" s="65">
        <v>41967000</v>
      </c>
      <c r="V8" s="65">
        <v>212831744</v>
      </c>
      <c r="W8" s="65">
        <v>368083309</v>
      </c>
      <c r="X8" s="65">
        <v>-155251565</v>
      </c>
      <c r="Y8" s="66">
        <v>-42.18</v>
      </c>
      <c r="Z8" s="67">
        <v>368083309</v>
      </c>
    </row>
    <row r="9" spans="1:26" ht="13.5">
      <c r="A9" s="63" t="s">
        <v>35</v>
      </c>
      <c r="B9" s="19">
        <v>78006776</v>
      </c>
      <c r="C9" s="19"/>
      <c r="D9" s="64">
        <v>308351588</v>
      </c>
      <c r="E9" s="65">
        <v>308351588</v>
      </c>
      <c r="F9" s="65">
        <v>4378487</v>
      </c>
      <c r="G9" s="65">
        <v>4702564</v>
      </c>
      <c r="H9" s="65">
        <v>7443545</v>
      </c>
      <c r="I9" s="65">
        <v>16524596</v>
      </c>
      <c r="J9" s="65">
        <v>7080509</v>
      </c>
      <c r="K9" s="65">
        <v>5313741</v>
      </c>
      <c r="L9" s="65">
        <v>27258908</v>
      </c>
      <c r="M9" s="65">
        <v>39653158</v>
      </c>
      <c r="N9" s="65">
        <v>5077220</v>
      </c>
      <c r="O9" s="65">
        <v>4820597</v>
      </c>
      <c r="P9" s="65">
        <v>6324285</v>
      </c>
      <c r="Q9" s="65">
        <v>16222102</v>
      </c>
      <c r="R9" s="65">
        <v>4688389</v>
      </c>
      <c r="S9" s="65">
        <v>3550734</v>
      </c>
      <c r="T9" s="65">
        <v>5830093</v>
      </c>
      <c r="U9" s="65">
        <v>14069216</v>
      </c>
      <c r="V9" s="65">
        <v>86469072</v>
      </c>
      <c r="W9" s="65">
        <v>308351588</v>
      </c>
      <c r="X9" s="65">
        <v>-221882516</v>
      </c>
      <c r="Y9" s="66">
        <v>-71.96</v>
      </c>
      <c r="Z9" s="67">
        <v>308351588</v>
      </c>
    </row>
    <row r="10" spans="1:26" ht="25.5">
      <c r="A10" s="68" t="s">
        <v>213</v>
      </c>
      <c r="B10" s="69">
        <f>SUM(B5:B9)</f>
        <v>831730039</v>
      </c>
      <c r="C10" s="69">
        <f>SUM(C5:C9)</f>
        <v>0</v>
      </c>
      <c r="D10" s="70">
        <f aca="true" t="shared" si="0" ref="D10:Z10">SUM(D5:D9)</f>
        <v>1257833857</v>
      </c>
      <c r="E10" s="71">
        <f t="shared" si="0"/>
        <v>1257833857</v>
      </c>
      <c r="F10" s="71">
        <f t="shared" si="0"/>
        <v>117939248</v>
      </c>
      <c r="G10" s="71">
        <f t="shared" si="0"/>
        <v>49440343</v>
      </c>
      <c r="H10" s="71">
        <f t="shared" si="0"/>
        <v>53378067</v>
      </c>
      <c r="I10" s="71">
        <f t="shared" si="0"/>
        <v>220757658</v>
      </c>
      <c r="J10" s="71">
        <f t="shared" si="0"/>
        <v>53451569</v>
      </c>
      <c r="K10" s="71">
        <f t="shared" si="0"/>
        <v>44247372</v>
      </c>
      <c r="L10" s="71">
        <f t="shared" si="0"/>
        <v>176862285</v>
      </c>
      <c r="M10" s="71">
        <f t="shared" si="0"/>
        <v>274561226</v>
      </c>
      <c r="N10" s="71">
        <f t="shared" si="0"/>
        <v>47786377</v>
      </c>
      <c r="O10" s="71">
        <f t="shared" si="0"/>
        <v>46933690</v>
      </c>
      <c r="P10" s="71">
        <f t="shared" si="0"/>
        <v>47386991</v>
      </c>
      <c r="Q10" s="71">
        <f t="shared" si="0"/>
        <v>142107058</v>
      </c>
      <c r="R10" s="71">
        <f t="shared" si="0"/>
        <v>89516168</v>
      </c>
      <c r="S10" s="71">
        <f t="shared" si="0"/>
        <v>26700567</v>
      </c>
      <c r="T10" s="71">
        <f t="shared" si="0"/>
        <v>38730511</v>
      </c>
      <c r="U10" s="71">
        <f t="shared" si="0"/>
        <v>154947246</v>
      </c>
      <c r="V10" s="71">
        <f t="shared" si="0"/>
        <v>792373188</v>
      </c>
      <c r="W10" s="71">
        <f t="shared" si="0"/>
        <v>1257833857</v>
      </c>
      <c r="X10" s="71">
        <f t="shared" si="0"/>
        <v>-465460669</v>
      </c>
      <c r="Y10" s="72">
        <f>+IF(W10&lt;&gt;0,(X10/W10)*100,0)</f>
        <v>-37.00494039094704</v>
      </c>
      <c r="Z10" s="73">
        <f t="shared" si="0"/>
        <v>1257833857</v>
      </c>
    </row>
    <row r="11" spans="1:26" ht="13.5">
      <c r="A11" s="63" t="s">
        <v>37</v>
      </c>
      <c r="B11" s="19">
        <v>211537192</v>
      </c>
      <c r="C11" s="19"/>
      <c r="D11" s="64">
        <v>230634704</v>
      </c>
      <c r="E11" s="65">
        <v>230634704</v>
      </c>
      <c r="F11" s="65">
        <v>18871869</v>
      </c>
      <c r="G11" s="65">
        <v>18759942</v>
      </c>
      <c r="H11" s="65">
        <v>17325330</v>
      </c>
      <c r="I11" s="65">
        <v>54957141</v>
      </c>
      <c r="J11" s="65">
        <v>24672943</v>
      </c>
      <c r="K11" s="65">
        <v>19860201</v>
      </c>
      <c r="L11" s="65">
        <v>11349729</v>
      </c>
      <c r="M11" s="65">
        <v>55882873</v>
      </c>
      <c r="N11" s="65">
        <v>18863700</v>
      </c>
      <c r="O11" s="65">
        <v>19168164</v>
      </c>
      <c r="P11" s="65">
        <v>19436116</v>
      </c>
      <c r="Q11" s="65">
        <v>57467980</v>
      </c>
      <c r="R11" s="65">
        <v>17944304</v>
      </c>
      <c r="S11" s="65">
        <v>16350449</v>
      </c>
      <c r="T11" s="65">
        <v>21990741</v>
      </c>
      <c r="U11" s="65">
        <v>56285494</v>
      </c>
      <c r="V11" s="65">
        <v>224593488</v>
      </c>
      <c r="W11" s="65">
        <v>230634704</v>
      </c>
      <c r="X11" s="65">
        <v>-6041216</v>
      </c>
      <c r="Y11" s="66">
        <v>-2.62</v>
      </c>
      <c r="Z11" s="67">
        <v>230634704</v>
      </c>
    </row>
    <row r="12" spans="1:26" ht="13.5">
      <c r="A12" s="63" t="s">
        <v>38</v>
      </c>
      <c r="B12" s="19">
        <v>13778885</v>
      </c>
      <c r="C12" s="19"/>
      <c r="D12" s="64">
        <v>14900033</v>
      </c>
      <c r="E12" s="65">
        <v>14900033</v>
      </c>
      <c r="F12" s="65">
        <v>1202234</v>
      </c>
      <c r="G12" s="65">
        <v>1202234</v>
      </c>
      <c r="H12" s="65">
        <v>1214378</v>
      </c>
      <c r="I12" s="65">
        <v>3618846</v>
      </c>
      <c r="J12" s="65">
        <v>1218294</v>
      </c>
      <c r="K12" s="65">
        <v>1218294</v>
      </c>
      <c r="L12" s="65">
        <v>1218294</v>
      </c>
      <c r="M12" s="65">
        <v>3654882</v>
      </c>
      <c r="N12" s="65">
        <v>1642672</v>
      </c>
      <c r="O12" s="65">
        <v>1279177</v>
      </c>
      <c r="P12" s="65">
        <v>1279177</v>
      </c>
      <c r="Q12" s="65">
        <v>4201026</v>
      </c>
      <c r="R12" s="65">
        <v>1279177</v>
      </c>
      <c r="S12" s="65">
        <v>1279177</v>
      </c>
      <c r="T12" s="65">
        <v>1298836</v>
      </c>
      <c r="U12" s="65">
        <v>3857190</v>
      </c>
      <c r="V12" s="65">
        <v>15331944</v>
      </c>
      <c r="W12" s="65">
        <v>14900033</v>
      </c>
      <c r="X12" s="65">
        <v>431911</v>
      </c>
      <c r="Y12" s="66">
        <v>2.9</v>
      </c>
      <c r="Z12" s="67">
        <v>14900033</v>
      </c>
    </row>
    <row r="13" spans="1:26" ht="13.5">
      <c r="A13" s="63" t="s">
        <v>214</v>
      </c>
      <c r="B13" s="19">
        <v>82141885</v>
      </c>
      <c r="C13" s="19"/>
      <c r="D13" s="64">
        <v>90100000</v>
      </c>
      <c r="E13" s="65">
        <v>90100000</v>
      </c>
      <c r="F13" s="65">
        <v>0</v>
      </c>
      <c r="G13" s="65">
        <v>107944</v>
      </c>
      <c r="H13" s="65">
        <v>0</v>
      </c>
      <c r="I13" s="65">
        <v>107944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107944</v>
      </c>
      <c r="W13" s="65">
        <v>90100000</v>
      </c>
      <c r="X13" s="65">
        <v>-89992056</v>
      </c>
      <c r="Y13" s="66">
        <v>-99.88</v>
      </c>
      <c r="Z13" s="67">
        <v>90100000</v>
      </c>
    </row>
    <row r="14" spans="1:26" ht="13.5">
      <c r="A14" s="63" t="s">
        <v>40</v>
      </c>
      <c r="B14" s="19">
        <v>8568305</v>
      </c>
      <c r="C14" s="19"/>
      <c r="D14" s="64">
        <v>22050935</v>
      </c>
      <c r="E14" s="65">
        <v>22050935</v>
      </c>
      <c r="F14" s="65">
        <v>468347</v>
      </c>
      <c r="G14" s="65">
        <v>497968</v>
      </c>
      <c r="H14" s="65">
        <v>1360489</v>
      </c>
      <c r="I14" s="65">
        <v>2326804</v>
      </c>
      <c r="J14" s="65">
        <v>465154</v>
      </c>
      <c r="K14" s="65">
        <v>431137</v>
      </c>
      <c r="L14" s="65">
        <v>470565</v>
      </c>
      <c r="M14" s="65">
        <v>1366856</v>
      </c>
      <c r="N14" s="65">
        <v>288008</v>
      </c>
      <c r="O14" s="65">
        <v>-25890</v>
      </c>
      <c r="P14" s="65">
        <v>1378583</v>
      </c>
      <c r="Q14" s="65">
        <v>1640701</v>
      </c>
      <c r="R14" s="65">
        <v>261124</v>
      </c>
      <c r="S14" s="65">
        <v>0</v>
      </c>
      <c r="T14" s="65">
        <v>245811</v>
      </c>
      <c r="U14" s="65">
        <v>506935</v>
      </c>
      <c r="V14" s="65">
        <v>5841296</v>
      </c>
      <c r="W14" s="65">
        <v>22050935</v>
      </c>
      <c r="X14" s="65">
        <v>-16209639</v>
      </c>
      <c r="Y14" s="66">
        <v>-73.51</v>
      </c>
      <c r="Z14" s="67">
        <v>22050935</v>
      </c>
    </row>
    <row r="15" spans="1:26" ht="13.5">
      <c r="A15" s="63" t="s">
        <v>41</v>
      </c>
      <c r="B15" s="19">
        <v>258775748</v>
      </c>
      <c r="C15" s="19"/>
      <c r="D15" s="64">
        <v>298247615</v>
      </c>
      <c r="E15" s="65">
        <v>298247615</v>
      </c>
      <c r="F15" s="65">
        <v>2283226</v>
      </c>
      <c r="G15" s="65">
        <v>34119468</v>
      </c>
      <c r="H15" s="65">
        <v>34073898</v>
      </c>
      <c r="I15" s="65">
        <v>70476592</v>
      </c>
      <c r="J15" s="65">
        <v>24256326</v>
      </c>
      <c r="K15" s="65">
        <v>22500286</v>
      </c>
      <c r="L15" s="65">
        <v>40893630</v>
      </c>
      <c r="M15" s="65">
        <v>87650242</v>
      </c>
      <c r="N15" s="65">
        <v>1977479</v>
      </c>
      <c r="O15" s="65">
        <v>22011081</v>
      </c>
      <c r="P15" s="65">
        <v>20099092</v>
      </c>
      <c r="Q15" s="65">
        <v>44087652</v>
      </c>
      <c r="R15" s="65">
        <v>23061896</v>
      </c>
      <c r="S15" s="65">
        <v>19273866</v>
      </c>
      <c r="T15" s="65">
        <v>24313560</v>
      </c>
      <c r="U15" s="65">
        <v>66649322</v>
      </c>
      <c r="V15" s="65">
        <v>268863808</v>
      </c>
      <c r="W15" s="65">
        <v>298247615</v>
      </c>
      <c r="X15" s="65">
        <v>-29383807</v>
      </c>
      <c r="Y15" s="66">
        <v>-9.85</v>
      </c>
      <c r="Z15" s="67">
        <v>298247615</v>
      </c>
    </row>
    <row r="16" spans="1:26" ht="13.5">
      <c r="A16" s="74" t="s">
        <v>42</v>
      </c>
      <c r="B16" s="19">
        <v>8662077</v>
      </c>
      <c r="C16" s="19"/>
      <c r="D16" s="64">
        <v>213476458</v>
      </c>
      <c r="E16" s="65">
        <v>213476458</v>
      </c>
      <c r="F16" s="65">
        <v>618931</v>
      </c>
      <c r="G16" s="65">
        <v>637520</v>
      </c>
      <c r="H16" s="65">
        <v>639582</v>
      </c>
      <c r="I16" s="65">
        <v>1896033</v>
      </c>
      <c r="J16" s="65">
        <v>645405</v>
      </c>
      <c r="K16" s="65">
        <v>635548</v>
      </c>
      <c r="L16" s="65">
        <v>53535688</v>
      </c>
      <c r="M16" s="65">
        <v>54816641</v>
      </c>
      <c r="N16" s="65">
        <v>819484</v>
      </c>
      <c r="O16" s="65">
        <v>654095</v>
      </c>
      <c r="P16" s="65">
        <v>652905</v>
      </c>
      <c r="Q16" s="65">
        <v>2126484</v>
      </c>
      <c r="R16" s="65">
        <v>651516</v>
      </c>
      <c r="S16" s="65">
        <v>618661</v>
      </c>
      <c r="T16" s="65">
        <v>654116</v>
      </c>
      <c r="U16" s="65">
        <v>1924293</v>
      </c>
      <c r="V16" s="65">
        <v>60763451</v>
      </c>
      <c r="W16" s="65">
        <v>213476458</v>
      </c>
      <c r="X16" s="65">
        <v>-152713007</v>
      </c>
      <c r="Y16" s="66">
        <v>-71.54</v>
      </c>
      <c r="Z16" s="67">
        <v>213476458</v>
      </c>
    </row>
    <row r="17" spans="1:26" ht="13.5">
      <c r="A17" s="63" t="s">
        <v>43</v>
      </c>
      <c r="B17" s="19">
        <v>225682210</v>
      </c>
      <c r="C17" s="19"/>
      <c r="D17" s="64">
        <v>466879133</v>
      </c>
      <c r="E17" s="65">
        <v>466879133</v>
      </c>
      <c r="F17" s="65">
        <v>4172667</v>
      </c>
      <c r="G17" s="65">
        <v>13731062</v>
      </c>
      <c r="H17" s="65">
        <v>10744456</v>
      </c>
      <c r="I17" s="65">
        <v>28648185</v>
      </c>
      <c r="J17" s="65">
        <v>12289396</v>
      </c>
      <c r="K17" s="65">
        <v>8780266</v>
      </c>
      <c r="L17" s="65">
        <v>72353918</v>
      </c>
      <c r="M17" s="65">
        <v>93423580</v>
      </c>
      <c r="N17" s="65">
        <v>15607476</v>
      </c>
      <c r="O17" s="65">
        <v>12039427</v>
      </c>
      <c r="P17" s="65">
        <v>10073443</v>
      </c>
      <c r="Q17" s="65">
        <v>37720346</v>
      </c>
      <c r="R17" s="65">
        <v>13731890</v>
      </c>
      <c r="S17" s="65">
        <v>9466647</v>
      </c>
      <c r="T17" s="65">
        <v>19171356</v>
      </c>
      <c r="U17" s="65">
        <v>42369893</v>
      </c>
      <c r="V17" s="65">
        <v>202162004</v>
      </c>
      <c r="W17" s="65">
        <v>466879133</v>
      </c>
      <c r="X17" s="65">
        <v>-264717129</v>
      </c>
      <c r="Y17" s="66">
        <v>-56.7</v>
      </c>
      <c r="Z17" s="67">
        <v>466879133</v>
      </c>
    </row>
    <row r="18" spans="1:26" ht="13.5">
      <c r="A18" s="75" t="s">
        <v>44</v>
      </c>
      <c r="B18" s="76">
        <f>SUM(B11:B17)</f>
        <v>809146302</v>
      </c>
      <c r="C18" s="76">
        <f>SUM(C11:C17)</f>
        <v>0</v>
      </c>
      <c r="D18" s="77">
        <f aca="true" t="shared" si="1" ref="D18:Z18">SUM(D11:D17)</f>
        <v>1336288878</v>
      </c>
      <c r="E18" s="78">
        <f t="shared" si="1"/>
        <v>1336288878</v>
      </c>
      <c r="F18" s="78">
        <f t="shared" si="1"/>
        <v>27617274</v>
      </c>
      <c r="G18" s="78">
        <f t="shared" si="1"/>
        <v>69056138</v>
      </c>
      <c r="H18" s="78">
        <f t="shared" si="1"/>
        <v>65358133</v>
      </c>
      <c r="I18" s="78">
        <f t="shared" si="1"/>
        <v>162031545</v>
      </c>
      <c r="J18" s="78">
        <f t="shared" si="1"/>
        <v>63547518</v>
      </c>
      <c r="K18" s="78">
        <f t="shared" si="1"/>
        <v>53425732</v>
      </c>
      <c r="L18" s="78">
        <f t="shared" si="1"/>
        <v>179821824</v>
      </c>
      <c r="M18" s="78">
        <f t="shared" si="1"/>
        <v>296795074</v>
      </c>
      <c r="N18" s="78">
        <f t="shared" si="1"/>
        <v>39198819</v>
      </c>
      <c r="O18" s="78">
        <f t="shared" si="1"/>
        <v>55126054</v>
      </c>
      <c r="P18" s="78">
        <f t="shared" si="1"/>
        <v>52919316</v>
      </c>
      <c r="Q18" s="78">
        <f t="shared" si="1"/>
        <v>147244189</v>
      </c>
      <c r="R18" s="78">
        <f t="shared" si="1"/>
        <v>56929907</v>
      </c>
      <c r="S18" s="78">
        <f t="shared" si="1"/>
        <v>46988800</v>
      </c>
      <c r="T18" s="78">
        <f t="shared" si="1"/>
        <v>67674420</v>
      </c>
      <c r="U18" s="78">
        <f t="shared" si="1"/>
        <v>171593127</v>
      </c>
      <c r="V18" s="78">
        <f t="shared" si="1"/>
        <v>777663935</v>
      </c>
      <c r="W18" s="78">
        <f t="shared" si="1"/>
        <v>1336288878</v>
      </c>
      <c r="X18" s="78">
        <f t="shared" si="1"/>
        <v>-558624943</v>
      </c>
      <c r="Y18" s="72">
        <f>+IF(W18&lt;&gt;0,(X18/W18)*100,0)</f>
        <v>-41.804205078477054</v>
      </c>
      <c r="Z18" s="79">
        <f t="shared" si="1"/>
        <v>1336288878</v>
      </c>
    </row>
    <row r="19" spans="1:26" ht="13.5">
      <c r="A19" s="75" t="s">
        <v>45</v>
      </c>
      <c r="B19" s="80">
        <f>+B10-B18</f>
        <v>22583737</v>
      </c>
      <c r="C19" s="80">
        <f>+C10-C18</f>
        <v>0</v>
      </c>
      <c r="D19" s="81">
        <f aca="true" t="shared" si="2" ref="D19:Z19">+D10-D18</f>
        <v>-78455021</v>
      </c>
      <c r="E19" s="82">
        <f t="shared" si="2"/>
        <v>-78455021</v>
      </c>
      <c r="F19" s="82">
        <f t="shared" si="2"/>
        <v>90321974</v>
      </c>
      <c r="G19" s="82">
        <f t="shared" si="2"/>
        <v>-19615795</v>
      </c>
      <c r="H19" s="82">
        <f t="shared" si="2"/>
        <v>-11980066</v>
      </c>
      <c r="I19" s="82">
        <f t="shared" si="2"/>
        <v>58726113</v>
      </c>
      <c r="J19" s="82">
        <f t="shared" si="2"/>
        <v>-10095949</v>
      </c>
      <c r="K19" s="82">
        <f t="shared" si="2"/>
        <v>-9178360</v>
      </c>
      <c r="L19" s="82">
        <f t="shared" si="2"/>
        <v>-2959539</v>
      </c>
      <c r="M19" s="82">
        <f t="shared" si="2"/>
        <v>-22233848</v>
      </c>
      <c r="N19" s="82">
        <f t="shared" si="2"/>
        <v>8587558</v>
      </c>
      <c r="O19" s="82">
        <f t="shared" si="2"/>
        <v>-8192364</v>
      </c>
      <c r="P19" s="82">
        <f t="shared" si="2"/>
        <v>-5532325</v>
      </c>
      <c r="Q19" s="82">
        <f t="shared" si="2"/>
        <v>-5137131</v>
      </c>
      <c r="R19" s="82">
        <f t="shared" si="2"/>
        <v>32586261</v>
      </c>
      <c r="S19" s="82">
        <f t="shared" si="2"/>
        <v>-20288233</v>
      </c>
      <c r="T19" s="82">
        <f t="shared" si="2"/>
        <v>-28943909</v>
      </c>
      <c r="U19" s="82">
        <f t="shared" si="2"/>
        <v>-16645881</v>
      </c>
      <c r="V19" s="82">
        <f t="shared" si="2"/>
        <v>14709253</v>
      </c>
      <c r="W19" s="82">
        <f>IF(E10=E18,0,W10-W18)</f>
        <v>-78455021</v>
      </c>
      <c r="X19" s="82">
        <f t="shared" si="2"/>
        <v>93164274</v>
      </c>
      <c r="Y19" s="83">
        <f>+IF(W19&lt;&gt;0,(X19/W19)*100,0)</f>
        <v>-118.748644525887</v>
      </c>
      <c r="Z19" s="84">
        <f t="shared" si="2"/>
        <v>-78455021</v>
      </c>
    </row>
    <row r="20" spans="1:26" ht="13.5">
      <c r="A20" s="63" t="s">
        <v>46</v>
      </c>
      <c r="B20" s="19">
        <v>3005304</v>
      </c>
      <c r="C20" s="19"/>
      <c r="D20" s="64">
        <v>2135021</v>
      </c>
      <c r="E20" s="65">
        <v>2135021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43322</v>
      </c>
      <c r="M20" s="65">
        <v>43322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43322</v>
      </c>
      <c r="W20" s="65">
        <v>2135021</v>
      </c>
      <c r="X20" s="65">
        <v>-2091699</v>
      </c>
      <c r="Y20" s="66">
        <v>-97.97</v>
      </c>
      <c r="Z20" s="67">
        <v>2135021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25589041</v>
      </c>
      <c r="C22" s="91">
        <f>SUM(C19:C21)</f>
        <v>0</v>
      </c>
      <c r="D22" s="92">
        <f aca="true" t="shared" si="3" ref="D22:Z22">SUM(D19:D21)</f>
        <v>-76320000</v>
      </c>
      <c r="E22" s="93">
        <f t="shared" si="3"/>
        <v>-76320000</v>
      </c>
      <c r="F22" s="93">
        <f t="shared" si="3"/>
        <v>90321974</v>
      </c>
      <c r="G22" s="93">
        <f t="shared" si="3"/>
        <v>-19615795</v>
      </c>
      <c r="H22" s="93">
        <f t="shared" si="3"/>
        <v>-11980066</v>
      </c>
      <c r="I22" s="93">
        <f t="shared" si="3"/>
        <v>58726113</v>
      </c>
      <c r="J22" s="93">
        <f t="shared" si="3"/>
        <v>-10095949</v>
      </c>
      <c r="K22" s="93">
        <f t="shared" si="3"/>
        <v>-9178360</v>
      </c>
      <c r="L22" s="93">
        <f t="shared" si="3"/>
        <v>-2916217</v>
      </c>
      <c r="M22" s="93">
        <f t="shared" si="3"/>
        <v>-22190526</v>
      </c>
      <c r="N22" s="93">
        <f t="shared" si="3"/>
        <v>8587558</v>
      </c>
      <c r="O22" s="93">
        <f t="shared" si="3"/>
        <v>-8192364</v>
      </c>
      <c r="P22" s="93">
        <f t="shared" si="3"/>
        <v>-5532325</v>
      </c>
      <c r="Q22" s="93">
        <f t="shared" si="3"/>
        <v>-5137131</v>
      </c>
      <c r="R22" s="93">
        <f t="shared" si="3"/>
        <v>32586261</v>
      </c>
      <c r="S22" s="93">
        <f t="shared" si="3"/>
        <v>-20288233</v>
      </c>
      <c r="T22" s="93">
        <f t="shared" si="3"/>
        <v>-28943909</v>
      </c>
      <c r="U22" s="93">
        <f t="shared" si="3"/>
        <v>-16645881</v>
      </c>
      <c r="V22" s="93">
        <f t="shared" si="3"/>
        <v>14752575</v>
      </c>
      <c r="W22" s="93">
        <f t="shared" si="3"/>
        <v>-76320000</v>
      </c>
      <c r="X22" s="93">
        <f t="shared" si="3"/>
        <v>91072575</v>
      </c>
      <c r="Y22" s="94">
        <f>+IF(W22&lt;&gt;0,(X22/W22)*100,0)</f>
        <v>-119.32989386792453</v>
      </c>
      <c r="Z22" s="95">
        <f t="shared" si="3"/>
        <v>-76320000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25589041</v>
      </c>
      <c r="C24" s="80">
        <f>SUM(C22:C23)</f>
        <v>0</v>
      </c>
      <c r="D24" s="81">
        <f aca="true" t="shared" si="4" ref="D24:Z24">SUM(D22:D23)</f>
        <v>-76320000</v>
      </c>
      <c r="E24" s="82">
        <f t="shared" si="4"/>
        <v>-76320000</v>
      </c>
      <c r="F24" s="82">
        <f t="shared" si="4"/>
        <v>90321974</v>
      </c>
      <c r="G24" s="82">
        <f t="shared" si="4"/>
        <v>-19615795</v>
      </c>
      <c r="H24" s="82">
        <f t="shared" si="4"/>
        <v>-11980066</v>
      </c>
      <c r="I24" s="82">
        <f t="shared" si="4"/>
        <v>58726113</v>
      </c>
      <c r="J24" s="82">
        <f t="shared" si="4"/>
        <v>-10095949</v>
      </c>
      <c r="K24" s="82">
        <f t="shared" si="4"/>
        <v>-9178360</v>
      </c>
      <c r="L24" s="82">
        <f t="shared" si="4"/>
        <v>-2916217</v>
      </c>
      <c r="M24" s="82">
        <f t="shared" si="4"/>
        <v>-22190526</v>
      </c>
      <c r="N24" s="82">
        <f t="shared" si="4"/>
        <v>8587558</v>
      </c>
      <c r="O24" s="82">
        <f t="shared" si="4"/>
        <v>-8192364</v>
      </c>
      <c r="P24" s="82">
        <f t="shared" si="4"/>
        <v>-5532325</v>
      </c>
      <c r="Q24" s="82">
        <f t="shared" si="4"/>
        <v>-5137131</v>
      </c>
      <c r="R24" s="82">
        <f t="shared" si="4"/>
        <v>32586261</v>
      </c>
      <c r="S24" s="82">
        <f t="shared" si="4"/>
        <v>-20288233</v>
      </c>
      <c r="T24" s="82">
        <f t="shared" si="4"/>
        <v>-28943909</v>
      </c>
      <c r="U24" s="82">
        <f t="shared" si="4"/>
        <v>-16645881</v>
      </c>
      <c r="V24" s="82">
        <f t="shared" si="4"/>
        <v>14752575</v>
      </c>
      <c r="W24" s="82">
        <f t="shared" si="4"/>
        <v>-76320000</v>
      </c>
      <c r="X24" s="82">
        <f t="shared" si="4"/>
        <v>91072575</v>
      </c>
      <c r="Y24" s="83">
        <f>+IF(W24&lt;&gt;0,(X24/W24)*100,0)</f>
        <v>-119.32989386792453</v>
      </c>
      <c r="Z24" s="84">
        <f t="shared" si="4"/>
        <v>-76320000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107420010</v>
      </c>
      <c r="C27" s="22"/>
      <c r="D27" s="104">
        <v>0</v>
      </c>
      <c r="E27" s="105">
        <v>0</v>
      </c>
      <c r="F27" s="105">
        <v>1092146</v>
      </c>
      <c r="G27" s="105">
        <v>8228489</v>
      </c>
      <c r="H27" s="105">
        <v>12031405</v>
      </c>
      <c r="I27" s="105">
        <v>21352040</v>
      </c>
      <c r="J27" s="105">
        <v>21063186</v>
      </c>
      <c r="K27" s="105">
        <v>11478815</v>
      </c>
      <c r="L27" s="105">
        <v>15703172</v>
      </c>
      <c r="M27" s="105">
        <v>48245173</v>
      </c>
      <c r="N27" s="105">
        <v>2658232</v>
      </c>
      <c r="O27" s="105">
        <v>6064109</v>
      </c>
      <c r="P27" s="105">
        <v>18482269</v>
      </c>
      <c r="Q27" s="105">
        <v>27204610</v>
      </c>
      <c r="R27" s="105">
        <v>17576995</v>
      </c>
      <c r="S27" s="105">
        <v>10962336</v>
      </c>
      <c r="T27" s="105">
        <v>6111137</v>
      </c>
      <c r="U27" s="105">
        <v>34650468</v>
      </c>
      <c r="V27" s="105">
        <v>131452291</v>
      </c>
      <c r="W27" s="105">
        <v>0</v>
      </c>
      <c r="X27" s="105">
        <v>131452291</v>
      </c>
      <c r="Y27" s="106">
        <v>0</v>
      </c>
      <c r="Z27" s="107">
        <v>0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1092146</v>
      </c>
      <c r="G31" s="65">
        <v>8228489</v>
      </c>
      <c r="H31" s="65">
        <v>12031405</v>
      </c>
      <c r="I31" s="65">
        <v>21352040</v>
      </c>
      <c r="J31" s="65">
        <v>21063187</v>
      </c>
      <c r="K31" s="65">
        <v>11478815</v>
      </c>
      <c r="L31" s="65">
        <v>15703172</v>
      </c>
      <c r="M31" s="65">
        <v>48245174</v>
      </c>
      <c r="N31" s="65">
        <v>2658232</v>
      </c>
      <c r="O31" s="65">
        <v>6064109</v>
      </c>
      <c r="P31" s="65">
        <v>18482267</v>
      </c>
      <c r="Q31" s="65">
        <v>27204608</v>
      </c>
      <c r="R31" s="65">
        <v>17576995</v>
      </c>
      <c r="S31" s="65">
        <v>10962336</v>
      </c>
      <c r="T31" s="65">
        <v>6111137</v>
      </c>
      <c r="U31" s="65">
        <v>34650468</v>
      </c>
      <c r="V31" s="65">
        <v>131452290</v>
      </c>
      <c r="W31" s="65">
        <v>0</v>
      </c>
      <c r="X31" s="65">
        <v>131452290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0</v>
      </c>
      <c r="F32" s="105">
        <f t="shared" si="5"/>
        <v>1092146</v>
      </c>
      <c r="G32" s="105">
        <f t="shared" si="5"/>
        <v>8228489</v>
      </c>
      <c r="H32" s="105">
        <f t="shared" si="5"/>
        <v>12031405</v>
      </c>
      <c r="I32" s="105">
        <f t="shared" si="5"/>
        <v>21352040</v>
      </c>
      <c r="J32" s="105">
        <f t="shared" si="5"/>
        <v>21063187</v>
      </c>
      <c r="K32" s="105">
        <f t="shared" si="5"/>
        <v>11478815</v>
      </c>
      <c r="L32" s="105">
        <f t="shared" si="5"/>
        <v>15703172</v>
      </c>
      <c r="M32" s="105">
        <f t="shared" si="5"/>
        <v>48245174</v>
      </c>
      <c r="N32" s="105">
        <f t="shared" si="5"/>
        <v>2658232</v>
      </c>
      <c r="O32" s="105">
        <f t="shared" si="5"/>
        <v>6064109</v>
      </c>
      <c r="P32" s="105">
        <f t="shared" si="5"/>
        <v>18482267</v>
      </c>
      <c r="Q32" s="105">
        <f t="shared" si="5"/>
        <v>27204608</v>
      </c>
      <c r="R32" s="105">
        <f t="shared" si="5"/>
        <v>17576995</v>
      </c>
      <c r="S32" s="105">
        <f t="shared" si="5"/>
        <v>10962336</v>
      </c>
      <c r="T32" s="105">
        <f t="shared" si="5"/>
        <v>6111137</v>
      </c>
      <c r="U32" s="105">
        <f t="shared" si="5"/>
        <v>34650468</v>
      </c>
      <c r="V32" s="105">
        <f t="shared" si="5"/>
        <v>131452290</v>
      </c>
      <c r="W32" s="105">
        <f t="shared" si="5"/>
        <v>0</v>
      </c>
      <c r="X32" s="105">
        <f t="shared" si="5"/>
        <v>131452290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429369</v>
      </c>
      <c r="C35" s="19"/>
      <c r="D35" s="64">
        <v>177093909</v>
      </c>
      <c r="E35" s="65">
        <v>179952430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230759417</v>
      </c>
      <c r="T35" s="65">
        <v>181777139</v>
      </c>
      <c r="U35" s="65">
        <v>412536556</v>
      </c>
      <c r="V35" s="65">
        <v>412536556</v>
      </c>
      <c r="W35" s="65">
        <v>179952430</v>
      </c>
      <c r="X35" s="65">
        <v>232584126</v>
      </c>
      <c r="Y35" s="66">
        <v>129.25</v>
      </c>
      <c r="Z35" s="67">
        <v>179952430</v>
      </c>
    </row>
    <row r="36" spans="1:26" ht="13.5">
      <c r="A36" s="63" t="s">
        <v>57</v>
      </c>
      <c r="B36" s="19">
        <v>549396</v>
      </c>
      <c r="C36" s="19"/>
      <c r="D36" s="64">
        <v>2717687311</v>
      </c>
      <c r="E36" s="65">
        <v>2720367097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2840380481</v>
      </c>
      <c r="T36" s="65">
        <v>2903026967</v>
      </c>
      <c r="U36" s="65">
        <v>5743407448</v>
      </c>
      <c r="V36" s="65">
        <v>5743407448</v>
      </c>
      <c r="W36" s="65">
        <v>2720367097</v>
      </c>
      <c r="X36" s="65">
        <v>3023040351</v>
      </c>
      <c r="Y36" s="66">
        <v>111.13</v>
      </c>
      <c r="Z36" s="67">
        <v>2720367097</v>
      </c>
    </row>
    <row r="37" spans="1:26" ht="13.5">
      <c r="A37" s="63" t="s">
        <v>58</v>
      </c>
      <c r="B37" s="19">
        <v>284950</v>
      </c>
      <c r="C37" s="19"/>
      <c r="D37" s="64">
        <v>339112471</v>
      </c>
      <c r="E37" s="65">
        <v>-337292616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466238131</v>
      </c>
      <c r="T37" s="65">
        <v>494752501</v>
      </c>
      <c r="U37" s="65">
        <v>960990632</v>
      </c>
      <c r="V37" s="65">
        <v>960990632</v>
      </c>
      <c r="W37" s="65">
        <v>-337292616</v>
      </c>
      <c r="X37" s="65">
        <v>1298283248</v>
      </c>
      <c r="Y37" s="66">
        <v>-384.91</v>
      </c>
      <c r="Z37" s="67">
        <v>-337292616</v>
      </c>
    </row>
    <row r="38" spans="1:26" ht="13.5">
      <c r="A38" s="63" t="s">
        <v>59</v>
      </c>
      <c r="B38" s="19">
        <v>97513</v>
      </c>
      <c r="C38" s="19"/>
      <c r="D38" s="64">
        <v>163501201</v>
      </c>
      <c r="E38" s="65">
        <v>-162012504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155381031</v>
      </c>
      <c r="T38" s="65">
        <v>154927547</v>
      </c>
      <c r="U38" s="65">
        <v>310308578</v>
      </c>
      <c r="V38" s="65">
        <v>310308578</v>
      </c>
      <c r="W38" s="65">
        <v>-162012504</v>
      </c>
      <c r="X38" s="65">
        <v>472321082</v>
      </c>
      <c r="Y38" s="66">
        <v>-291.53</v>
      </c>
      <c r="Z38" s="67">
        <v>-162012504</v>
      </c>
    </row>
    <row r="39" spans="1:26" ht="13.5">
      <c r="A39" s="63" t="s">
        <v>60</v>
      </c>
      <c r="B39" s="19">
        <v>596302</v>
      </c>
      <c r="C39" s="19"/>
      <c r="D39" s="64">
        <v>2392167548</v>
      </c>
      <c r="E39" s="65">
        <v>-2325752685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2449520737</v>
      </c>
      <c r="T39" s="65">
        <v>2435124057</v>
      </c>
      <c r="U39" s="65">
        <v>4884644794</v>
      </c>
      <c r="V39" s="65">
        <v>4884644794</v>
      </c>
      <c r="W39" s="65">
        <v>-2325752685</v>
      </c>
      <c r="X39" s="65">
        <v>7210397479</v>
      </c>
      <c r="Y39" s="66">
        <v>-310.02</v>
      </c>
      <c r="Z39" s="67">
        <v>-2325752685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195893</v>
      </c>
      <c r="C42" s="19">
        <v>64433714</v>
      </c>
      <c r="D42" s="64">
        <v>125292</v>
      </c>
      <c r="E42" s="65">
        <v>125292</v>
      </c>
      <c r="F42" s="65">
        <v>59933515</v>
      </c>
      <c r="G42" s="65">
        <v>0</v>
      </c>
      <c r="H42" s="65">
        <v>-12139188</v>
      </c>
      <c r="I42" s="65">
        <v>47794327</v>
      </c>
      <c r="J42" s="65">
        <v>-10605463</v>
      </c>
      <c r="K42" s="65">
        <v>-4282209</v>
      </c>
      <c r="L42" s="65">
        <v>46736480</v>
      </c>
      <c r="M42" s="65">
        <v>31848808</v>
      </c>
      <c r="N42" s="65">
        <v>-9500556</v>
      </c>
      <c r="O42" s="65">
        <v>-8305653</v>
      </c>
      <c r="P42" s="65">
        <v>-2294903</v>
      </c>
      <c r="Q42" s="65">
        <v>-20101112</v>
      </c>
      <c r="R42" s="65">
        <v>34873027</v>
      </c>
      <c r="S42" s="65">
        <v>-4829856</v>
      </c>
      <c r="T42" s="65">
        <v>-25151480</v>
      </c>
      <c r="U42" s="65">
        <v>4891691</v>
      </c>
      <c r="V42" s="65">
        <v>64433714</v>
      </c>
      <c r="W42" s="65">
        <v>125292</v>
      </c>
      <c r="X42" s="65">
        <v>64308422</v>
      </c>
      <c r="Y42" s="66">
        <v>51326.84</v>
      </c>
      <c r="Z42" s="67">
        <v>125292</v>
      </c>
    </row>
    <row r="43" spans="1:26" ht="13.5">
      <c r="A43" s="63" t="s">
        <v>63</v>
      </c>
      <c r="B43" s="19">
        <v>0</v>
      </c>
      <c r="C43" s="19">
        <v>98876811</v>
      </c>
      <c r="D43" s="64">
        <v>-97332</v>
      </c>
      <c r="E43" s="65">
        <v>-97332</v>
      </c>
      <c r="F43" s="65">
        <v>1762968</v>
      </c>
      <c r="G43" s="65">
        <v>0</v>
      </c>
      <c r="H43" s="65">
        <v>-6963336</v>
      </c>
      <c r="I43" s="65">
        <v>-5200368</v>
      </c>
      <c r="J43" s="65">
        <v>0</v>
      </c>
      <c r="K43" s="65">
        <v>-11276490</v>
      </c>
      <c r="L43" s="65">
        <v>9396271</v>
      </c>
      <c r="M43" s="65">
        <v>-1880219</v>
      </c>
      <c r="N43" s="65">
        <v>-2048432</v>
      </c>
      <c r="O43" s="65">
        <v>-6524591</v>
      </c>
      <c r="P43" s="65">
        <v>155423493</v>
      </c>
      <c r="Q43" s="65">
        <v>146850470</v>
      </c>
      <c r="R43" s="65">
        <v>-18665228</v>
      </c>
      <c r="S43" s="65">
        <v>-10526402</v>
      </c>
      <c r="T43" s="65">
        <v>-11701442</v>
      </c>
      <c r="U43" s="65">
        <v>-40893072</v>
      </c>
      <c r="V43" s="65">
        <v>98876811</v>
      </c>
      <c r="W43" s="65">
        <v>-97332</v>
      </c>
      <c r="X43" s="65">
        <v>98974143</v>
      </c>
      <c r="Y43" s="66">
        <v>-101687.16</v>
      </c>
      <c r="Z43" s="67">
        <v>-97332</v>
      </c>
    </row>
    <row r="44" spans="1:26" ht="13.5">
      <c r="A44" s="63" t="s">
        <v>64</v>
      </c>
      <c r="B44" s="19">
        <v>0</v>
      </c>
      <c r="C44" s="19">
        <v>102597</v>
      </c>
      <c r="D44" s="64">
        <v>-11688</v>
      </c>
      <c r="E44" s="65">
        <v>-11688</v>
      </c>
      <c r="F44" s="65">
        <v>18555</v>
      </c>
      <c r="G44" s="65">
        <v>0</v>
      </c>
      <c r="H44" s="65">
        <v>7825</v>
      </c>
      <c r="I44" s="65">
        <v>26380</v>
      </c>
      <c r="J44" s="65">
        <v>0</v>
      </c>
      <c r="K44" s="65">
        <v>14460</v>
      </c>
      <c r="L44" s="65">
        <v>3390</v>
      </c>
      <c r="M44" s="65">
        <v>17850</v>
      </c>
      <c r="N44" s="65">
        <v>15430</v>
      </c>
      <c r="O44" s="65">
        <v>6550</v>
      </c>
      <c r="P44" s="65">
        <v>9547</v>
      </c>
      <c r="Q44" s="65">
        <v>31527</v>
      </c>
      <c r="R44" s="65">
        <v>7270</v>
      </c>
      <c r="S44" s="65">
        <v>10580</v>
      </c>
      <c r="T44" s="65">
        <v>8990</v>
      </c>
      <c r="U44" s="65">
        <v>26840</v>
      </c>
      <c r="V44" s="65">
        <v>102597</v>
      </c>
      <c r="W44" s="65">
        <v>-11688</v>
      </c>
      <c r="X44" s="65">
        <v>114285</v>
      </c>
      <c r="Y44" s="66">
        <v>-977.8</v>
      </c>
      <c r="Z44" s="67">
        <v>-11688</v>
      </c>
    </row>
    <row r="45" spans="1:26" ht="13.5">
      <c r="A45" s="75" t="s">
        <v>65</v>
      </c>
      <c r="B45" s="22">
        <v>195893</v>
      </c>
      <c r="C45" s="22">
        <v>163413122</v>
      </c>
      <c r="D45" s="104">
        <v>16272</v>
      </c>
      <c r="E45" s="105">
        <v>16272</v>
      </c>
      <c r="F45" s="105">
        <v>61715038</v>
      </c>
      <c r="G45" s="105">
        <v>61715038</v>
      </c>
      <c r="H45" s="105">
        <v>42620339</v>
      </c>
      <c r="I45" s="105">
        <v>42620339</v>
      </c>
      <c r="J45" s="105">
        <v>32014876</v>
      </c>
      <c r="K45" s="105">
        <v>16470637</v>
      </c>
      <c r="L45" s="105">
        <v>72606778</v>
      </c>
      <c r="M45" s="105">
        <v>72606778</v>
      </c>
      <c r="N45" s="105">
        <v>61073220</v>
      </c>
      <c r="O45" s="105">
        <v>46249526</v>
      </c>
      <c r="P45" s="105">
        <v>199387663</v>
      </c>
      <c r="Q45" s="105">
        <v>199387663</v>
      </c>
      <c r="R45" s="105">
        <v>215602732</v>
      </c>
      <c r="S45" s="105">
        <v>200257054</v>
      </c>
      <c r="T45" s="105">
        <v>163413122</v>
      </c>
      <c r="U45" s="105">
        <v>163413122</v>
      </c>
      <c r="V45" s="105">
        <v>163413122</v>
      </c>
      <c r="W45" s="105">
        <v>16272</v>
      </c>
      <c r="X45" s="105">
        <v>163396850</v>
      </c>
      <c r="Y45" s="106">
        <v>1004159.6</v>
      </c>
      <c r="Z45" s="107">
        <v>16272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66360496</v>
      </c>
      <c r="C49" s="57"/>
      <c r="D49" s="134">
        <v>0</v>
      </c>
      <c r="E49" s="59">
        <v>14575506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626517396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2712881</v>
      </c>
      <c r="C51" s="57"/>
      <c r="D51" s="134">
        <v>0</v>
      </c>
      <c r="E51" s="59">
        <v>10212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3233884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0.09999999028127701</v>
      </c>
      <c r="C58" s="5">
        <f>IF(C67=0,0,+(C76/C67)*100)</f>
        <v>0</v>
      </c>
      <c r="D58" s="6">
        <f aca="true" t="shared" si="6" ref="D58:Z58">IF(D67=0,0,+(D76/D67)*100)</f>
        <v>0.10399783378832052</v>
      </c>
      <c r="E58" s="7">
        <f t="shared" si="6"/>
        <v>0.10399783378832052</v>
      </c>
      <c r="F58" s="7">
        <f t="shared" si="6"/>
        <v>98.1892036894605</v>
      </c>
      <c r="G58" s="7">
        <f t="shared" si="6"/>
        <v>0</v>
      </c>
      <c r="H58" s="7">
        <f t="shared" si="6"/>
        <v>102.8800967058388</v>
      </c>
      <c r="I58" s="7">
        <f t="shared" si="6"/>
        <v>66.93048990840038</v>
      </c>
      <c r="J58" s="7">
        <f t="shared" si="6"/>
        <v>102.43767606205438</v>
      </c>
      <c r="K58" s="7">
        <f t="shared" si="6"/>
        <v>117.31320663480037</v>
      </c>
      <c r="L58" s="7">
        <f t="shared" si="6"/>
        <v>101.88810111777818</v>
      </c>
      <c r="M58" s="7">
        <f t="shared" si="6"/>
        <v>106.75242089946795</v>
      </c>
      <c r="N58" s="7">
        <f t="shared" si="6"/>
        <v>103.36137891666917</v>
      </c>
      <c r="O58" s="7">
        <f t="shared" si="6"/>
        <v>102.61083193894139</v>
      </c>
      <c r="P58" s="7">
        <f t="shared" si="6"/>
        <v>103.34881324349332</v>
      </c>
      <c r="Q58" s="7">
        <f t="shared" si="6"/>
        <v>103.10964221955838</v>
      </c>
      <c r="R58" s="7">
        <f t="shared" si="6"/>
        <v>98.67088057265055</v>
      </c>
      <c r="S58" s="7">
        <f t="shared" si="6"/>
        <v>190.31898526620276</v>
      </c>
      <c r="T58" s="7">
        <f t="shared" si="6"/>
        <v>124.86700117454875</v>
      </c>
      <c r="U58" s="7">
        <f t="shared" si="6"/>
        <v>128.4167272916339</v>
      </c>
      <c r="V58" s="7">
        <f t="shared" si="6"/>
        <v>99.24449630199237</v>
      </c>
      <c r="W58" s="7">
        <f t="shared" si="6"/>
        <v>0.10399783378832052</v>
      </c>
      <c r="X58" s="7">
        <f t="shared" si="6"/>
        <v>0</v>
      </c>
      <c r="Y58" s="7">
        <f t="shared" si="6"/>
        <v>0</v>
      </c>
      <c r="Z58" s="8">
        <f t="shared" si="6"/>
        <v>0.10399783378832052</v>
      </c>
    </row>
    <row r="59" spans="1:26" ht="13.5">
      <c r="A59" s="37" t="s">
        <v>31</v>
      </c>
      <c r="B59" s="9">
        <f aca="true" t="shared" si="7" ref="B59:Z66">IF(B68=0,0,+(B77/B68)*100)</f>
        <v>0.08125134879781551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0</v>
      </c>
      <c r="H59" s="10">
        <f t="shared" si="7"/>
        <v>100</v>
      </c>
      <c r="I59" s="10">
        <f t="shared" si="7"/>
        <v>66.59891409758583</v>
      </c>
      <c r="J59" s="10">
        <f t="shared" si="7"/>
        <v>100.00041581084709</v>
      </c>
      <c r="K59" s="10">
        <f t="shared" si="7"/>
        <v>100</v>
      </c>
      <c r="L59" s="10">
        <f t="shared" si="7"/>
        <v>35.88904981711119</v>
      </c>
      <c r="M59" s="10">
        <f t="shared" si="7"/>
        <v>62.88987407330593</v>
      </c>
      <c r="N59" s="10">
        <f t="shared" si="7"/>
        <v>99.99998615023478</v>
      </c>
      <c r="O59" s="10">
        <f t="shared" si="7"/>
        <v>100</v>
      </c>
      <c r="P59" s="10">
        <f t="shared" si="7"/>
        <v>100</v>
      </c>
      <c r="Q59" s="10">
        <f t="shared" si="7"/>
        <v>99.99999531894925</v>
      </c>
      <c r="R59" s="10">
        <f t="shared" si="7"/>
        <v>99.99958497372468</v>
      </c>
      <c r="S59" s="10">
        <f t="shared" si="7"/>
        <v>0</v>
      </c>
      <c r="T59" s="10">
        <f t="shared" si="7"/>
        <v>99.86006044586138</v>
      </c>
      <c r="U59" s="10">
        <f t="shared" si="7"/>
        <v>149.25949981145604</v>
      </c>
      <c r="V59" s="10">
        <f t="shared" si="7"/>
        <v>86.01411478942708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0.10473417992394271</v>
      </c>
      <c r="C60" s="12">
        <f t="shared" si="7"/>
        <v>0</v>
      </c>
      <c r="D60" s="3">
        <f t="shared" si="7"/>
        <v>0.1288412278705659</v>
      </c>
      <c r="E60" s="13">
        <f t="shared" si="7"/>
        <v>0.1288412278705659</v>
      </c>
      <c r="F60" s="13">
        <f t="shared" si="7"/>
        <v>97.7727175298524</v>
      </c>
      <c r="G60" s="13">
        <f t="shared" si="7"/>
        <v>0</v>
      </c>
      <c r="H60" s="13">
        <f t="shared" si="7"/>
        <v>103.52375910711582</v>
      </c>
      <c r="I60" s="13">
        <f t="shared" si="7"/>
        <v>67.07163816688548</v>
      </c>
      <c r="J60" s="13">
        <f t="shared" si="7"/>
        <v>102.97496203138321</v>
      </c>
      <c r="K60" s="13">
        <f t="shared" si="7"/>
        <v>122.04447611205747</v>
      </c>
      <c r="L60" s="13">
        <f t="shared" si="7"/>
        <v>156.57997744865557</v>
      </c>
      <c r="M60" s="13">
        <f t="shared" si="7"/>
        <v>122.94842310513616</v>
      </c>
      <c r="N60" s="13">
        <f t="shared" si="7"/>
        <v>104.18313782732763</v>
      </c>
      <c r="O60" s="13">
        <f t="shared" si="7"/>
        <v>103.25372587545512</v>
      </c>
      <c r="P60" s="13">
        <f t="shared" si="7"/>
        <v>104.14749482232675</v>
      </c>
      <c r="Q60" s="13">
        <f t="shared" si="7"/>
        <v>103.86422921553337</v>
      </c>
      <c r="R60" s="13">
        <f t="shared" si="7"/>
        <v>98.33858819796917</v>
      </c>
      <c r="S60" s="13">
        <f t="shared" si="7"/>
        <v>152.66252194894872</v>
      </c>
      <c r="T60" s="13">
        <f t="shared" si="7"/>
        <v>133.53928298888326</v>
      </c>
      <c r="U60" s="13">
        <f t="shared" si="7"/>
        <v>124.02477118743775</v>
      </c>
      <c r="V60" s="13">
        <f t="shared" si="7"/>
        <v>102.24259438779555</v>
      </c>
      <c r="W60" s="13">
        <f t="shared" si="7"/>
        <v>0.1288412278705659</v>
      </c>
      <c r="X60" s="13">
        <f t="shared" si="7"/>
        <v>0</v>
      </c>
      <c r="Y60" s="13">
        <f t="shared" si="7"/>
        <v>0</v>
      </c>
      <c r="Z60" s="14">
        <f t="shared" si="7"/>
        <v>0.1288412278705659</v>
      </c>
    </row>
    <row r="61" spans="1:26" ht="13.5">
      <c r="A61" s="39" t="s">
        <v>103</v>
      </c>
      <c r="B61" s="12">
        <f t="shared" si="7"/>
        <v>0.1000000803340515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87.62814443372939</v>
      </c>
      <c r="G61" s="13">
        <f t="shared" si="7"/>
        <v>0</v>
      </c>
      <c r="H61" s="13">
        <f t="shared" si="7"/>
        <v>98.79677420024018</v>
      </c>
      <c r="I61" s="13">
        <f t="shared" si="7"/>
        <v>61.389512388406374</v>
      </c>
      <c r="J61" s="13">
        <f t="shared" si="7"/>
        <v>98.45091725804127</v>
      </c>
      <c r="K61" s="13">
        <f t="shared" si="7"/>
        <v>145.55666270720934</v>
      </c>
      <c r="L61" s="13">
        <f t="shared" si="7"/>
        <v>98.99450065371238</v>
      </c>
      <c r="M61" s="13">
        <f t="shared" si="7"/>
        <v>110.61756218799704</v>
      </c>
      <c r="N61" s="13">
        <f t="shared" si="7"/>
        <v>99.99507014394396</v>
      </c>
      <c r="O61" s="13">
        <f t="shared" si="7"/>
        <v>99.79406767834791</v>
      </c>
      <c r="P61" s="13">
        <f t="shared" si="7"/>
        <v>98.4057625524198</v>
      </c>
      <c r="Q61" s="13">
        <f t="shared" si="7"/>
        <v>99.40629719080593</v>
      </c>
      <c r="R61" s="13">
        <f t="shared" si="7"/>
        <v>96.52174510508969</v>
      </c>
      <c r="S61" s="13">
        <f t="shared" si="7"/>
        <v>99.85533286130762</v>
      </c>
      <c r="T61" s="13">
        <f t="shared" si="7"/>
        <v>99.84556338810454</v>
      </c>
      <c r="U61" s="13">
        <f t="shared" si="7"/>
        <v>98.73357987773407</v>
      </c>
      <c r="V61" s="13">
        <f t="shared" si="7"/>
        <v>91.18356208878917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0.09999999448267591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109.10110748438709</v>
      </c>
      <c r="G62" s="13">
        <f t="shared" si="7"/>
        <v>0</v>
      </c>
      <c r="H62" s="13">
        <f t="shared" si="7"/>
        <v>109.15576721647949</v>
      </c>
      <c r="I62" s="13">
        <f t="shared" si="7"/>
        <v>73.3341051452544</v>
      </c>
      <c r="J62" s="13">
        <f t="shared" si="7"/>
        <v>108.43424078495936</v>
      </c>
      <c r="K62" s="13">
        <f t="shared" si="7"/>
        <v>112.94377383567978</v>
      </c>
      <c r="L62" s="13">
        <f t="shared" si="7"/>
        <v>105.402792994711</v>
      </c>
      <c r="M62" s="13">
        <f t="shared" si="7"/>
        <v>108.87119095581778</v>
      </c>
      <c r="N62" s="13">
        <f t="shared" si="7"/>
        <v>109.17470404951139</v>
      </c>
      <c r="O62" s="13">
        <f t="shared" si="7"/>
        <v>107.40780710274755</v>
      </c>
      <c r="P62" s="13">
        <f t="shared" si="7"/>
        <v>110.33364422416861</v>
      </c>
      <c r="Q62" s="13">
        <f t="shared" si="7"/>
        <v>108.9783370706672</v>
      </c>
      <c r="R62" s="13">
        <f t="shared" si="7"/>
        <v>99.98739210283306</v>
      </c>
      <c r="S62" s="13">
        <f t="shared" si="7"/>
        <v>359.4229741074913</v>
      </c>
      <c r="T62" s="13">
        <f t="shared" si="7"/>
        <v>261.36108956528903</v>
      </c>
      <c r="U62" s="13">
        <f t="shared" si="7"/>
        <v>181.40661515245097</v>
      </c>
      <c r="V62" s="13">
        <f t="shared" si="7"/>
        <v>109.66163784314362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0.10000120330448736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99.78968255040995</v>
      </c>
      <c r="G63" s="13">
        <f t="shared" si="7"/>
        <v>0</v>
      </c>
      <c r="H63" s="13">
        <f t="shared" si="7"/>
        <v>99.78578341872505</v>
      </c>
      <c r="I63" s="13">
        <f t="shared" si="7"/>
        <v>67.08290612944535</v>
      </c>
      <c r="J63" s="13">
        <f t="shared" si="7"/>
        <v>99.92407293548871</v>
      </c>
      <c r="K63" s="13">
        <f t="shared" si="7"/>
        <v>93.64622980990607</v>
      </c>
      <c r="L63" s="13">
        <f t="shared" si="7"/>
        <v>106.64436151728083</v>
      </c>
      <c r="M63" s="13">
        <f t="shared" si="7"/>
        <v>100.33661800740474</v>
      </c>
      <c r="N63" s="13">
        <f t="shared" si="7"/>
        <v>99.86633988965981</v>
      </c>
      <c r="O63" s="13">
        <f t="shared" si="7"/>
        <v>99.82939030952903</v>
      </c>
      <c r="P63" s="13">
        <f t="shared" si="7"/>
        <v>99.8358855075273</v>
      </c>
      <c r="Q63" s="13">
        <f t="shared" si="7"/>
        <v>99.84407872674376</v>
      </c>
      <c r="R63" s="13">
        <f t="shared" si="7"/>
        <v>99.90464643330897</v>
      </c>
      <c r="S63" s="13">
        <f t="shared" si="7"/>
        <v>99.93986966954652</v>
      </c>
      <c r="T63" s="13">
        <f t="shared" si="7"/>
        <v>99.93227261834058</v>
      </c>
      <c r="U63" s="13">
        <f t="shared" si="7"/>
        <v>99.92468574154469</v>
      </c>
      <c r="V63" s="13">
        <f t="shared" si="7"/>
        <v>91.9684856411069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0.10000090967951672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66.53320582758032</v>
      </c>
      <c r="J64" s="13">
        <f t="shared" si="7"/>
        <v>100</v>
      </c>
      <c r="K64" s="13">
        <f t="shared" si="7"/>
        <v>100</v>
      </c>
      <c r="L64" s="13">
        <f t="shared" si="7"/>
        <v>100.16274023245954</v>
      </c>
      <c r="M64" s="13">
        <f t="shared" si="7"/>
        <v>100.05505157571149</v>
      </c>
      <c r="N64" s="13">
        <f t="shared" si="7"/>
        <v>98.94259921977492</v>
      </c>
      <c r="O64" s="13">
        <f t="shared" si="7"/>
        <v>100</v>
      </c>
      <c r="P64" s="13">
        <f t="shared" si="7"/>
        <v>100.00489712455179</v>
      </c>
      <c r="Q64" s="13">
        <f t="shared" si="7"/>
        <v>99.65012355341987</v>
      </c>
      <c r="R64" s="13">
        <f t="shared" si="7"/>
        <v>100</v>
      </c>
      <c r="S64" s="13">
        <f t="shared" si="7"/>
        <v>99.93396273532217</v>
      </c>
      <c r="T64" s="13">
        <f t="shared" si="7"/>
        <v>100</v>
      </c>
      <c r="U64" s="13">
        <f t="shared" si="7"/>
        <v>99.97791070541884</v>
      </c>
      <c r="V64" s="13">
        <f t="shared" si="7"/>
        <v>91.53488795348821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-0.004157501482289387</v>
      </c>
      <c r="C65" s="12">
        <f t="shared" si="7"/>
        <v>0</v>
      </c>
      <c r="D65" s="3">
        <f t="shared" si="7"/>
        <v>-3.213654057760211</v>
      </c>
      <c r="E65" s="13">
        <f t="shared" si="7"/>
        <v>-3.213654057760211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-3.213654057760211</v>
      </c>
      <c r="X65" s="13">
        <f t="shared" si="7"/>
        <v>0</v>
      </c>
      <c r="Y65" s="13">
        <f t="shared" si="7"/>
        <v>0</v>
      </c>
      <c r="Z65" s="14">
        <f t="shared" si="7"/>
        <v>-3.213654057760211</v>
      </c>
    </row>
    <row r="66" spans="1:26" ht="13.5">
      <c r="A66" s="40" t="s">
        <v>110</v>
      </c>
      <c r="B66" s="15">
        <f t="shared" si="7"/>
        <v>0.09999668620473694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100.00143177065392</v>
      </c>
      <c r="G66" s="16">
        <f t="shared" si="7"/>
        <v>0</v>
      </c>
      <c r="H66" s="16">
        <f t="shared" si="7"/>
        <v>100</v>
      </c>
      <c r="I66" s="16">
        <f t="shared" si="7"/>
        <v>64.71370662073053</v>
      </c>
      <c r="J66" s="16">
        <f t="shared" si="7"/>
        <v>100</v>
      </c>
      <c r="K66" s="16">
        <f t="shared" si="7"/>
        <v>100</v>
      </c>
      <c r="L66" s="16">
        <f t="shared" si="7"/>
        <v>99.92058986999089</v>
      </c>
      <c r="M66" s="16">
        <f t="shared" si="7"/>
        <v>99.97405056005324</v>
      </c>
      <c r="N66" s="16">
        <f t="shared" si="7"/>
        <v>100</v>
      </c>
      <c r="O66" s="16">
        <f t="shared" si="7"/>
        <v>100</v>
      </c>
      <c r="P66" s="16">
        <f t="shared" si="7"/>
        <v>101.39277135212303</v>
      </c>
      <c r="Q66" s="16">
        <f t="shared" si="7"/>
        <v>100.4635150519703</v>
      </c>
      <c r="R66" s="16">
        <f t="shared" si="7"/>
        <v>100.000257199</v>
      </c>
      <c r="S66" s="16">
        <f t="shared" si="7"/>
        <v>1052587.3333333333</v>
      </c>
      <c r="T66" s="16">
        <f t="shared" si="7"/>
        <v>100</v>
      </c>
      <c r="U66" s="16">
        <f t="shared" si="7"/>
        <v>149.32688278946446</v>
      </c>
      <c r="V66" s="16">
        <f t="shared" si="7"/>
        <v>101.42234877916643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493892048</v>
      </c>
      <c r="C67" s="24"/>
      <c r="D67" s="25">
        <v>573369635</v>
      </c>
      <c r="E67" s="26">
        <v>573369635</v>
      </c>
      <c r="F67" s="26">
        <v>44707458</v>
      </c>
      <c r="G67" s="26">
        <v>46022797</v>
      </c>
      <c r="H67" s="26">
        <v>46810824</v>
      </c>
      <c r="I67" s="26">
        <v>137541079</v>
      </c>
      <c r="J67" s="26">
        <v>47430010</v>
      </c>
      <c r="K67" s="26">
        <v>40136008</v>
      </c>
      <c r="L67" s="26">
        <v>45066813</v>
      </c>
      <c r="M67" s="26">
        <v>132632831</v>
      </c>
      <c r="N67" s="26">
        <v>43704802</v>
      </c>
      <c r="O67" s="26">
        <v>42359563</v>
      </c>
      <c r="P67" s="26">
        <v>42343269</v>
      </c>
      <c r="Q67" s="26">
        <v>128407634</v>
      </c>
      <c r="R67" s="26">
        <v>43909222</v>
      </c>
      <c r="S67" s="26">
        <v>23062758</v>
      </c>
      <c r="T67" s="26">
        <v>34233573</v>
      </c>
      <c r="U67" s="26">
        <v>101205553</v>
      </c>
      <c r="V67" s="26">
        <v>499787097</v>
      </c>
      <c r="W67" s="26">
        <v>573369635</v>
      </c>
      <c r="X67" s="26"/>
      <c r="Y67" s="25"/>
      <c r="Z67" s="27">
        <v>573369635</v>
      </c>
    </row>
    <row r="68" spans="1:26" ht="13.5" hidden="1">
      <c r="A68" s="37" t="s">
        <v>31</v>
      </c>
      <c r="B68" s="19">
        <v>97146695</v>
      </c>
      <c r="C68" s="19"/>
      <c r="D68" s="20">
        <v>99700376</v>
      </c>
      <c r="E68" s="21">
        <v>99700376</v>
      </c>
      <c r="F68" s="21">
        <v>7171876</v>
      </c>
      <c r="G68" s="21">
        <v>7213868</v>
      </c>
      <c r="H68" s="21">
        <v>7211961</v>
      </c>
      <c r="I68" s="21">
        <v>21597705</v>
      </c>
      <c r="J68" s="21">
        <v>7214819</v>
      </c>
      <c r="K68" s="21">
        <v>7182566</v>
      </c>
      <c r="L68" s="21">
        <v>19787980</v>
      </c>
      <c r="M68" s="21">
        <v>34185365</v>
      </c>
      <c r="N68" s="21">
        <v>7220339</v>
      </c>
      <c r="O68" s="21">
        <v>6920713</v>
      </c>
      <c r="P68" s="21">
        <v>7221673</v>
      </c>
      <c r="Q68" s="21">
        <v>21362725</v>
      </c>
      <c r="R68" s="21">
        <v>7228458</v>
      </c>
      <c r="S68" s="21"/>
      <c r="T68" s="21">
        <v>7176670</v>
      </c>
      <c r="U68" s="21">
        <v>14405128</v>
      </c>
      <c r="V68" s="21">
        <v>91550923</v>
      </c>
      <c r="W68" s="21">
        <v>99700376</v>
      </c>
      <c r="X68" s="21"/>
      <c r="Y68" s="20"/>
      <c r="Z68" s="23">
        <v>99700376</v>
      </c>
    </row>
    <row r="69" spans="1:26" ht="13.5" hidden="1">
      <c r="A69" s="38" t="s">
        <v>32</v>
      </c>
      <c r="B69" s="19">
        <v>384734955</v>
      </c>
      <c r="C69" s="19"/>
      <c r="D69" s="20">
        <v>462811485</v>
      </c>
      <c r="E69" s="21">
        <v>462811485</v>
      </c>
      <c r="F69" s="21">
        <v>36348241</v>
      </c>
      <c r="G69" s="21">
        <v>37431550</v>
      </c>
      <c r="H69" s="21">
        <v>38260192</v>
      </c>
      <c r="I69" s="21">
        <v>112039983</v>
      </c>
      <c r="J69" s="21">
        <v>38863017</v>
      </c>
      <c r="K69" s="21">
        <v>31521865</v>
      </c>
      <c r="L69" s="21">
        <v>23927620</v>
      </c>
      <c r="M69" s="21">
        <v>94312502</v>
      </c>
      <c r="N69" s="21">
        <v>35119211</v>
      </c>
      <c r="O69" s="21">
        <v>33989864</v>
      </c>
      <c r="P69" s="21">
        <v>33717848</v>
      </c>
      <c r="Q69" s="21">
        <v>102826923</v>
      </c>
      <c r="R69" s="21">
        <v>35125548</v>
      </c>
      <c r="S69" s="21">
        <v>23062608</v>
      </c>
      <c r="T69" s="21">
        <v>25411712</v>
      </c>
      <c r="U69" s="21">
        <v>83599868</v>
      </c>
      <c r="V69" s="21">
        <v>392779276</v>
      </c>
      <c r="W69" s="21">
        <v>462811485</v>
      </c>
      <c r="X69" s="21"/>
      <c r="Y69" s="20"/>
      <c r="Z69" s="23">
        <v>462811485</v>
      </c>
    </row>
    <row r="70" spans="1:26" ht="13.5" hidden="1">
      <c r="A70" s="39" t="s">
        <v>103</v>
      </c>
      <c r="B70" s="19">
        <v>158089873</v>
      </c>
      <c r="C70" s="19"/>
      <c r="D70" s="20">
        <v>196036714</v>
      </c>
      <c r="E70" s="21">
        <v>196036714</v>
      </c>
      <c r="F70" s="21">
        <v>17235337</v>
      </c>
      <c r="G70" s="21">
        <v>17353638</v>
      </c>
      <c r="H70" s="21">
        <v>16389858</v>
      </c>
      <c r="I70" s="21">
        <v>50978833</v>
      </c>
      <c r="J70" s="21">
        <v>16968235</v>
      </c>
      <c r="K70" s="21">
        <v>10929949</v>
      </c>
      <c r="L70" s="21">
        <v>15093794</v>
      </c>
      <c r="M70" s="21">
        <v>42991978</v>
      </c>
      <c r="N70" s="21">
        <v>14036921</v>
      </c>
      <c r="O70" s="21">
        <v>13679737</v>
      </c>
      <c r="P70" s="21">
        <v>13561907</v>
      </c>
      <c r="Q70" s="21">
        <v>41278565</v>
      </c>
      <c r="R70" s="21">
        <v>15281945</v>
      </c>
      <c r="S70" s="21">
        <v>14185668</v>
      </c>
      <c r="T70" s="21">
        <v>16086859</v>
      </c>
      <c r="U70" s="21">
        <v>45554472</v>
      </c>
      <c r="V70" s="21">
        <v>180803848</v>
      </c>
      <c r="W70" s="21">
        <v>196036714</v>
      </c>
      <c r="X70" s="21"/>
      <c r="Y70" s="20"/>
      <c r="Z70" s="23">
        <v>196036714</v>
      </c>
    </row>
    <row r="71" spans="1:26" ht="13.5" hidden="1">
      <c r="A71" s="39" t="s">
        <v>104</v>
      </c>
      <c r="B71" s="19">
        <v>199372011</v>
      </c>
      <c r="C71" s="19"/>
      <c r="D71" s="20">
        <v>229893365</v>
      </c>
      <c r="E71" s="21">
        <v>229893365</v>
      </c>
      <c r="F71" s="21">
        <v>15105766</v>
      </c>
      <c r="G71" s="21">
        <v>15897542</v>
      </c>
      <c r="H71" s="21">
        <v>17462731</v>
      </c>
      <c r="I71" s="21">
        <v>48466039</v>
      </c>
      <c r="J71" s="21">
        <v>17425208</v>
      </c>
      <c r="K71" s="21">
        <v>16417090</v>
      </c>
      <c r="L71" s="21">
        <v>17081665</v>
      </c>
      <c r="M71" s="21">
        <v>50923963</v>
      </c>
      <c r="N71" s="21">
        <v>16847835</v>
      </c>
      <c r="O71" s="21">
        <v>16021462</v>
      </c>
      <c r="P71" s="21">
        <v>16124631</v>
      </c>
      <c r="Q71" s="21">
        <v>48993928</v>
      </c>
      <c r="R71" s="21">
        <v>15529949</v>
      </c>
      <c r="S71" s="21">
        <v>4709702</v>
      </c>
      <c r="T71" s="21">
        <v>5328437</v>
      </c>
      <c r="U71" s="21">
        <v>25568088</v>
      </c>
      <c r="V71" s="21">
        <v>173952018</v>
      </c>
      <c r="W71" s="21">
        <v>229893365</v>
      </c>
      <c r="X71" s="21"/>
      <c r="Y71" s="20"/>
      <c r="Z71" s="23">
        <v>229893365</v>
      </c>
    </row>
    <row r="72" spans="1:26" ht="13.5" hidden="1">
      <c r="A72" s="39" t="s">
        <v>105</v>
      </c>
      <c r="B72" s="19">
        <v>19695763</v>
      </c>
      <c r="C72" s="19"/>
      <c r="D72" s="20">
        <v>27003119</v>
      </c>
      <c r="E72" s="21">
        <v>27003119</v>
      </c>
      <c r="F72" s="21">
        <v>1479668</v>
      </c>
      <c r="G72" s="21">
        <v>1630578</v>
      </c>
      <c r="H72" s="21">
        <v>1864935</v>
      </c>
      <c r="I72" s="21">
        <v>4975181</v>
      </c>
      <c r="J72" s="21">
        <v>2021677</v>
      </c>
      <c r="K72" s="21">
        <v>1675698</v>
      </c>
      <c r="L72" s="21">
        <v>1909574</v>
      </c>
      <c r="M72" s="21">
        <v>5606949</v>
      </c>
      <c r="N72" s="21">
        <v>1699834</v>
      </c>
      <c r="O72" s="21">
        <v>1756055</v>
      </c>
      <c r="P72" s="21">
        <v>1470315</v>
      </c>
      <c r="Q72" s="21">
        <v>4926204</v>
      </c>
      <c r="R72" s="21">
        <v>1753474</v>
      </c>
      <c r="S72" s="21">
        <v>1594869</v>
      </c>
      <c r="T72" s="21">
        <v>1439595</v>
      </c>
      <c r="U72" s="21">
        <v>4787938</v>
      </c>
      <c r="V72" s="21">
        <v>20296272</v>
      </c>
      <c r="W72" s="21">
        <v>27003119</v>
      </c>
      <c r="X72" s="21"/>
      <c r="Y72" s="20"/>
      <c r="Z72" s="23">
        <v>27003119</v>
      </c>
    </row>
    <row r="73" spans="1:26" ht="13.5" hidden="1">
      <c r="A73" s="39" t="s">
        <v>106</v>
      </c>
      <c r="B73" s="19">
        <v>25063772</v>
      </c>
      <c r="C73" s="19"/>
      <c r="D73" s="20">
        <v>28433240</v>
      </c>
      <c r="E73" s="21">
        <v>28433240</v>
      </c>
      <c r="F73" s="21">
        <v>2478543</v>
      </c>
      <c r="G73" s="21">
        <v>2500841</v>
      </c>
      <c r="H73" s="21">
        <v>2493220</v>
      </c>
      <c r="I73" s="21">
        <v>7472604</v>
      </c>
      <c r="J73" s="21">
        <v>2398760</v>
      </c>
      <c r="K73" s="21">
        <v>2450117</v>
      </c>
      <c r="L73" s="21">
        <v>2478797</v>
      </c>
      <c r="M73" s="21">
        <v>7327674</v>
      </c>
      <c r="N73" s="21">
        <v>2487231</v>
      </c>
      <c r="O73" s="21">
        <v>2482875</v>
      </c>
      <c r="P73" s="21">
        <v>2511678</v>
      </c>
      <c r="Q73" s="21">
        <v>7481784</v>
      </c>
      <c r="R73" s="21">
        <v>2511775</v>
      </c>
      <c r="S73" s="21">
        <v>2522818</v>
      </c>
      <c r="T73" s="21">
        <v>2507522</v>
      </c>
      <c r="U73" s="21">
        <v>7542115</v>
      </c>
      <c r="V73" s="21">
        <v>29824177</v>
      </c>
      <c r="W73" s="21">
        <v>28433240</v>
      </c>
      <c r="X73" s="21"/>
      <c r="Y73" s="20"/>
      <c r="Z73" s="23">
        <v>28433240</v>
      </c>
    </row>
    <row r="74" spans="1:26" ht="13.5" hidden="1">
      <c r="A74" s="39" t="s">
        <v>107</v>
      </c>
      <c r="B74" s="19">
        <v>-17486464</v>
      </c>
      <c r="C74" s="19"/>
      <c r="D74" s="20">
        <v>-18554953</v>
      </c>
      <c r="E74" s="21">
        <v>-18554953</v>
      </c>
      <c r="F74" s="21">
        <v>48927</v>
      </c>
      <c r="G74" s="21">
        <v>48951</v>
      </c>
      <c r="H74" s="21">
        <v>49448</v>
      </c>
      <c r="I74" s="21">
        <v>147326</v>
      </c>
      <c r="J74" s="21">
        <v>49137</v>
      </c>
      <c r="K74" s="21">
        <v>49011</v>
      </c>
      <c r="L74" s="21">
        <v>-12636210</v>
      </c>
      <c r="M74" s="21">
        <v>-12538062</v>
      </c>
      <c r="N74" s="21">
        <v>47390</v>
      </c>
      <c r="O74" s="21">
        <v>49735</v>
      </c>
      <c r="P74" s="21">
        <v>49317</v>
      </c>
      <c r="Q74" s="21">
        <v>146442</v>
      </c>
      <c r="R74" s="21">
        <v>48405</v>
      </c>
      <c r="S74" s="21">
        <v>49551</v>
      </c>
      <c r="T74" s="21">
        <v>49299</v>
      </c>
      <c r="U74" s="21">
        <v>147255</v>
      </c>
      <c r="V74" s="21">
        <v>-12097039</v>
      </c>
      <c r="W74" s="21">
        <v>-18554953</v>
      </c>
      <c r="X74" s="21"/>
      <c r="Y74" s="20"/>
      <c r="Z74" s="23">
        <v>-18554953</v>
      </c>
    </row>
    <row r="75" spans="1:26" ht="13.5" hidden="1">
      <c r="A75" s="40" t="s">
        <v>110</v>
      </c>
      <c r="B75" s="28">
        <v>12010398</v>
      </c>
      <c r="C75" s="28"/>
      <c r="D75" s="29">
        <v>10857774</v>
      </c>
      <c r="E75" s="30">
        <v>10857774</v>
      </c>
      <c r="F75" s="30">
        <v>1187341</v>
      </c>
      <c r="G75" s="30">
        <v>1377379</v>
      </c>
      <c r="H75" s="30">
        <v>1338671</v>
      </c>
      <c r="I75" s="30">
        <v>3903391</v>
      </c>
      <c r="J75" s="30">
        <v>1352174</v>
      </c>
      <c r="K75" s="30">
        <v>1431577</v>
      </c>
      <c r="L75" s="30">
        <v>1351213</v>
      </c>
      <c r="M75" s="30">
        <v>4134964</v>
      </c>
      <c r="N75" s="30">
        <v>1365252</v>
      </c>
      <c r="O75" s="30">
        <v>1448986</v>
      </c>
      <c r="P75" s="30">
        <v>1403748</v>
      </c>
      <c r="Q75" s="30">
        <v>4217986</v>
      </c>
      <c r="R75" s="30">
        <v>1555216</v>
      </c>
      <c r="S75" s="30">
        <v>150</v>
      </c>
      <c r="T75" s="30">
        <v>1645191</v>
      </c>
      <c r="U75" s="30">
        <v>3200557</v>
      </c>
      <c r="V75" s="30">
        <v>15456898</v>
      </c>
      <c r="W75" s="30">
        <v>10857774</v>
      </c>
      <c r="X75" s="30"/>
      <c r="Y75" s="29"/>
      <c r="Z75" s="31">
        <v>10857774</v>
      </c>
    </row>
    <row r="76" spans="1:26" ht="13.5" hidden="1">
      <c r="A76" s="42" t="s">
        <v>222</v>
      </c>
      <c r="B76" s="32">
        <v>493892</v>
      </c>
      <c r="C76" s="32">
        <v>496011187</v>
      </c>
      <c r="D76" s="33">
        <v>596292</v>
      </c>
      <c r="E76" s="34">
        <v>596292</v>
      </c>
      <c r="F76" s="34">
        <v>43897897</v>
      </c>
      <c r="G76" s="34"/>
      <c r="H76" s="34">
        <v>48159021</v>
      </c>
      <c r="I76" s="34">
        <v>92056918</v>
      </c>
      <c r="J76" s="34">
        <v>48586200</v>
      </c>
      <c r="K76" s="34">
        <v>47084838</v>
      </c>
      <c r="L76" s="34">
        <v>45917720</v>
      </c>
      <c r="M76" s="34">
        <v>141588758</v>
      </c>
      <c r="N76" s="34">
        <v>45173886</v>
      </c>
      <c r="O76" s="34">
        <v>43465500</v>
      </c>
      <c r="P76" s="34">
        <v>43761266</v>
      </c>
      <c r="Q76" s="34">
        <v>132400652</v>
      </c>
      <c r="R76" s="34">
        <v>43325616</v>
      </c>
      <c r="S76" s="34">
        <v>43892807</v>
      </c>
      <c r="T76" s="34">
        <v>42746436</v>
      </c>
      <c r="U76" s="34">
        <v>129964859</v>
      </c>
      <c r="V76" s="34">
        <v>496011187</v>
      </c>
      <c r="W76" s="34">
        <v>596292</v>
      </c>
      <c r="X76" s="34"/>
      <c r="Y76" s="33"/>
      <c r="Z76" s="35">
        <v>596292</v>
      </c>
    </row>
    <row r="77" spans="1:26" ht="13.5" hidden="1">
      <c r="A77" s="37" t="s">
        <v>31</v>
      </c>
      <c r="B77" s="19">
        <v>78933</v>
      </c>
      <c r="C77" s="19">
        <v>78746716</v>
      </c>
      <c r="D77" s="20"/>
      <c r="E77" s="21"/>
      <c r="F77" s="21">
        <v>7171876</v>
      </c>
      <c r="G77" s="21"/>
      <c r="H77" s="21">
        <v>7211961</v>
      </c>
      <c r="I77" s="21">
        <v>14383837</v>
      </c>
      <c r="J77" s="21">
        <v>7214849</v>
      </c>
      <c r="K77" s="21">
        <v>7182566</v>
      </c>
      <c r="L77" s="21">
        <v>7101718</v>
      </c>
      <c r="M77" s="21">
        <v>21499133</v>
      </c>
      <c r="N77" s="21">
        <v>7220338</v>
      </c>
      <c r="O77" s="21">
        <v>6920713</v>
      </c>
      <c r="P77" s="21">
        <v>7221673</v>
      </c>
      <c r="Q77" s="21">
        <v>21362724</v>
      </c>
      <c r="R77" s="21">
        <v>7228428</v>
      </c>
      <c r="S77" s="21">
        <v>7105967</v>
      </c>
      <c r="T77" s="21">
        <v>7166627</v>
      </c>
      <c r="U77" s="21">
        <v>21501022</v>
      </c>
      <c r="V77" s="21">
        <v>78746716</v>
      </c>
      <c r="W77" s="21"/>
      <c r="X77" s="21"/>
      <c r="Y77" s="20"/>
      <c r="Z77" s="23"/>
    </row>
    <row r="78" spans="1:26" ht="13.5" hidden="1">
      <c r="A78" s="38" t="s">
        <v>32</v>
      </c>
      <c r="B78" s="19">
        <v>402949</v>
      </c>
      <c r="C78" s="19">
        <v>401587722</v>
      </c>
      <c r="D78" s="20">
        <v>596292</v>
      </c>
      <c r="E78" s="21">
        <v>596292</v>
      </c>
      <c r="F78" s="21">
        <v>35538663</v>
      </c>
      <c r="G78" s="21"/>
      <c r="H78" s="21">
        <v>39608389</v>
      </c>
      <c r="I78" s="21">
        <v>75147052</v>
      </c>
      <c r="J78" s="21">
        <v>40019177</v>
      </c>
      <c r="K78" s="21">
        <v>38470695</v>
      </c>
      <c r="L78" s="21">
        <v>37465862</v>
      </c>
      <c r="M78" s="21">
        <v>115955734</v>
      </c>
      <c r="N78" s="21">
        <v>36588296</v>
      </c>
      <c r="O78" s="21">
        <v>35095801</v>
      </c>
      <c r="P78" s="21">
        <v>35116294</v>
      </c>
      <c r="Q78" s="21">
        <v>106800391</v>
      </c>
      <c r="R78" s="21">
        <v>34541968</v>
      </c>
      <c r="S78" s="21">
        <v>35207959</v>
      </c>
      <c r="T78" s="21">
        <v>33934618</v>
      </c>
      <c r="U78" s="21">
        <v>103684545</v>
      </c>
      <c r="V78" s="21">
        <v>401587722</v>
      </c>
      <c r="W78" s="21">
        <v>596292</v>
      </c>
      <c r="X78" s="21"/>
      <c r="Y78" s="20"/>
      <c r="Z78" s="23">
        <v>596292</v>
      </c>
    </row>
    <row r="79" spans="1:26" ht="13.5" hidden="1">
      <c r="A79" s="39" t="s">
        <v>103</v>
      </c>
      <c r="B79" s="19">
        <v>158090</v>
      </c>
      <c r="C79" s="19">
        <v>164863389</v>
      </c>
      <c r="D79" s="20"/>
      <c r="E79" s="21"/>
      <c r="F79" s="21">
        <v>15103006</v>
      </c>
      <c r="G79" s="21"/>
      <c r="H79" s="21">
        <v>16192651</v>
      </c>
      <c r="I79" s="21">
        <v>31295657</v>
      </c>
      <c r="J79" s="21">
        <v>16705383</v>
      </c>
      <c r="K79" s="21">
        <v>15909269</v>
      </c>
      <c r="L79" s="21">
        <v>14942026</v>
      </c>
      <c r="M79" s="21">
        <v>47556678</v>
      </c>
      <c r="N79" s="21">
        <v>14036229</v>
      </c>
      <c r="O79" s="21">
        <v>13651566</v>
      </c>
      <c r="P79" s="21">
        <v>13345698</v>
      </c>
      <c r="Q79" s="21">
        <v>41033493</v>
      </c>
      <c r="R79" s="21">
        <v>14750400</v>
      </c>
      <c r="S79" s="21">
        <v>14165146</v>
      </c>
      <c r="T79" s="21">
        <v>16062015</v>
      </c>
      <c r="U79" s="21">
        <v>44977561</v>
      </c>
      <c r="V79" s="21">
        <v>164863389</v>
      </c>
      <c r="W79" s="21"/>
      <c r="X79" s="21"/>
      <c r="Y79" s="20"/>
      <c r="Z79" s="23"/>
    </row>
    <row r="80" spans="1:26" ht="13.5" hidden="1">
      <c r="A80" s="39" t="s">
        <v>104</v>
      </c>
      <c r="B80" s="19">
        <v>199372</v>
      </c>
      <c r="C80" s="19">
        <v>190758632</v>
      </c>
      <c r="D80" s="20"/>
      <c r="E80" s="21"/>
      <c r="F80" s="21">
        <v>16480558</v>
      </c>
      <c r="G80" s="21"/>
      <c r="H80" s="21">
        <v>19061578</v>
      </c>
      <c r="I80" s="21">
        <v>35542136</v>
      </c>
      <c r="J80" s="21">
        <v>18894892</v>
      </c>
      <c r="K80" s="21">
        <v>18542081</v>
      </c>
      <c r="L80" s="21">
        <v>18004552</v>
      </c>
      <c r="M80" s="21">
        <v>55441525</v>
      </c>
      <c r="N80" s="21">
        <v>18393574</v>
      </c>
      <c r="O80" s="21">
        <v>17208301</v>
      </c>
      <c r="P80" s="21">
        <v>17790893</v>
      </c>
      <c r="Q80" s="21">
        <v>53392768</v>
      </c>
      <c r="R80" s="21">
        <v>15527991</v>
      </c>
      <c r="S80" s="21">
        <v>16927751</v>
      </c>
      <c r="T80" s="21">
        <v>13926461</v>
      </c>
      <c r="U80" s="21">
        <v>46382203</v>
      </c>
      <c r="V80" s="21">
        <v>190758632</v>
      </c>
      <c r="W80" s="21"/>
      <c r="X80" s="21"/>
      <c r="Y80" s="20"/>
      <c r="Z80" s="23"/>
    </row>
    <row r="81" spans="1:26" ht="13.5" hidden="1">
      <c r="A81" s="39" t="s">
        <v>105</v>
      </c>
      <c r="B81" s="19">
        <v>19696</v>
      </c>
      <c r="C81" s="19">
        <v>18666174</v>
      </c>
      <c r="D81" s="20"/>
      <c r="E81" s="21"/>
      <c r="F81" s="21">
        <v>1476556</v>
      </c>
      <c r="G81" s="21"/>
      <c r="H81" s="21">
        <v>1860940</v>
      </c>
      <c r="I81" s="21">
        <v>3337496</v>
      </c>
      <c r="J81" s="21">
        <v>2020142</v>
      </c>
      <c r="K81" s="21">
        <v>1569228</v>
      </c>
      <c r="L81" s="21">
        <v>2036453</v>
      </c>
      <c r="M81" s="21">
        <v>5625823</v>
      </c>
      <c r="N81" s="21">
        <v>1697562</v>
      </c>
      <c r="O81" s="21">
        <v>1753059</v>
      </c>
      <c r="P81" s="21">
        <v>1467902</v>
      </c>
      <c r="Q81" s="21">
        <v>4918523</v>
      </c>
      <c r="R81" s="21">
        <v>1751802</v>
      </c>
      <c r="S81" s="21">
        <v>1593910</v>
      </c>
      <c r="T81" s="21">
        <v>1438620</v>
      </c>
      <c r="U81" s="21">
        <v>4784332</v>
      </c>
      <c r="V81" s="21">
        <v>18666174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25064</v>
      </c>
      <c r="C82" s="19">
        <v>27299527</v>
      </c>
      <c r="D82" s="20"/>
      <c r="E82" s="21"/>
      <c r="F82" s="21">
        <v>2478543</v>
      </c>
      <c r="G82" s="21"/>
      <c r="H82" s="21">
        <v>2493220</v>
      </c>
      <c r="I82" s="21">
        <v>4971763</v>
      </c>
      <c r="J82" s="21">
        <v>2398760</v>
      </c>
      <c r="K82" s="21">
        <v>2450117</v>
      </c>
      <c r="L82" s="21">
        <v>2482831</v>
      </c>
      <c r="M82" s="21">
        <v>7331708</v>
      </c>
      <c r="N82" s="21">
        <v>2460931</v>
      </c>
      <c r="O82" s="21">
        <v>2482875</v>
      </c>
      <c r="P82" s="21">
        <v>2511801</v>
      </c>
      <c r="Q82" s="21">
        <v>7455607</v>
      </c>
      <c r="R82" s="21">
        <v>2511775</v>
      </c>
      <c r="S82" s="21">
        <v>2521152</v>
      </c>
      <c r="T82" s="21">
        <v>2507522</v>
      </c>
      <c r="U82" s="21">
        <v>7540449</v>
      </c>
      <c r="V82" s="21">
        <v>27299527</v>
      </c>
      <c r="W82" s="21"/>
      <c r="X82" s="21"/>
      <c r="Y82" s="20"/>
      <c r="Z82" s="23"/>
    </row>
    <row r="83" spans="1:26" ht="13.5" hidden="1">
      <c r="A83" s="39" t="s">
        <v>107</v>
      </c>
      <c r="B83" s="19">
        <v>727</v>
      </c>
      <c r="C83" s="19"/>
      <c r="D83" s="20">
        <v>596292</v>
      </c>
      <c r="E83" s="21">
        <v>596292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596292</v>
      </c>
      <c r="X83" s="21"/>
      <c r="Y83" s="20"/>
      <c r="Z83" s="23">
        <v>596292</v>
      </c>
    </row>
    <row r="84" spans="1:26" ht="13.5" hidden="1">
      <c r="A84" s="40" t="s">
        <v>110</v>
      </c>
      <c r="B84" s="28">
        <v>12010</v>
      </c>
      <c r="C84" s="28">
        <v>15676749</v>
      </c>
      <c r="D84" s="29"/>
      <c r="E84" s="30"/>
      <c r="F84" s="30">
        <v>1187358</v>
      </c>
      <c r="G84" s="30"/>
      <c r="H84" s="30">
        <v>1338671</v>
      </c>
      <c r="I84" s="30">
        <v>2526029</v>
      </c>
      <c r="J84" s="30">
        <v>1352174</v>
      </c>
      <c r="K84" s="30">
        <v>1431577</v>
      </c>
      <c r="L84" s="30">
        <v>1350140</v>
      </c>
      <c r="M84" s="30">
        <v>4133891</v>
      </c>
      <c r="N84" s="30">
        <v>1365252</v>
      </c>
      <c r="O84" s="30">
        <v>1448986</v>
      </c>
      <c r="P84" s="30">
        <v>1423299</v>
      </c>
      <c r="Q84" s="30">
        <v>4237537</v>
      </c>
      <c r="R84" s="30">
        <v>1555220</v>
      </c>
      <c r="S84" s="30">
        <v>1578881</v>
      </c>
      <c r="T84" s="30">
        <v>1645191</v>
      </c>
      <c r="U84" s="30">
        <v>4779292</v>
      </c>
      <c r="V84" s="30">
        <v>15676749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254691424</v>
      </c>
      <c r="D5" s="158">
        <f>SUM(D6:D8)</f>
        <v>0</v>
      </c>
      <c r="E5" s="159">
        <f t="shared" si="0"/>
        <v>199505786</v>
      </c>
      <c r="F5" s="105">
        <f t="shared" si="0"/>
        <v>199505786</v>
      </c>
      <c r="G5" s="105">
        <f t="shared" si="0"/>
        <v>78409413</v>
      </c>
      <c r="H5" s="105">
        <f t="shared" si="0"/>
        <v>8691100</v>
      </c>
      <c r="I5" s="105">
        <f t="shared" si="0"/>
        <v>12542403</v>
      </c>
      <c r="J5" s="105">
        <f t="shared" si="0"/>
        <v>99642916</v>
      </c>
      <c r="K5" s="105">
        <f t="shared" si="0"/>
        <v>9675558</v>
      </c>
      <c r="L5" s="105">
        <f t="shared" si="0"/>
        <v>9118770</v>
      </c>
      <c r="M5" s="105">
        <f t="shared" si="0"/>
        <v>61507875</v>
      </c>
      <c r="N5" s="105">
        <f t="shared" si="0"/>
        <v>80302203</v>
      </c>
      <c r="O5" s="105">
        <f t="shared" si="0"/>
        <v>9230298</v>
      </c>
      <c r="P5" s="105">
        <f t="shared" si="0"/>
        <v>9679739</v>
      </c>
      <c r="Q5" s="105">
        <f t="shared" si="0"/>
        <v>9191529</v>
      </c>
      <c r="R5" s="105">
        <f t="shared" si="0"/>
        <v>28101566</v>
      </c>
      <c r="S5" s="105">
        <f t="shared" si="0"/>
        <v>51135874</v>
      </c>
      <c r="T5" s="105">
        <f t="shared" si="0"/>
        <v>106962</v>
      </c>
      <c r="U5" s="105">
        <f t="shared" si="0"/>
        <v>9627792</v>
      </c>
      <c r="V5" s="105">
        <f t="shared" si="0"/>
        <v>60870628</v>
      </c>
      <c r="W5" s="105">
        <f t="shared" si="0"/>
        <v>268917313</v>
      </c>
      <c r="X5" s="105">
        <f t="shared" si="0"/>
        <v>199505786</v>
      </c>
      <c r="Y5" s="105">
        <f t="shared" si="0"/>
        <v>69411527</v>
      </c>
      <c r="Z5" s="142">
        <f>+IF(X5&lt;&gt;0,+(Y5/X5)*100,0)</f>
        <v>34.79173631585803</v>
      </c>
      <c r="AA5" s="158">
        <f>SUM(AA6:AA8)</f>
        <v>199505786</v>
      </c>
    </row>
    <row r="6" spans="1:27" ht="13.5">
      <c r="A6" s="143" t="s">
        <v>75</v>
      </c>
      <c r="B6" s="141"/>
      <c r="C6" s="160">
        <v>5357319</v>
      </c>
      <c r="D6" s="160"/>
      <c r="E6" s="161">
        <v>1757970</v>
      </c>
      <c r="F6" s="65">
        <v>1757970</v>
      </c>
      <c r="G6" s="65">
        <v>11036</v>
      </c>
      <c r="H6" s="65">
        <v>120148</v>
      </c>
      <c r="I6" s="65">
        <v>90944</v>
      </c>
      <c r="J6" s="65">
        <v>222128</v>
      </c>
      <c r="K6" s="65">
        <v>80056</v>
      </c>
      <c r="L6" s="65">
        <v>13766</v>
      </c>
      <c r="M6" s="65">
        <v>22335</v>
      </c>
      <c r="N6" s="65">
        <v>116157</v>
      </c>
      <c r="O6" s="65">
        <v>1077</v>
      </c>
      <c r="P6" s="65">
        <v>520413</v>
      </c>
      <c r="Q6" s="65">
        <v>213482</v>
      </c>
      <c r="R6" s="65">
        <v>734972</v>
      </c>
      <c r="S6" s="65">
        <v>70308</v>
      </c>
      <c r="T6" s="65">
        <v>24831</v>
      </c>
      <c r="U6" s="65">
        <v>1077</v>
      </c>
      <c r="V6" s="65">
        <v>96216</v>
      </c>
      <c r="W6" s="65">
        <v>1169473</v>
      </c>
      <c r="X6" s="65">
        <v>1757970</v>
      </c>
      <c r="Y6" s="65">
        <v>-588497</v>
      </c>
      <c r="Z6" s="145">
        <v>-33.48</v>
      </c>
      <c r="AA6" s="160">
        <v>1757970</v>
      </c>
    </row>
    <row r="7" spans="1:27" ht="13.5">
      <c r="A7" s="143" t="s">
        <v>76</v>
      </c>
      <c r="B7" s="141"/>
      <c r="C7" s="162">
        <v>248283523</v>
      </c>
      <c r="D7" s="162"/>
      <c r="E7" s="163">
        <v>195736137</v>
      </c>
      <c r="F7" s="164">
        <v>195736137</v>
      </c>
      <c r="G7" s="164">
        <v>78348316</v>
      </c>
      <c r="H7" s="164">
        <v>8523509</v>
      </c>
      <c r="I7" s="164">
        <v>12402614</v>
      </c>
      <c r="J7" s="164">
        <v>99274439</v>
      </c>
      <c r="K7" s="164">
        <v>9529368</v>
      </c>
      <c r="L7" s="164">
        <v>9051917</v>
      </c>
      <c r="M7" s="164">
        <v>61436334</v>
      </c>
      <c r="N7" s="164">
        <v>80017619</v>
      </c>
      <c r="O7" s="164">
        <v>8903830</v>
      </c>
      <c r="P7" s="164">
        <v>9098520</v>
      </c>
      <c r="Q7" s="164">
        <v>8689206</v>
      </c>
      <c r="R7" s="164">
        <v>26691556</v>
      </c>
      <c r="S7" s="164">
        <v>51002405</v>
      </c>
      <c r="T7" s="164"/>
      <c r="U7" s="164">
        <v>9212498</v>
      </c>
      <c r="V7" s="164">
        <v>60214903</v>
      </c>
      <c r="W7" s="164">
        <v>266198517</v>
      </c>
      <c r="X7" s="164">
        <v>195736137</v>
      </c>
      <c r="Y7" s="164">
        <v>70462380</v>
      </c>
      <c r="Z7" s="146">
        <v>36</v>
      </c>
      <c r="AA7" s="162">
        <v>195736137</v>
      </c>
    </row>
    <row r="8" spans="1:27" ht="13.5">
      <c r="A8" s="143" t="s">
        <v>77</v>
      </c>
      <c r="B8" s="141"/>
      <c r="C8" s="160">
        <v>1050582</v>
      </c>
      <c r="D8" s="160"/>
      <c r="E8" s="161">
        <v>2011679</v>
      </c>
      <c r="F8" s="65">
        <v>2011679</v>
      </c>
      <c r="G8" s="65">
        <v>50061</v>
      </c>
      <c r="H8" s="65">
        <v>47443</v>
      </c>
      <c r="I8" s="65">
        <v>48845</v>
      </c>
      <c r="J8" s="65">
        <v>146349</v>
      </c>
      <c r="K8" s="65">
        <v>66134</v>
      </c>
      <c r="L8" s="65">
        <v>53087</v>
      </c>
      <c r="M8" s="65">
        <v>49206</v>
      </c>
      <c r="N8" s="65">
        <v>168427</v>
      </c>
      <c r="O8" s="65">
        <v>325391</v>
      </c>
      <c r="P8" s="65">
        <v>60806</v>
      </c>
      <c r="Q8" s="65">
        <v>288841</v>
      </c>
      <c r="R8" s="65">
        <v>675038</v>
      </c>
      <c r="S8" s="65">
        <v>63161</v>
      </c>
      <c r="T8" s="65">
        <v>82131</v>
      </c>
      <c r="U8" s="65">
        <v>414217</v>
      </c>
      <c r="V8" s="65">
        <v>559509</v>
      </c>
      <c r="W8" s="65">
        <v>1549323</v>
      </c>
      <c r="X8" s="65">
        <v>2011679</v>
      </c>
      <c r="Y8" s="65">
        <v>-462356</v>
      </c>
      <c r="Z8" s="145">
        <v>-22.98</v>
      </c>
      <c r="AA8" s="160">
        <v>2011679</v>
      </c>
    </row>
    <row r="9" spans="1:27" ht="13.5">
      <c r="A9" s="140" t="s">
        <v>78</v>
      </c>
      <c r="B9" s="141"/>
      <c r="C9" s="158">
        <f aca="true" t="shared" si="1" ref="C9:Y9">SUM(C10:C14)</f>
        <v>68359170</v>
      </c>
      <c r="D9" s="158">
        <f>SUM(D10:D14)</f>
        <v>0</v>
      </c>
      <c r="E9" s="159">
        <f t="shared" si="1"/>
        <v>289400197</v>
      </c>
      <c r="F9" s="105">
        <f t="shared" si="1"/>
        <v>289400197</v>
      </c>
      <c r="G9" s="105">
        <f t="shared" si="1"/>
        <v>2780500</v>
      </c>
      <c r="H9" s="105">
        <f t="shared" si="1"/>
        <v>2593350</v>
      </c>
      <c r="I9" s="105">
        <f t="shared" si="1"/>
        <v>2117638</v>
      </c>
      <c r="J9" s="105">
        <f t="shared" si="1"/>
        <v>7491488</v>
      </c>
      <c r="K9" s="105">
        <f t="shared" si="1"/>
        <v>4487163</v>
      </c>
      <c r="L9" s="105">
        <f t="shared" si="1"/>
        <v>3129189</v>
      </c>
      <c r="M9" s="105">
        <f t="shared" si="1"/>
        <v>25443024</v>
      </c>
      <c r="N9" s="105">
        <f t="shared" si="1"/>
        <v>33059376</v>
      </c>
      <c r="O9" s="105">
        <f t="shared" si="1"/>
        <v>2959478</v>
      </c>
      <c r="P9" s="105">
        <f t="shared" si="1"/>
        <v>2464337</v>
      </c>
      <c r="Q9" s="105">
        <f t="shared" si="1"/>
        <v>3988401</v>
      </c>
      <c r="R9" s="105">
        <f t="shared" si="1"/>
        <v>9412216</v>
      </c>
      <c r="S9" s="105">
        <f t="shared" si="1"/>
        <v>2577258</v>
      </c>
      <c r="T9" s="105">
        <f t="shared" si="1"/>
        <v>3058141</v>
      </c>
      <c r="U9" s="105">
        <f t="shared" si="1"/>
        <v>3249459</v>
      </c>
      <c r="V9" s="105">
        <f t="shared" si="1"/>
        <v>8884858</v>
      </c>
      <c r="W9" s="105">
        <f t="shared" si="1"/>
        <v>58847938</v>
      </c>
      <c r="X9" s="105">
        <f t="shared" si="1"/>
        <v>289400197</v>
      </c>
      <c r="Y9" s="105">
        <f t="shared" si="1"/>
        <v>-230552259</v>
      </c>
      <c r="Z9" s="142">
        <f>+IF(X9&lt;&gt;0,+(Y9/X9)*100,0)</f>
        <v>-79.66555012400354</v>
      </c>
      <c r="AA9" s="158">
        <f>SUM(AA10:AA14)</f>
        <v>289400197</v>
      </c>
    </row>
    <row r="10" spans="1:27" ht="13.5">
      <c r="A10" s="143" t="s">
        <v>79</v>
      </c>
      <c r="B10" s="141"/>
      <c r="C10" s="160">
        <v>791855</v>
      </c>
      <c r="D10" s="160"/>
      <c r="E10" s="161">
        <v>1181841</v>
      </c>
      <c r="F10" s="65">
        <v>1181841</v>
      </c>
      <c r="G10" s="65">
        <v>75197</v>
      </c>
      <c r="H10" s="65">
        <v>59520</v>
      </c>
      <c r="I10" s="65">
        <v>66473</v>
      </c>
      <c r="J10" s="65">
        <v>201190</v>
      </c>
      <c r="K10" s="65">
        <v>53883</v>
      </c>
      <c r="L10" s="65">
        <v>54957</v>
      </c>
      <c r="M10" s="65">
        <v>33128</v>
      </c>
      <c r="N10" s="65">
        <v>141968</v>
      </c>
      <c r="O10" s="65">
        <v>64390</v>
      </c>
      <c r="P10" s="65">
        <v>58517</v>
      </c>
      <c r="Q10" s="65">
        <v>62906</v>
      </c>
      <c r="R10" s="65">
        <v>185813</v>
      </c>
      <c r="S10" s="65">
        <v>58227</v>
      </c>
      <c r="T10" s="65">
        <v>68221</v>
      </c>
      <c r="U10" s="65">
        <v>72734</v>
      </c>
      <c r="V10" s="65">
        <v>199182</v>
      </c>
      <c r="W10" s="65">
        <v>728153</v>
      </c>
      <c r="X10" s="65">
        <v>1181841</v>
      </c>
      <c r="Y10" s="65">
        <v>-453688</v>
      </c>
      <c r="Z10" s="145">
        <v>-38.39</v>
      </c>
      <c r="AA10" s="160">
        <v>1181841</v>
      </c>
    </row>
    <row r="11" spans="1:27" ht="13.5">
      <c r="A11" s="143" t="s">
        <v>80</v>
      </c>
      <c r="B11" s="141"/>
      <c r="C11" s="160">
        <v>145215</v>
      </c>
      <c r="D11" s="160"/>
      <c r="E11" s="161">
        <v>245496</v>
      </c>
      <c r="F11" s="65">
        <v>245496</v>
      </c>
      <c r="G11" s="65">
        <v>8132</v>
      </c>
      <c r="H11" s="65">
        <v>10193</v>
      </c>
      <c r="I11" s="65">
        <v>14271</v>
      </c>
      <c r="J11" s="65">
        <v>32596</v>
      </c>
      <c r="K11" s="65">
        <v>14702</v>
      </c>
      <c r="L11" s="65">
        <v>16217</v>
      </c>
      <c r="M11" s="65">
        <v>13671</v>
      </c>
      <c r="N11" s="65">
        <v>44590</v>
      </c>
      <c r="O11" s="65">
        <v>18464</v>
      </c>
      <c r="P11" s="65">
        <v>15702</v>
      </c>
      <c r="Q11" s="65">
        <v>19985</v>
      </c>
      <c r="R11" s="65">
        <v>54151</v>
      </c>
      <c r="S11" s="65">
        <v>13495</v>
      </c>
      <c r="T11" s="65">
        <v>26293</v>
      </c>
      <c r="U11" s="65">
        <v>15068</v>
      </c>
      <c r="V11" s="65">
        <v>54856</v>
      </c>
      <c r="W11" s="65">
        <v>186193</v>
      </c>
      <c r="X11" s="65">
        <v>245496</v>
      </c>
      <c r="Y11" s="65">
        <v>-59303</v>
      </c>
      <c r="Z11" s="145">
        <v>-24.16</v>
      </c>
      <c r="AA11" s="160">
        <v>245496</v>
      </c>
    </row>
    <row r="12" spans="1:27" ht="13.5">
      <c r="A12" s="143" t="s">
        <v>81</v>
      </c>
      <c r="B12" s="141"/>
      <c r="C12" s="160">
        <v>14059427</v>
      </c>
      <c r="D12" s="160"/>
      <c r="E12" s="161">
        <v>30809620</v>
      </c>
      <c r="F12" s="65">
        <v>30809620</v>
      </c>
      <c r="G12" s="65">
        <v>2648244</v>
      </c>
      <c r="H12" s="65">
        <v>2474686</v>
      </c>
      <c r="I12" s="65">
        <v>1987446</v>
      </c>
      <c r="J12" s="65">
        <v>7110376</v>
      </c>
      <c r="K12" s="65">
        <v>4369441</v>
      </c>
      <c r="L12" s="65">
        <v>3009004</v>
      </c>
      <c r="M12" s="65">
        <v>2476389</v>
      </c>
      <c r="N12" s="65">
        <v>9854834</v>
      </c>
      <c r="O12" s="65">
        <v>2829234</v>
      </c>
      <c r="P12" s="65">
        <v>2340383</v>
      </c>
      <c r="Q12" s="65">
        <v>3856193</v>
      </c>
      <c r="R12" s="65">
        <v>9025810</v>
      </c>
      <c r="S12" s="65">
        <v>2457131</v>
      </c>
      <c r="T12" s="65">
        <v>2914076</v>
      </c>
      <c r="U12" s="65">
        <v>3112358</v>
      </c>
      <c r="V12" s="65">
        <v>8483565</v>
      </c>
      <c r="W12" s="65">
        <v>34474585</v>
      </c>
      <c r="X12" s="65">
        <v>30809620</v>
      </c>
      <c r="Y12" s="65">
        <v>3664965</v>
      </c>
      <c r="Z12" s="145">
        <v>11.9</v>
      </c>
      <c r="AA12" s="160">
        <v>30809620</v>
      </c>
    </row>
    <row r="13" spans="1:27" ht="13.5">
      <c r="A13" s="143" t="s">
        <v>82</v>
      </c>
      <c r="B13" s="141"/>
      <c r="C13" s="160">
        <v>50357883</v>
      </c>
      <c r="D13" s="160"/>
      <c r="E13" s="161">
        <v>257163240</v>
      </c>
      <c r="F13" s="65">
        <v>257163240</v>
      </c>
      <c r="G13" s="65">
        <v>48927</v>
      </c>
      <c r="H13" s="65">
        <v>48951</v>
      </c>
      <c r="I13" s="65">
        <v>49448</v>
      </c>
      <c r="J13" s="65">
        <v>147326</v>
      </c>
      <c r="K13" s="65">
        <v>49137</v>
      </c>
      <c r="L13" s="65">
        <v>49011</v>
      </c>
      <c r="M13" s="65">
        <v>22919836</v>
      </c>
      <c r="N13" s="65">
        <v>23017984</v>
      </c>
      <c r="O13" s="65">
        <v>47390</v>
      </c>
      <c r="P13" s="65">
        <v>49735</v>
      </c>
      <c r="Q13" s="65">
        <v>49317</v>
      </c>
      <c r="R13" s="65">
        <v>146442</v>
      </c>
      <c r="S13" s="65">
        <v>48405</v>
      </c>
      <c r="T13" s="65">
        <v>49551</v>
      </c>
      <c r="U13" s="65">
        <v>49299</v>
      </c>
      <c r="V13" s="65">
        <v>147255</v>
      </c>
      <c r="W13" s="65">
        <v>23459007</v>
      </c>
      <c r="X13" s="65">
        <v>257163240</v>
      </c>
      <c r="Y13" s="65">
        <v>-233704233</v>
      </c>
      <c r="Z13" s="145">
        <v>-90.88</v>
      </c>
      <c r="AA13" s="160">
        <v>257163240</v>
      </c>
    </row>
    <row r="14" spans="1:27" ht="13.5">
      <c r="A14" s="143" t="s">
        <v>83</v>
      </c>
      <c r="B14" s="141"/>
      <c r="C14" s="162">
        <v>3004790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105108404</v>
      </c>
      <c r="D15" s="158">
        <f>SUM(D16:D18)</f>
        <v>0</v>
      </c>
      <c r="E15" s="159">
        <f t="shared" si="2"/>
        <v>199708062</v>
      </c>
      <c r="F15" s="105">
        <f t="shared" si="2"/>
        <v>199708062</v>
      </c>
      <c r="G15" s="105">
        <f t="shared" si="2"/>
        <v>20197</v>
      </c>
      <c r="H15" s="105">
        <f t="shared" si="2"/>
        <v>14270</v>
      </c>
      <c r="I15" s="105">
        <f t="shared" si="2"/>
        <v>9745</v>
      </c>
      <c r="J15" s="105">
        <f t="shared" si="2"/>
        <v>44212</v>
      </c>
      <c r="K15" s="105">
        <f t="shared" si="2"/>
        <v>17151</v>
      </c>
      <c r="L15" s="105">
        <f t="shared" si="2"/>
        <v>21412</v>
      </c>
      <c r="M15" s="105">
        <f t="shared" si="2"/>
        <v>52886235</v>
      </c>
      <c r="N15" s="105">
        <f t="shared" si="2"/>
        <v>52924798</v>
      </c>
      <c r="O15" s="105">
        <f t="shared" si="2"/>
        <v>14826</v>
      </c>
      <c r="P15" s="105">
        <f t="shared" si="2"/>
        <v>6457</v>
      </c>
      <c r="Q15" s="105">
        <f t="shared" si="2"/>
        <v>20549</v>
      </c>
      <c r="R15" s="105">
        <f t="shared" si="2"/>
        <v>41832</v>
      </c>
      <c r="S15" s="105">
        <f t="shared" si="2"/>
        <v>24559</v>
      </c>
      <c r="T15" s="105">
        <f t="shared" si="2"/>
        <v>25235</v>
      </c>
      <c r="U15" s="105">
        <f t="shared" si="2"/>
        <v>14837</v>
      </c>
      <c r="V15" s="105">
        <f t="shared" si="2"/>
        <v>64631</v>
      </c>
      <c r="W15" s="105">
        <f t="shared" si="2"/>
        <v>53075473</v>
      </c>
      <c r="X15" s="105">
        <f t="shared" si="2"/>
        <v>199708062</v>
      </c>
      <c r="Y15" s="105">
        <f t="shared" si="2"/>
        <v>-146632589</v>
      </c>
      <c r="Z15" s="142">
        <f>+IF(X15&lt;&gt;0,+(Y15/X15)*100,0)</f>
        <v>-73.4234700049315</v>
      </c>
      <c r="AA15" s="158">
        <f>SUM(AA16:AA18)</f>
        <v>199708062</v>
      </c>
    </row>
    <row r="16" spans="1:27" ht="13.5">
      <c r="A16" s="143" t="s">
        <v>85</v>
      </c>
      <c r="B16" s="141"/>
      <c r="C16" s="160">
        <v>105108404</v>
      </c>
      <c r="D16" s="160"/>
      <c r="E16" s="161">
        <v>199708062</v>
      </c>
      <c r="F16" s="65">
        <v>199708062</v>
      </c>
      <c r="G16" s="65">
        <v>20197</v>
      </c>
      <c r="H16" s="65">
        <v>14270</v>
      </c>
      <c r="I16" s="65">
        <v>9745</v>
      </c>
      <c r="J16" s="65">
        <v>44212</v>
      </c>
      <c r="K16" s="65">
        <v>17151</v>
      </c>
      <c r="L16" s="65">
        <v>21412</v>
      </c>
      <c r="M16" s="65">
        <v>52886235</v>
      </c>
      <c r="N16" s="65">
        <v>52924798</v>
      </c>
      <c r="O16" s="65">
        <v>14826</v>
      </c>
      <c r="P16" s="65">
        <v>6457</v>
      </c>
      <c r="Q16" s="65">
        <v>20549</v>
      </c>
      <c r="R16" s="65">
        <v>41832</v>
      </c>
      <c r="S16" s="65">
        <v>24559</v>
      </c>
      <c r="T16" s="65">
        <v>25235</v>
      </c>
      <c r="U16" s="65">
        <v>14837</v>
      </c>
      <c r="V16" s="65">
        <v>64631</v>
      </c>
      <c r="W16" s="65">
        <v>53075473</v>
      </c>
      <c r="X16" s="65">
        <v>199708062</v>
      </c>
      <c r="Y16" s="65">
        <v>-146632589</v>
      </c>
      <c r="Z16" s="145">
        <v>-73.42</v>
      </c>
      <c r="AA16" s="160">
        <v>199708062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406576345</v>
      </c>
      <c r="D19" s="158">
        <f>SUM(D20:D23)</f>
        <v>0</v>
      </c>
      <c r="E19" s="159">
        <f t="shared" si="3"/>
        <v>571354833</v>
      </c>
      <c r="F19" s="105">
        <f t="shared" si="3"/>
        <v>571354833</v>
      </c>
      <c r="G19" s="105">
        <f t="shared" si="3"/>
        <v>36729138</v>
      </c>
      <c r="H19" s="105">
        <f t="shared" si="3"/>
        <v>38141623</v>
      </c>
      <c r="I19" s="105">
        <f t="shared" si="3"/>
        <v>38708281</v>
      </c>
      <c r="J19" s="105">
        <f t="shared" si="3"/>
        <v>113579042</v>
      </c>
      <c r="K19" s="105">
        <f t="shared" si="3"/>
        <v>39271697</v>
      </c>
      <c r="L19" s="105">
        <f t="shared" si="3"/>
        <v>31978001</v>
      </c>
      <c r="M19" s="105">
        <f t="shared" si="3"/>
        <v>37068473</v>
      </c>
      <c r="N19" s="105">
        <f t="shared" si="3"/>
        <v>108318171</v>
      </c>
      <c r="O19" s="105">
        <f t="shared" si="3"/>
        <v>35581775</v>
      </c>
      <c r="P19" s="105">
        <f t="shared" si="3"/>
        <v>34783157</v>
      </c>
      <c r="Q19" s="105">
        <f t="shared" si="3"/>
        <v>34186512</v>
      </c>
      <c r="R19" s="105">
        <f t="shared" si="3"/>
        <v>104551444</v>
      </c>
      <c r="S19" s="105">
        <f t="shared" si="3"/>
        <v>35778477</v>
      </c>
      <c r="T19" s="105">
        <f t="shared" si="3"/>
        <v>23510229</v>
      </c>
      <c r="U19" s="105">
        <f t="shared" si="3"/>
        <v>25838423</v>
      </c>
      <c r="V19" s="105">
        <f t="shared" si="3"/>
        <v>85127129</v>
      </c>
      <c r="W19" s="105">
        <f t="shared" si="3"/>
        <v>411575786</v>
      </c>
      <c r="X19" s="105">
        <f t="shared" si="3"/>
        <v>571354833</v>
      </c>
      <c r="Y19" s="105">
        <f t="shared" si="3"/>
        <v>-159779047</v>
      </c>
      <c r="Z19" s="142">
        <f>+IF(X19&lt;&gt;0,+(Y19/X19)*100,0)</f>
        <v>-27.964941884021833</v>
      </c>
      <c r="AA19" s="158">
        <f>SUM(AA20:AA23)</f>
        <v>571354833</v>
      </c>
    </row>
    <row r="20" spans="1:27" ht="13.5">
      <c r="A20" s="143" t="s">
        <v>89</v>
      </c>
      <c r="B20" s="141"/>
      <c r="C20" s="160">
        <v>162112177</v>
      </c>
      <c r="D20" s="160"/>
      <c r="E20" s="161">
        <v>226792544</v>
      </c>
      <c r="F20" s="65">
        <v>226792544</v>
      </c>
      <c r="G20" s="65">
        <v>17362760</v>
      </c>
      <c r="H20" s="65">
        <v>17661335</v>
      </c>
      <c r="I20" s="65">
        <v>16523317</v>
      </c>
      <c r="J20" s="65">
        <v>51547412</v>
      </c>
      <c r="K20" s="65">
        <v>17068847</v>
      </c>
      <c r="L20" s="65">
        <v>11075025</v>
      </c>
      <c r="M20" s="65">
        <v>15250201</v>
      </c>
      <c r="N20" s="65">
        <v>43394073</v>
      </c>
      <c r="O20" s="65">
        <v>14187821</v>
      </c>
      <c r="P20" s="65">
        <v>14162228</v>
      </c>
      <c r="Q20" s="65">
        <v>13721526</v>
      </c>
      <c r="R20" s="65">
        <v>42071575</v>
      </c>
      <c r="S20" s="65">
        <v>15631052</v>
      </c>
      <c r="T20" s="65">
        <v>14318781</v>
      </c>
      <c r="U20" s="65">
        <v>16208177</v>
      </c>
      <c r="V20" s="65">
        <v>46158010</v>
      </c>
      <c r="W20" s="65">
        <v>183171070</v>
      </c>
      <c r="X20" s="65">
        <v>226792544</v>
      </c>
      <c r="Y20" s="65">
        <v>-43621474</v>
      </c>
      <c r="Z20" s="145">
        <v>-19.23</v>
      </c>
      <c r="AA20" s="160">
        <v>226792544</v>
      </c>
    </row>
    <row r="21" spans="1:27" ht="13.5">
      <c r="A21" s="143" t="s">
        <v>90</v>
      </c>
      <c r="B21" s="141"/>
      <c r="C21" s="160">
        <v>199595505</v>
      </c>
      <c r="D21" s="160"/>
      <c r="E21" s="161">
        <v>275827254</v>
      </c>
      <c r="F21" s="65">
        <v>275827254</v>
      </c>
      <c r="G21" s="65">
        <v>15113959</v>
      </c>
      <c r="H21" s="65">
        <v>15908381</v>
      </c>
      <c r="I21" s="65">
        <v>17472366</v>
      </c>
      <c r="J21" s="65">
        <v>48494706</v>
      </c>
      <c r="K21" s="65">
        <v>17432171</v>
      </c>
      <c r="L21" s="65">
        <v>16423792</v>
      </c>
      <c r="M21" s="65">
        <v>17086494</v>
      </c>
      <c r="N21" s="65">
        <v>50942457</v>
      </c>
      <c r="O21" s="65">
        <v>16856382</v>
      </c>
      <c r="P21" s="65">
        <v>16028188</v>
      </c>
      <c r="Q21" s="65">
        <v>16131857</v>
      </c>
      <c r="R21" s="65">
        <v>49016427</v>
      </c>
      <c r="S21" s="65">
        <v>15537331</v>
      </c>
      <c r="T21" s="65">
        <v>4717899</v>
      </c>
      <c r="U21" s="65">
        <v>5337178</v>
      </c>
      <c r="V21" s="65">
        <v>25592408</v>
      </c>
      <c r="W21" s="65">
        <v>174045998</v>
      </c>
      <c r="X21" s="65">
        <v>275827254</v>
      </c>
      <c r="Y21" s="65">
        <v>-101781256</v>
      </c>
      <c r="Z21" s="145">
        <v>-36.9</v>
      </c>
      <c r="AA21" s="160">
        <v>275827254</v>
      </c>
    </row>
    <row r="22" spans="1:27" ht="13.5">
      <c r="A22" s="143" t="s">
        <v>91</v>
      </c>
      <c r="B22" s="141"/>
      <c r="C22" s="162">
        <v>19695983</v>
      </c>
      <c r="D22" s="162"/>
      <c r="E22" s="163">
        <v>31143761</v>
      </c>
      <c r="F22" s="164">
        <v>31143761</v>
      </c>
      <c r="G22" s="164">
        <v>1479673</v>
      </c>
      <c r="H22" s="164">
        <v>1630583</v>
      </c>
      <c r="I22" s="164">
        <v>1864940</v>
      </c>
      <c r="J22" s="164">
        <v>4975196</v>
      </c>
      <c r="K22" s="164">
        <v>2021682</v>
      </c>
      <c r="L22" s="164">
        <v>1675702</v>
      </c>
      <c r="M22" s="164">
        <v>1909578</v>
      </c>
      <c r="N22" s="164">
        <v>5606962</v>
      </c>
      <c r="O22" s="164">
        <v>1699838</v>
      </c>
      <c r="P22" s="164">
        <v>1756059</v>
      </c>
      <c r="Q22" s="164">
        <v>1470319</v>
      </c>
      <c r="R22" s="164">
        <v>4926216</v>
      </c>
      <c r="S22" s="164">
        <v>1753478</v>
      </c>
      <c r="T22" s="164">
        <v>1594873</v>
      </c>
      <c r="U22" s="164">
        <v>1439599</v>
      </c>
      <c r="V22" s="164">
        <v>4787950</v>
      </c>
      <c r="W22" s="164">
        <v>20296324</v>
      </c>
      <c r="X22" s="164">
        <v>31143761</v>
      </c>
      <c r="Y22" s="164">
        <v>-10847437</v>
      </c>
      <c r="Z22" s="146">
        <v>-34.83</v>
      </c>
      <c r="AA22" s="162">
        <v>31143761</v>
      </c>
    </row>
    <row r="23" spans="1:27" ht="13.5">
      <c r="A23" s="143" t="s">
        <v>92</v>
      </c>
      <c r="B23" s="141"/>
      <c r="C23" s="160">
        <v>25172680</v>
      </c>
      <c r="D23" s="160"/>
      <c r="E23" s="161">
        <v>37591274</v>
      </c>
      <c r="F23" s="65">
        <v>37591274</v>
      </c>
      <c r="G23" s="65">
        <v>2772746</v>
      </c>
      <c r="H23" s="65">
        <v>2941324</v>
      </c>
      <c r="I23" s="65">
        <v>2847658</v>
      </c>
      <c r="J23" s="65">
        <v>8561728</v>
      </c>
      <c r="K23" s="65">
        <v>2748997</v>
      </c>
      <c r="L23" s="65">
        <v>2803482</v>
      </c>
      <c r="M23" s="65">
        <v>2822200</v>
      </c>
      <c r="N23" s="65">
        <v>8374679</v>
      </c>
      <c r="O23" s="65">
        <v>2837734</v>
      </c>
      <c r="P23" s="65">
        <v>2836682</v>
      </c>
      <c r="Q23" s="65">
        <v>2862810</v>
      </c>
      <c r="R23" s="65">
        <v>8537226</v>
      </c>
      <c r="S23" s="65">
        <v>2856616</v>
      </c>
      <c r="T23" s="65">
        <v>2878676</v>
      </c>
      <c r="U23" s="65">
        <v>2853469</v>
      </c>
      <c r="V23" s="65">
        <v>8588761</v>
      </c>
      <c r="W23" s="65">
        <v>34062394</v>
      </c>
      <c r="X23" s="65">
        <v>37591274</v>
      </c>
      <c r="Y23" s="65">
        <v>-3528880</v>
      </c>
      <c r="Z23" s="145">
        <v>-9.39</v>
      </c>
      <c r="AA23" s="160">
        <v>37591274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834735343</v>
      </c>
      <c r="D25" s="177">
        <f>+D5+D9+D15+D19+D24</f>
        <v>0</v>
      </c>
      <c r="E25" s="178">
        <f t="shared" si="4"/>
        <v>1259968878</v>
      </c>
      <c r="F25" s="78">
        <f t="shared" si="4"/>
        <v>1259968878</v>
      </c>
      <c r="G25" s="78">
        <f t="shared" si="4"/>
        <v>117939248</v>
      </c>
      <c r="H25" s="78">
        <f t="shared" si="4"/>
        <v>49440343</v>
      </c>
      <c r="I25" s="78">
        <f t="shared" si="4"/>
        <v>53378067</v>
      </c>
      <c r="J25" s="78">
        <f t="shared" si="4"/>
        <v>220757658</v>
      </c>
      <c r="K25" s="78">
        <f t="shared" si="4"/>
        <v>53451569</v>
      </c>
      <c r="L25" s="78">
        <f t="shared" si="4"/>
        <v>44247372</v>
      </c>
      <c r="M25" s="78">
        <f t="shared" si="4"/>
        <v>176905607</v>
      </c>
      <c r="N25" s="78">
        <f t="shared" si="4"/>
        <v>274604548</v>
      </c>
      <c r="O25" s="78">
        <f t="shared" si="4"/>
        <v>47786377</v>
      </c>
      <c r="P25" s="78">
        <f t="shared" si="4"/>
        <v>46933690</v>
      </c>
      <c r="Q25" s="78">
        <f t="shared" si="4"/>
        <v>47386991</v>
      </c>
      <c r="R25" s="78">
        <f t="shared" si="4"/>
        <v>142107058</v>
      </c>
      <c r="S25" s="78">
        <f t="shared" si="4"/>
        <v>89516168</v>
      </c>
      <c r="T25" s="78">
        <f t="shared" si="4"/>
        <v>26700567</v>
      </c>
      <c r="U25" s="78">
        <f t="shared" si="4"/>
        <v>38730511</v>
      </c>
      <c r="V25" s="78">
        <f t="shared" si="4"/>
        <v>154947246</v>
      </c>
      <c r="W25" s="78">
        <f t="shared" si="4"/>
        <v>792416510</v>
      </c>
      <c r="X25" s="78">
        <f t="shared" si="4"/>
        <v>1259968878</v>
      </c>
      <c r="Y25" s="78">
        <f t="shared" si="4"/>
        <v>-467552368</v>
      </c>
      <c r="Z25" s="179">
        <f>+IF(X25&lt;&gt;0,+(Y25/X25)*100,0)</f>
        <v>-37.10824736736077</v>
      </c>
      <c r="AA25" s="177">
        <f>+AA5+AA9+AA15+AA19+AA24</f>
        <v>1259968878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201800226</v>
      </c>
      <c r="D28" s="158">
        <f>SUM(D29:D31)</f>
        <v>0</v>
      </c>
      <c r="E28" s="159">
        <f t="shared" si="5"/>
        <v>299262606</v>
      </c>
      <c r="F28" s="105">
        <f t="shared" si="5"/>
        <v>299262606</v>
      </c>
      <c r="G28" s="105">
        <f t="shared" si="5"/>
        <v>11361729</v>
      </c>
      <c r="H28" s="105">
        <f t="shared" si="5"/>
        <v>16366055</v>
      </c>
      <c r="I28" s="105">
        <f t="shared" si="5"/>
        <v>15378434</v>
      </c>
      <c r="J28" s="105">
        <f t="shared" si="5"/>
        <v>43106218</v>
      </c>
      <c r="K28" s="105">
        <f t="shared" si="5"/>
        <v>20011890</v>
      </c>
      <c r="L28" s="105">
        <f t="shared" si="5"/>
        <v>15042056</v>
      </c>
      <c r="M28" s="105">
        <f t="shared" si="5"/>
        <v>17066065</v>
      </c>
      <c r="N28" s="105">
        <f t="shared" si="5"/>
        <v>52120011</v>
      </c>
      <c r="O28" s="105">
        <f t="shared" si="5"/>
        <v>16494145</v>
      </c>
      <c r="P28" s="105">
        <f t="shared" si="5"/>
        <v>17118363</v>
      </c>
      <c r="Q28" s="105">
        <f t="shared" si="5"/>
        <v>17811926</v>
      </c>
      <c r="R28" s="105">
        <f t="shared" si="5"/>
        <v>51424434</v>
      </c>
      <c r="S28" s="105">
        <f t="shared" si="5"/>
        <v>18416886</v>
      </c>
      <c r="T28" s="105">
        <f t="shared" si="5"/>
        <v>11737496</v>
      </c>
      <c r="U28" s="105">
        <f t="shared" si="5"/>
        <v>22495741</v>
      </c>
      <c r="V28" s="105">
        <f t="shared" si="5"/>
        <v>52650123</v>
      </c>
      <c r="W28" s="105">
        <f t="shared" si="5"/>
        <v>199300786</v>
      </c>
      <c r="X28" s="105">
        <f t="shared" si="5"/>
        <v>299262606</v>
      </c>
      <c r="Y28" s="105">
        <f t="shared" si="5"/>
        <v>-99961820</v>
      </c>
      <c r="Z28" s="142">
        <f>+IF(X28&lt;&gt;0,+(Y28/X28)*100,0)</f>
        <v>-33.402709859446986</v>
      </c>
      <c r="AA28" s="158">
        <f>SUM(AA29:AA31)</f>
        <v>299262606</v>
      </c>
    </row>
    <row r="29" spans="1:27" ht="13.5">
      <c r="A29" s="143" t="s">
        <v>75</v>
      </c>
      <c r="B29" s="141"/>
      <c r="C29" s="160">
        <v>68150976</v>
      </c>
      <c r="D29" s="160"/>
      <c r="E29" s="161">
        <v>70383038</v>
      </c>
      <c r="F29" s="65">
        <v>70383038</v>
      </c>
      <c r="G29" s="65">
        <v>3971688</v>
      </c>
      <c r="H29" s="65">
        <v>7711783</v>
      </c>
      <c r="I29" s="65">
        <v>4561771</v>
      </c>
      <c r="J29" s="65">
        <v>16245242</v>
      </c>
      <c r="K29" s="65">
        <v>6637180</v>
      </c>
      <c r="L29" s="65">
        <v>5998263</v>
      </c>
      <c r="M29" s="65">
        <v>3160509</v>
      </c>
      <c r="N29" s="65">
        <v>15795952</v>
      </c>
      <c r="O29" s="65">
        <v>7081029</v>
      </c>
      <c r="P29" s="65">
        <v>8061903</v>
      </c>
      <c r="Q29" s="65">
        <v>8813356</v>
      </c>
      <c r="R29" s="65">
        <v>23956288</v>
      </c>
      <c r="S29" s="65">
        <v>8426026</v>
      </c>
      <c r="T29" s="65">
        <v>7858899</v>
      </c>
      <c r="U29" s="65">
        <v>13681002</v>
      </c>
      <c r="V29" s="65">
        <v>29965927</v>
      </c>
      <c r="W29" s="65">
        <v>85963409</v>
      </c>
      <c r="X29" s="65">
        <v>70383038</v>
      </c>
      <c r="Y29" s="65">
        <v>15580371</v>
      </c>
      <c r="Z29" s="145">
        <v>22.14</v>
      </c>
      <c r="AA29" s="160">
        <v>70383038</v>
      </c>
    </row>
    <row r="30" spans="1:27" ht="13.5">
      <c r="A30" s="143" t="s">
        <v>76</v>
      </c>
      <c r="B30" s="141"/>
      <c r="C30" s="162">
        <v>64566600</v>
      </c>
      <c r="D30" s="162"/>
      <c r="E30" s="163">
        <v>170484073</v>
      </c>
      <c r="F30" s="164">
        <v>170484073</v>
      </c>
      <c r="G30" s="164">
        <v>3477744</v>
      </c>
      <c r="H30" s="164">
        <v>2765056</v>
      </c>
      <c r="I30" s="164">
        <v>5108372</v>
      </c>
      <c r="J30" s="164">
        <v>11351172</v>
      </c>
      <c r="K30" s="164">
        <v>7572691</v>
      </c>
      <c r="L30" s="164">
        <v>4243493</v>
      </c>
      <c r="M30" s="164">
        <v>10853378</v>
      </c>
      <c r="N30" s="164">
        <v>22669562</v>
      </c>
      <c r="O30" s="164">
        <v>5697500</v>
      </c>
      <c r="P30" s="164">
        <v>3632488</v>
      </c>
      <c r="Q30" s="164">
        <v>4925806</v>
      </c>
      <c r="R30" s="164">
        <v>14255794</v>
      </c>
      <c r="S30" s="164">
        <v>4901127</v>
      </c>
      <c r="T30" s="164"/>
      <c r="U30" s="164">
        <v>4335807</v>
      </c>
      <c r="V30" s="164">
        <v>9236934</v>
      </c>
      <c r="W30" s="164">
        <v>57513462</v>
      </c>
      <c r="X30" s="164">
        <v>170484073</v>
      </c>
      <c r="Y30" s="164">
        <v>-112970611</v>
      </c>
      <c r="Z30" s="146">
        <v>-66.26</v>
      </c>
      <c r="AA30" s="162">
        <v>170484073</v>
      </c>
    </row>
    <row r="31" spans="1:27" ht="13.5">
      <c r="A31" s="143" t="s">
        <v>77</v>
      </c>
      <c r="B31" s="141"/>
      <c r="C31" s="160">
        <v>69082650</v>
      </c>
      <c r="D31" s="160"/>
      <c r="E31" s="161">
        <v>58395495</v>
      </c>
      <c r="F31" s="65">
        <v>58395495</v>
      </c>
      <c r="G31" s="65">
        <v>3912297</v>
      </c>
      <c r="H31" s="65">
        <v>5889216</v>
      </c>
      <c r="I31" s="65">
        <v>5708291</v>
      </c>
      <c r="J31" s="65">
        <v>15509804</v>
      </c>
      <c r="K31" s="65">
        <v>5802019</v>
      </c>
      <c r="L31" s="65">
        <v>4800300</v>
      </c>
      <c r="M31" s="65">
        <v>3052178</v>
      </c>
      <c r="N31" s="65">
        <v>13654497</v>
      </c>
      <c r="O31" s="65">
        <v>3715616</v>
      </c>
      <c r="P31" s="65">
        <v>5423972</v>
      </c>
      <c r="Q31" s="65">
        <v>4072764</v>
      </c>
      <c r="R31" s="65">
        <v>13212352</v>
      </c>
      <c r="S31" s="65">
        <v>5089733</v>
      </c>
      <c r="T31" s="65">
        <v>3878597</v>
      </c>
      <c r="U31" s="65">
        <v>4478932</v>
      </c>
      <c r="V31" s="65">
        <v>13447262</v>
      </c>
      <c r="W31" s="65">
        <v>55823915</v>
      </c>
      <c r="X31" s="65">
        <v>58395495</v>
      </c>
      <c r="Y31" s="65">
        <v>-2571580</v>
      </c>
      <c r="Z31" s="145">
        <v>-4.4</v>
      </c>
      <c r="AA31" s="160">
        <v>58395495</v>
      </c>
    </row>
    <row r="32" spans="1:27" ht="13.5">
      <c r="A32" s="140" t="s">
        <v>78</v>
      </c>
      <c r="B32" s="141"/>
      <c r="C32" s="158">
        <f aca="true" t="shared" si="6" ref="C32:Y32">SUM(C33:C37)</f>
        <v>130025736</v>
      </c>
      <c r="D32" s="158">
        <f>SUM(D33:D37)</f>
        <v>0</v>
      </c>
      <c r="E32" s="159">
        <f t="shared" si="6"/>
        <v>356814457</v>
      </c>
      <c r="F32" s="105">
        <f t="shared" si="6"/>
        <v>356814457</v>
      </c>
      <c r="G32" s="105">
        <f t="shared" si="6"/>
        <v>6591532</v>
      </c>
      <c r="H32" s="105">
        <f t="shared" si="6"/>
        <v>10925218</v>
      </c>
      <c r="I32" s="105">
        <f t="shared" si="6"/>
        <v>8077151</v>
      </c>
      <c r="J32" s="105">
        <f t="shared" si="6"/>
        <v>25593901</v>
      </c>
      <c r="K32" s="105">
        <f t="shared" si="6"/>
        <v>10291355</v>
      </c>
      <c r="L32" s="105">
        <f t="shared" si="6"/>
        <v>7072344</v>
      </c>
      <c r="M32" s="105">
        <f t="shared" si="6"/>
        <v>27427091</v>
      </c>
      <c r="N32" s="105">
        <f t="shared" si="6"/>
        <v>44790790</v>
      </c>
      <c r="O32" s="105">
        <f t="shared" si="6"/>
        <v>11945657</v>
      </c>
      <c r="P32" s="105">
        <f t="shared" si="6"/>
        <v>8684506</v>
      </c>
      <c r="Q32" s="105">
        <f t="shared" si="6"/>
        <v>6606261</v>
      </c>
      <c r="R32" s="105">
        <f t="shared" si="6"/>
        <v>27236424</v>
      </c>
      <c r="S32" s="105">
        <f t="shared" si="6"/>
        <v>8390799</v>
      </c>
      <c r="T32" s="105">
        <f t="shared" si="6"/>
        <v>7691299</v>
      </c>
      <c r="U32" s="105">
        <f t="shared" si="6"/>
        <v>10698410</v>
      </c>
      <c r="V32" s="105">
        <f t="shared" si="6"/>
        <v>26780508</v>
      </c>
      <c r="W32" s="105">
        <f t="shared" si="6"/>
        <v>124401623</v>
      </c>
      <c r="X32" s="105">
        <f t="shared" si="6"/>
        <v>356814457</v>
      </c>
      <c r="Y32" s="105">
        <f t="shared" si="6"/>
        <v>-232412834</v>
      </c>
      <c r="Z32" s="142">
        <f>+IF(X32&lt;&gt;0,+(Y32/X32)*100,0)</f>
        <v>-65.13548692899515</v>
      </c>
      <c r="AA32" s="158">
        <f>SUM(AA33:AA37)</f>
        <v>356814457</v>
      </c>
    </row>
    <row r="33" spans="1:27" ht="13.5">
      <c r="A33" s="143" t="s">
        <v>79</v>
      </c>
      <c r="B33" s="141"/>
      <c r="C33" s="160">
        <v>10923520</v>
      </c>
      <c r="D33" s="160"/>
      <c r="E33" s="161">
        <v>11705057</v>
      </c>
      <c r="F33" s="65">
        <v>11705057</v>
      </c>
      <c r="G33" s="65">
        <v>1280336</v>
      </c>
      <c r="H33" s="65">
        <v>1957362</v>
      </c>
      <c r="I33" s="65">
        <v>912751</v>
      </c>
      <c r="J33" s="65">
        <v>4150449</v>
      </c>
      <c r="K33" s="65">
        <v>1264025</v>
      </c>
      <c r="L33" s="65">
        <v>1008425</v>
      </c>
      <c r="M33" s="65">
        <v>529882</v>
      </c>
      <c r="N33" s="65">
        <v>2802332</v>
      </c>
      <c r="O33" s="65">
        <v>943164</v>
      </c>
      <c r="P33" s="65">
        <v>1044554</v>
      </c>
      <c r="Q33" s="65">
        <v>994372</v>
      </c>
      <c r="R33" s="65">
        <v>2982090</v>
      </c>
      <c r="S33" s="65">
        <v>1105767</v>
      </c>
      <c r="T33" s="65">
        <v>883988</v>
      </c>
      <c r="U33" s="65">
        <v>1855177</v>
      </c>
      <c r="V33" s="65">
        <v>3844932</v>
      </c>
      <c r="W33" s="65">
        <v>13779803</v>
      </c>
      <c r="X33" s="65">
        <v>11705057</v>
      </c>
      <c r="Y33" s="65">
        <v>2074746</v>
      </c>
      <c r="Z33" s="145">
        <v>17.73</v>
      </c>
      <c r="AA33" s="160">
        <v>11705057</v>
      </c>
    </row>
    <row r="34" spans="1:27" ht="13.5">
      <c r="A34" s="143" t="s">
        <v>80</v>
      </c>
      <c r="B34" s="141"/>
      <c r="C34" s="160">
        <v>29147533</v>
      </c>
      <c r="D34" s="160"/>
      <c r="E34" s="161">
        <v>30357105</v>
      </c>
      <c r="F34" s="65">
        <v>30357105</v>
      </c>
      <c r="G34" s="65">
        <v>2107632</v>
      </c>
      <c r="H34" s="65">
        <v>2067321</v>
      </c>
      <c r="I34" s="65">
        <v>2282701</v>
      </c>
      <c r="J34" s="65">
        <v>6457654</v>
      </c>
      <c r="K34" s="65">
        <v>2446895</v>
      </c>
      <c r="L34" s="65">
        <v>2351704</v>
      </c>
      <c r="M34" s="65">
        <v>2640484</v>
      </c>
      <c r="N34" s="65">
        <v>7439083</v>
      </c>
      <c r="O34" s="65">
        <v>2502372</v>
      </c>
      <c r="P34" s="65">
        <v>2659661</v>
      </c>
      <c r="Q34" s="65">
        <v>2472330</v>
      </c>
      <c r="R34" s="65">
        <v>7634363</v>
      </c>
      <c r="S34" s="65">
        <v>2485972</v>
      </c>
      <c r="T34" s="65">
        <v>2473720</v>
      </c>
      <c r="U34" s="65">
        <v>1929816</v>
      </c>
      <c r="V34" s="65">
        <v>6889508</v>
      </c>
      <c r="W34" s="65">
        <v>28420608</v>
      </c>
      <c r="X34" s="65">
        <v>30357105</v>
      </c>
      <c r="Y34" s="65">
        <v>-1936497</v>
      </c>
      <c r="Z34" s="145">
        <v>-6.38</v>
      </c>
      <c r="AA34" s="160">
        <v>30357105</v>
      </c>
    </row>
    <row r="35" spans="1:27" ht="13.5">
      <c r="A35" s="143" t="s">
        <v>81</v>
      </c>
      <c r="B35" s="141"/>
      <c r="C35" s="160">
        <v>30656219</v>
      </c>
      <c r="D35" s="160"/>
      <c r="E35" s="161">
        <v>50429498</v>
      </c>
      <c r="F35" s="65">
        <v>50429498</v>
      </c>
      <c r="G35" s="65">
        <v>2169444</v>
      </c>
      <c r="H35" s="65">
        <v>6024941</v>
      </c>
      <c r="I35" s="65">
        <v>4032394</v>
      </c>
      <c r="J35" s="65">
        <v>12226779</v>
      </c>
      <c r="K35" s="65">
        <v>4960810</v>
      </c>
      <c r="L35" s="65">
        <v>2695564</v>
      </c>
      <c r="M35" s="65">
        <v>1430721</v>
      </c>
      <c r="N35" s="65">
        <v>9087095</v>
      </c>
      <c r="O35" s="65">
        <v>7627406</v>
      </c>
      <c r="P35" s="65">
        <v>4116868</v>
      </c>
      <c r="Q35" s="65">
        <v>2314964</v>
      </c>
      <c r="R35" s="65">
        <v>14059238</v>
      </c>
      <c r="S35" s="65">
        <v>4086325</v>
      </c>
      <c r="T35" s="65">
        <v>3579834</v>
      </c>
      <c r="U35" s="65">
        <v>5924988</v>
      </c>
      <c r="V35" s="65">
        <v>13591147</v>
      </c>
      <c r="W35" s="65">
        <v>48964259</v>
      </c>
      <c r="X35" s="65">
        <v>50429498</v>
      </c>
      <c r="Y35" s="65">
        <v>-1465239</v>
      </c>
      <c r="Z35" s="145">
        <v>-2.91</v>
      </c>
      <c r="AA35" s="160">
        <v>50429498</v>
      </c>
    </row>
    <row r="36" spans="1:27" ht="13.5">
      <c r="A36" s="143" t="s">
        <v>82</v>
      </c>
      <c r="B36" s="141"/>
      <c r="C36" s="160">
        <v>52011940</v>
      </c>
      <c r="D36" s="160"/>
      <c r="E36" s="161">
        <v>262174153</v>
      </c>
      <c r="F36" s="65">
        <v>262174153</v>
      </c>
      <c r="G36" s="65">
        <v>525850</v>
      </c>
      <c r="H36" s="65">
        <v>417885</v>
      </c>
      <c r="I36" s="65">
        <v>424205</v>
      </c>
      <c r="J36" s="65">
        <v>1367940</v>
      </c>
      <c r="K36" s="65">
        <v>558784</v>
      </c>
      <c r="L36" s="65">
        <v>390474</v>
      </c>
      <c r="M36" s="65">
        <v>23161904</v>
      </c>
      <c r="N36" s="65">
        <v>24111162</v>
      </c>
      <c r="O36" s="65">
        <v>415259</v>
      </c>
      <c r="P36" s="65">
        <v>400261</v>
      </c>
      <c r="Q36" s="65">
        <v>394729</v>
      </c>
      <c r="R36" s="65">
        <v>1210249</v>
      </c>
      <c r="S36" s="65">
        <v>349478</v>
      </c>
      <c r="T36" s="65">
        <v>360364</v>
      </c>
      <c r="U36" s="65">
        <v>507521</v>
      </c>
      <c r="V36" s="65">
        <v>1217363</v>
      </c>
      <c r="W36" s="65">
        <v>27906714</v>
      </c>
      <c r="X36" s="65">
        <v>262174153</v>
      </c>
      <c r="Y36" s="65">
        <v>-234267439</v>
      </c>
      <c r="Z36" s="145">
        <v>-89.36</v>
      </c>
      <c r="AA36" s="160">
        <v>262174153</v>
      </c>
    </row>
    <row r="37" spans="1:27" ht="13.5">
      <c r="A37" s="143" t="s">
        <v>83</v>
      </c>
      <c r="B37" s="141"/>
      <c r="C37" s="162">
        <v>7286524</v>
      </c>
      <c r="D37" s="162"/>
      <c r="E37" s="163">
        <v>2148644</v>
      </c>
      <c r="F37" s="164">
        <v>2148644</v>
      </c>
      <c r="G37" s="164">
        <v>508270</v>
      </c>
      <c r="H37" s="164">
        <v>457709</v>
      </c>
      <c r="I37" s="164">
        <v>425100</v>
      </c>
      <c r="J37" s="164">
        <v>1391079</v>
      </c>
      <c r="K37" s="164">
        <v>1060841</v>
      </c>
      <c r="L37" s="164">
        <v>626177</v>
      </c>
      <c r="M37" s="164">
        <v>-335900</v>
      </c>
      <c r="N37" s="164">
        <v>1351118</v>
      </c>
      <c r="O37" s="164">
        <v>457456</v>
      </c>
      <c r="P37" s="164">
        <v>463162</v>
      </c>
      <c r="Q37" s="164">
        <v>429866</v>
      </c>
      <c r="R37" s="164">
        <v>1350484</v>
      </c>
      <c r="S37" s="164">
        <v>363257</v>
      </c>
      <c r="T37" s="164">
        <v>393393</v>
      </c>
      <c r="U37" s="164">
        <v>480908</v>
      </c>
      <c r="V37" s="164">
        <v>1237558</v>
      </c>
      <c r="W37" s="164">
        <v>5330239</v>
      </c>
      <c r="X37" s="164">
        <v>2148644</v>
      </c>
      <c r="Y37" s="164">
        <v>3181595</v>
      </c>
      <c r="Z37" s="146">
        <v>148.07</v>
      </c>
      <c r="AA37" s="162">
        <v>2148644</v>
      </c>
    </row>
    <row r="38" spans="1:27" ht="13.5">
      <c r="A38" s="140" t="s">
        <v>84</v>
      </c>
      <c r="B38" s="147"/>
      <c r="C38" s="158">
        <f aca="true" t="shared" si="7" ref="C38:Y38">SUM(C39:C41)</f>
        <v>68683251</v>
      </c>
      <c r="D38" s="158">
        <f>SUM(D39:D41)</f>
        <v>0</v>
      </c>
      <c r="E38" s="159">
        <f t="shared" si="7"/>
        <v>233006242</v>
      </c>
      <c r="F38" s="105">
        <f t="shared" si="7"/>
        <v>233006242</v>
      </c>
      <c r="G38" s="105">
        <f t="shared" si="7"/>
        <v>2157425</v>
      </c>
      <c r="H38" s="105">
        <f t="shared" si="7"/>
        <v>2225965</v>
      </c>
      <c r="I38" s="105">
        <f t="shared" si="7"/>
        <v>2603200</v>
      </c>
      <c r="J38" s="105">
        <f t="shared" si="7"/>
        <v>6986590</v>
      </c>
      <c r="K38" s="105">
        <f t="shared" si="7"/>
        <v>3115314</v>
      </c>
      <c r="L38" s="105">
        <f t="shared" si="7"/>
        <v>2964891</v>
      </c>
      <c r="M38" s="105">
        <f t="shared" si="7"/>
        <v>54706884</v>
      </c>
      <c r="N38" s="105">
        <f t="shared" si="7"/>
        <v>60787089</v>
      </c>
      <c r="O38" s="105">
        <f t="shared" si="7"/>
        <v>2199436</v>
      </c>
      <c r="P38" s="105">
        <f t="shared" si="7"/>
        <v>2723465</v>
      </c>
      <c r="Q38" s="105">
        <f t="shared" si="7"/>
        <v>1976073</v>
      </c>
      <c r="R38" s="105">
        <f t="shared" si="7"/>
        <v>6898974</v>
      </c>
      <c r="S38" s="105">
        <f t="shared" si="7"/>
        <v>2038856</v>
      </c>
      <c r="T38" s="105">
        <f t="shared" si="7"/>
        <v>1852678</v>
      </c>
      <c r="U38" s="105">
        <f t="shared" si="7"/>
        <v>2711322</v>
      </c>
      <c r="V38" s="105">
        <f t="shared" si="7"/>
        <v>6602856</v>
      </c>
      <c r="W38" s="105">
        <f t="shared" si="7"/>
        <v>81275509</v>
      </c>
      <c r="X38" s="105">
        <f t="shared" si="7"/>
        <v>233006242</v>
      </c>
      <c r="Y38" s="105">
        <f t="shared" si="7"/>
        <v>-151730733</v>
      </c>
      <c r="Z38" s="142">
        <f>+IF(X38&lt;&gt;0,+(Y38/X38)*100,0)</f>
        <v>-65.11874175456639</v>
      </c>
      <c r="AA38" s="158">
        <f>SUM(AA39:AA41)</f>
        <v>233006242</v>
      </c>
    </row>
    <row r="39" spans="1:27" ht="13.5">
      <c r="A39" s="143" t="s">
        <v>85</v>
      </c>
      <c r="B39" s="141"/>
      <c r="C39" s="160">
        <v>20804934</v>
      </c>
      <c r="D39" s="160"/>
      <c r="E39" s="161">
        <v>220889840</v>
      </c>
      <c r="F39" s="65">
        <v>220889840</v>
      </c>
      <c r="G39" s="65">
        <v>1360428</v>
      </c>
      <c r="H39" s="65">
        <v>1240713</v>
      </c>
      <c r="I39" s="65">
        <v>1518361</v>
      </c>
      <c r="J39" s="65">
        <v>4119502</v>
      </c>
      <c r="K39" s="65">
        <v>1614603</v>
      </c>
      <c r="L39" s="65">
        <v>1433990</v>
      </c>
      <c r="M39" s="65">
        <v>53572363</v>
      </c>
      <c r="N39" s="65">
        <v>56620956</v>
      </c>
      <c r="O39" s="65">
        <v>1328012</v>
      </c>
      <c r="P39" s="65">
        <v>1347661</v>
      </c>
      <c r="Q39" s="65">
        <v>1313789</v>
      </c>
      <c r="R39" s="65">
        <v>3989462</v>
      </c>
      <c r="S39" s="65">
        <v>1132235</v>
      </c>
      <c r="T39" s="65">
        <v>1363124</v>
      </c>
      <c r="U39" s="65">
        <v>2151214</v>
      </c>
      <c r="V39" s="65">
        <v>4646573</v>
      </c>
      <c r="W39" s="65">
        <v>69376493</v>
      </c>
      <c r="X39" s="65">
        <v>220889840</v>
      </c>
      <c r="Y39" s="65">
        <v>-151513347</v>
      </c>
      <c r="Z39" s="145">
        <v>-68.59</v>
      </c>
      <c r="AA39" s="160">
        <v>220889840</v>
      </c>
    </row>
    <row r="40" spans="1:27" ht="13.5">
      <c r="A40" s="143" t="s">
        <v>86</v>
      </c>
      <c r="B40" s="141"/>
      <c r="C40" s="160">
        <v>47878317</v>
      </c>
      <c r="D40" s="160"/>
      <c r="E40" s="161">
        <v>12116402</v>
      </c>
      <c r="F40" s="65">
        <v>12116402</v>
      </c>
      <c r="G40" s="65">
        <v>796997</v>
      </c>
      <c r="H40" s="65">
        <v>985252</v>
      </c>
      <c r="I40" s="65">
        <v>1084839</v>
      </c>
      <c r="J40" s="65">
        <v>2867088</v>
      </c>
      <c r="K40" s="65">
        <v>1500711</v>
      </c>
      <c r="L40" s="65">
        <v>1530901</v>
      </c>
      <c r="M40" s="65">
        <v>1134521</v>
      </c>
      <c r="N40" s="65">
        <v>4166133</v>
      </c>
      <c r="O40" s="65">
        <v>871424</v>
      </c>
      <c r="P40" s="65">
        <v>1375804</v>
      </c>
      <c r="Q40" s="65">
        <v>662284</v>
      </c>
      <c r="R40" s="65">
        <v>2909512</v>
      </c>
      <c r="S40" s="65">
        <v>906621</v>
      </c>
      <c r="T40" s="65">
        <v>489554</v>
      </c>
      <c r="U40" s="65">
        <v>560108</v>
      </c>
      <c r="V40" s="65">
        <v>1956283</v>
      </c>
      <c r="W40" s="65">
        <v>11899016</v>
      </c>
      <c r="X40" s="65">
        <v>12116402</v>
      </c>
      <c r="Y40" s="65">
        <v>-217386</v>
      </c>
      <c r="Z40" s="145">
        <v>-1.79</v>
      </c>
      <c r="AA40" s="160">
        <v>12116402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408637089</v>
      </c>
      <c r="D42" s="158">
        <f>SUM(D43:D46)</f>
        <v>0</v>
      </c>
      <c r="E42" s="159">
        <f t="shared" si="8"/>
        <v>447205573</v>
      </c>
      <c r="F42" s="105">
        <f t="shared" si="8"/>
        <v>447205573</v>
      </c>
      <c r="G42" s="105">
        <f t="shared" si="8"/>
        <v>7506588</v>
      </c>
      <c r="H42" s="105">
        <f t="shared" si="8"/>
        <v>39538900</v>
      </c>
      <c r="I42" s="105">
        <f t="shared" si="8"/>
        <v>39299348</v>
      </c>
      <c r="J42" s="105">
        <f t="shared" si="8"/>
        <v>86344836</v>
      </c>
      <c r="K42" s="105">
        <f t="shared" si="8"/>
        <v>30128959</v>
      </c>
      <c r="L42" s="105">
        <f t="shared" si="8"/>
        <v>28346441</v>
      </c>
      <c r="M42" s="105">
        <f t="shared" si="8"/>
        <v>80621784</v>
      </c>
      <c r="N42" s="105">
        <f t="shared" si="8"/>
        <v>139097184</v>
      </c>
      <c r="O42" s="105">
        <f t="shared" si="8"/>
        <v>8559581</v>
      </c>
      <c r="P42" s="105">
        <f t="shared" si="8"/>
        <v>26599720</v>
      </c>
      <c r="Q42" s="105">
        <f t="shared" si="8"/>
        <v>26525056</v>
      </c>
      <c r="R42" s="105">
        <f t="shared" si="8"/>
        <v>61684357</v>
      </c>
      <c r="S42" s="105">
        <f t="shared" si="8"/>
        <v>28083366</v>
      </c>
      <c r="T42" s="105">
        <f t="shared" si="8"/>
        <v>25707327</v>
      </c>
      <c r="U42" s="105">
        <f t="shared" si="8"/>
        <v>31768947</v>
      </c>
      <c r="V42" s="105">
        <f t="shared" si="8"/>
        <v>85559640</v>
      </c>
      <c r="W42" s="105">
        <f t="shared" si="8"/>
        <v>372686017</v>
      </c>
      <c r="X42" s="105">
        <f t="shared" si="8"/>
        <v>447205573</v>
      </c>
      <c r="Y42" s="105">
        <f t="shared" si="8"/>
        <v>-74519556</v>
      </c>
      <c r="Z42" s="142">
        <f>+IF(X42&lt;&gt;0,+(Y42/X42)*100,0)</f>
        <v>-16.663378208839987</v>
      </c>
      <c r="AA42" s="158">
        <f>SUM(AA43:AA46)</f>
        <v>447205573</v>
      </c>
    </row>
    <row r="43" spans="1:27" ht="13.5">
      <c r="A43" s="143" t="s">
        <v>89</v>
      </c>
      <c r="B43" s="141"/>
      <c r="C43" s="160">
        <v>168560103</v>
      </c>
      <c r="D43" s="160"/>
      <c r="E43" s="161">
        <v>193770230</v>
      </c>
      <c r="F43" s="65">
        <v>193770230</v>
      </c>
      <c r="G43" s="65">
        <v>2361997</v>
      </c>
      <c r="H43" s="65">
        <v>23107228</v>
      </c>
      <c r="I43" s="65">
        <v>21367363</v>
      </c>
      <c r="J43" s="65">
        <v>46836588</v>
      </c>
      <c r="K43" s="65">
        <v>12167758</v>
      </c>
      <c r="L43" s="65">
        <v>11151471</v>
      </c>
      <c r="M43" s="65">
        <v>18326684</v>
      </c>
      <c r="N43" s="65">
        <v>41645913</v>
      </c>
      <c r="O43" s="65">
        <v>2327623</v>
      </c>
      <c r="P43" s="65">
        <v>9777410</v>
      </c>
      <c r="Q43" s="65">
        <v>10607362</v>
      </c>
      <c r="R43" s="65">
        <v>22712395</v>
      </c>
      <c r="S43" s="65">
        <v>10863193</v>
      </c>
      <c r="T43" s="65">
        <v>10906927</v>
      </c>
      <c r="U43" s="65">
        <v>13690385</v>
      </c>
      <c r="V43" s="65">
        <v>35460505</v>
      </c>
      <c r="W43" s="65">
        <v>146655401</v>
      </c>
      <c r="X43" s="65">
        <v>193770230</v>
      </c>
      <c r="Y43" s="65">
        <v>-47114829</v>
      </c>
      <c r="Z43" s="145">
        <v>-24.31</v>
      </c>
      <c r="AA43" s="160">
        <v>193770230</v>
      </c>
    </row>
    <row r="44" spans="1:27" ht="13.5">
      <c r="A44" s="143" t="s">
        <v>90</v>
      </c>
      <c r="B44" s="141"/>
      <c r="C44" s="160">
        <v>170388884</v>
      </c>
      <c r="D44" s="160"/>
      <c r="E44" s="161">
        <v>190748067</v>
      </c>
      <c r="F44" s="65">
        <v>190748067</v>
      </c>
      <c r="G44" s="65">
        <v>1233315</v>
      </c>
      <c r="H44" s="65">
        <v>12295651</v>
      </c>
      <c r="I44" s="65">
        <v>12192136</v>
      </c>
      <c r="J44" s="65">
        <v>25721102</v>
      </c>
      <c r="K44" s="65">
        <v>12800117</v>
      </c>
      <c r="L44" s="65">
        <v>12521504</v>
      </c>
      <c r="M44" s="65">
        <v>39355130</v>
      </c>
      <c r="N44" s="65">
        <v>64676751</v>
      </c>
      <c r="O44" s="65">
        <v>2374308</v>
      </c>
      <c r="P44" s="65">
        <v>13311290</v>
      </c>
      <c r="Q44" s="65">
        <v>12527482</v>
      </c>
      <c r="R44" s="65">
        <v>28213080</v>
      </c>
      <c r="S44" s="65">
        <v>13791277</v>
      </c>
      <c r="T44" s="65">
        <v>11897650</v>
      </c>
      <c r="U44" s="65">
        <v>14115895</v>
      </c>
      <c r="V44" s="65">
        <v>39804822</v>
      </c>
      <c r="W44" s="65">
        <v>158415755</v>
      </c>
      <c r="X44" s="65">
        <v>190748067</v>
      </c>
      <c r="Y44" s="65">
        <v>-32332312</v>
      </c>
      <c r="Z44" s="145">
        <v>-16.95</v>
      </c>
      <c r="AA44" s="160">
        <v>190748067</v>
      </c>
    </row>
    <row r="45" spans="1:27" ht="13.5">
      <c r="A45" s="143" t="s">
        <v>91</v>
      </c>
      <c r="B45" s="141"/>
      <c r="C45" s="162">
        <v>21527455</v>
      </c>
      <c r="D45" s="162"/>
      <c r="E45" s="163">
        <v>22778849</v>
      </c>
      <c r="F45" s="164">
        <v>22778849</v>
      </c>
      <c r="G45" s="164">
        <v>935591</v>
      </c>
      <c r="H45" s="164">
        <v>1409486</v>
      </c>
      <c r="I45" s="164">
        <v>1658160</v>
      </c>
      <c r="J45" s="164">
        <v>4003237</v>
      </c>
      <c r="K45" s="164">
        <v>1899400</v>
      </c>
      <c r="L45" s="164">
        <v>1390747</v>
      </c>
      <c r="M45" s="164">
        <v>5750251</v>
      </c>
      <c r="N45" s="164">
        <v>9040398</v>
      </c>
      <c r="O45" s="164">
        <v>1125669</v>
      </c>
      <c r="P45" s="164">
        <v>1432994</v>
      </c>
      <c r="Q45" s="164">
        <v>1098047</v>
      </c>
      <c r="R45" s="164">
        <v>3656710</v>
      </c>
      <c r="S45" s="164">
        <v>1136744</v>
      </c>
      <c r="T45" s="164">
        <v>735496</v>
      </c>
      <c r="U45" s="164">
        <v>1528399</v>
      </c>
      <c r="V45" s="164">
        <v>3400639</v>
      </c>
      <c r="W45" s="164">
        <v>20100984</v>
      </c>
      <c r="X45" s="164">
        <v>22778849</v>
      </c>
      <c r="Y45" s="164">
        <v>-2677865</v>
      </c>
      <c r="Z45" s="146">
        <v>-11.76</v>
      </c>
      <c r="AA45" s="162">
        <v>22778849</v>
      </c>
    </row>
    <row r="46" spans="1:27" ht="13.5">
      <c r="A46" s="143" t="s">
        <v>92</v>
      </c>
      <c r="B46" s="141"/>
      <c r="C46" s="160">
        <v>48160647</v>
      </c>
      <c r="D46" s="160"/>
      <c r="E46" s="161">
        <v>39908427</v>
      </c>
      <c r="F46" s="65">
        <v>39908427</v>
      </c>
      <c r="G46" s="65">
        <v>2975685</v>
      </c>
      <c r="H46" s="65">
        <v>2726535</v>
      </c>
      <c r="I46" s="65">
        <v>4081689</v>
      </c>
      <c r="J46" s="65">
        <v>9783909</v>
      </c>
      <c r="K46" s="65">
        <v>3261684</v>
      </c>
      <c r="L46" s="65">
        <v>3282719</v>
      </c>
      <c r="M46" s="65">
        <v>17189719</v>
      </c>
      <c r="N46" s="65">
        <v>23734122</v>
      </c>
      <c r="O46" s="65">
        <v>2731981</v>
      </c>
      <c r="P46" s="65">
        <v>2078026</v>
      </c>
      <c r="Q46" s="65">
        <v>2292165</v>
      </c>
      <c r="R46" s="65">
        <v>7102172</v>
      </c>
      <c r="S46" s="65">
        <v>2292152</v>
      </c>
      <c r="T46" s="65">
        <v>2167254</v>
      </c>
      <c r="U46" s="65">
        <v>2434268</v>
      </c>
      <c r="V46" s="65">
        <v>6893674</v>
      </c>
      <c r="W46" s="65">
        <v>47513877</v>
      </c>
      <c r="X46" s="65">
        <v>39908427</v>
      </c>
      <c r="Y46" s="65">
        <v>7605450</v>
      </c>
      <c r="Z46" s="145">
        <v>19.06</v>
      </c>
      <c r="AA46" s="160">
        <v>39908427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809146302</v>
      </c>
      <c r="D48" s="177">
        <f>+D28+D32+D38+D42+D47</f>
        <v>0</v>
      </c>
      <c r="E48" s="178">
        <f t="shared" si="9"/>
        <v>1336288878</v>
      </c>
      <c r="F48" s="78">
        <f t="shared" si="9"/>
        <v>1336288878</v>
      </c>
      <c r="G48" s="78">
        <f t="shared" si="9"/>
        <v>27617274</v>
      </c>
      <c r="H48" s="78">
        <f t="shared" si="9"/>
        <v>69056138</v>
      </c>
      <c r="I48" s="78">
        <f t="shared" si="9"/>
        <v>65358133</v>
      </c>
      <c r="J48" s="78">
        <f t="shared" si="9"/>
        <v>162031545</v>
      </c>
      <c r="K48" s="78">
        <f t="shared" si="9"/>
        <v>63547518</v>
      </c>
      <c r="L48" s="78">
        <f t="shared" si="9"/>
        <v>53425732</v>
      </c>
      <c r="M48" s="78">
        <f t="shared" si="9"/>
        <v>179821824</v>
      </c>
      <c r="N48" s="78">
        <f t="shared" si="9"/>
        <v>296795074</v>
      </c>
      <c r="O48" s="78">
        <f t="shared" si="9"/>
        <v>39198819</v>
      </c>
      <c r="P48" s="78">
        <f t="shared" si="9"/>
        <v>55126054</v>
      </c>
      <c r="Q48" s="78">
        <f t="shared" si="9"/>
        <v>52919316</v>
      </c>
      <c r="R48" s="78">
        <f t="shared" si="9"/>
        <v>147244189</v>
      </c>
      <c r="S48" s="78">
        <f t="shared" si="9"/>
        <v>56929907</v>
      </c>
      <c r="T48" s="78">
        <f t="shared" si="9"/>
        <v>46988800</v>
      </c>
      <c r="U48" s="78">
        <f t="shared" si="9"/>
        <v>67674420</v>
      </c>
      <c r="V48" s="78">
        <f t="shared" si="9"/>
        <v>171593127</v>
      </c>
      <c r="W48" s="78">
        <f t="shared" si="9"/>
        <v>777663935</v>
      </c>
      <c r="X48" s="78">
        <f t="shared" si="9"/>
        <v>1336288878</v>
      </c>
      <c r="Y48" s="78">
        <f t="shared" si="9"/>
        <v>-558624943</v>
      </c>
      <c r="Z48" s="179">
        <f>+IF(X48&lt;&gt;0,+(Y48/X48)*100,0)</f>
        <v>-41.804205078477054</v>
      </c>
      <c r="AA48" s="177">
        <f>+AA28+AA32+AA38+AA42+AA47</f>
        <v>1336288878</v>
      </c>
    </row>
    <row r="49" spans="1:27" ht="13.5">
      <c r="A49" s="153" t="s">
        <v>49</v>
      </c>
      <c r="B49" s="154"/>
      <c r="C49" s="180">
        <f aca="true" t="shared" si="10" ref="C49:Y49">+C25-C48</f>
        <v>25589041</v>
      </c>
      <c r="D49" s="180">
        <f>+D25-D48</f>
        <v>0</v>
      </c>
      <c r="E49" s="181">
        <f t="shared" si="10"/>
        <v>-76320000</v>
      </c>
      <c r="F49" s="182">
        <f t="shared" si="10"/>
        <v>-76320000</v>
      </c>
      <c r="G49" s="182">
        <f t="shared" si="10"/>
        <v>90321974</v>
      </c>
      <c r="H49" s="182">
        <f t="shared" si="10"/>
        <v>-19615795</v>
      </c>
      <c r="I49" s="182">
        <f t="shared" si="10"/>
        <v>-11980066</v>
      </c>
      <c r="J49" s="182">
        <f t="shared" si="10"/>
        <v>58726113</v>
      </c>
      <c r="K49" s="182">
        <f t="shared" si="10"/>
        <v>-10095949</v>
      </c>
      <c r="L49" s="182">
        <f t="shared" si="10"/>
        <v>-9178360</v>
      </c>
      <c r="M49" s="182">
        <f t="shared" si="10"/>
        <v>-2916217</v>
      </c>
      <c r="N49" s="182">
        <f t="shared" si="10"/>
        <v>-22190526</v>
      </c>
      <c r="O49" s="182">
        <f t="shared" si="10"/>
        <v>8587558</v>
      </c>
      <c r="P49" s="182">
        <f t="shared" si="10"/>
        <v>-8192364</v>
      </c>
      <c r="Q49" s="182">
        <f t="shared" si="10"/>
        <v>-5532325</v>
      </c>
      <c r="R49" s="182">
        <f t="shared" si="10"/>
        <v>-5137131</v>
      </c>
      <c r="S49" s="182">
        <f t="shared" si="10"/>
        <v>32586261</v>
      </c>
      <c r="T49" s="182">
        <f t="shared" si="10"/>
        <v>-20288233</v>
      </c>
      <c r="U49" s="182">
        <f t="shared" si="10"/>
        <v>-28943909</v>
      </c>
      <c r="V49" s="182">
        <f t="shared" si="10"/>
        <v>-16645881</v>
      </c>
      <c r="W49" s="182">
        <f t="shared" si="10"/>
        <v>14752575</v>
      </c>
      <c r="X49" s="182">
        <f>IF(F25=F48,0,X25-X48)</f>
        <v>-76320000</v>
      </c>
      <c r="Y49" s="182">
        <f t="shared" si="10"/>
        <v>91072575</v>
      </c>
      <c r="Z49" s="183">
        <f>+IF(X49&lt;&gt;0,+(Y49/X49)*100,0)</f>
        <v>-119.32989386792453</v>
      </c>
      <c r="AA49" s="180">
        <f>+AA25-AA48</f>
        <v>-76320000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97146695</v>
      </c>
      <c r="D5" s="160"/>
      <c r="E5" s="161">
        <v>99700376</v>
      </c>
      <c r="F5" s="65">
        <v>99700376</v>
      </c>
      <c r="G5" s="65">
        <v>7171876</v>
      </c>
      <c r="H5" s="65">
        <v>7213868</v>
      </c>
      <c r="I5" s="65">
        <v>7211961</v>
      </c>
      <c r="J5" s="65">
        <v>21597705</v>
      </c>
      <c r="K5" s="65">
        <v>7214819</v>
      </c>
      <c r="L5" s="65">
        <v>7182566</v>
      </c>
      <c r="M5" s="65">
        <v>19787980</v>
      </c>
      <c r="N5" s="65">
        <v>34185365</v>
      </c>
      <c r="O5" s="65">
        <v>7220339</v>
      </c>
      <c r="P5" s="65">
        <v>6920713</v>
      </c>
      <c r="Q5" s="65">
        <v>7221673</v>
      </c>
      <c r="R5" s="65">
        <v>21362725</v>
      </c>
      <c r="S5" s="65">
        <v>7228458</v>
      </c>
      <c r="T5" s="65">
        <v>0</v>
      </c>
      <c r="U5" s="65">
        <v>7176670</v>
      </c>
      <c r="V5" s="65">
        <v>14405128</v>
      </c>
      <c r="W5" s="65">
        <v>91550923</v>
      </c>
      <c r="X5" s="65">
        <v>99700376</v>
      </c>
      <c r="Y5" s="65">
        <v>-8149453</v>
      </c>
      <c r="Z5" s="145">
        <v>-8.17</v>
      </c>
      <c r="AA5" s="160">
        <v>99700376</v>
      </c>
    </row>
    <row r="6" spans="1:27" ht="13.5">
      <c r="A6" s="196" t="s">
        <v>102</v>
      </c>
      <c r="B6" s="197"/>
      <c r="C6" s="160">
        <v>3220760</v>
      </c>
      <c r="D6" s="160"/>
      <c r="E6" s="161">
        <v>1809075</v>
      </c>
      <c r="F6" s="65">
        <v>1809075</v>
      </c>
      <c r="G6" s="65">
        <v>94522</v>
      </c>
      <c r="H6" s="65">
        <v>92235</v>
      </c>
      <c r="I6" s="65">
        <v>101059</v>
      </c>
      <c r="J6" s="65">
        <v>287816</v>
      </c>
      <c r="K6" s="65">
        <v>86904</v>
      </c>
      <c r="L6" s="65">
        <v>119450</v>
      </c>
      <c r="M6" s="65">
        <v>136603</v>
      </c>
      <c r="N6" s="65">
        <v>342957</v>
      </c>
      <c r="O6" s="65">
        <v>130132</v>
      </c>
      <c r="P6" s="65">
        <v>165062</v>
      </c>
      <c r="Q6" s="65">
        <v>123067</v>
      </c>
      <c r="R6" s="65">
        <v>418261</v>
      </c>
      <c r="S6" s="65">
        <v>315006</v>
      </c>
      <c r="T6" s="65">
        <v>87225</v>
      </c>
      <c r="U6" s="65">
        <v>107151</v>
      </c>
      <c r="V6" s="65">
        <v>509382</v>
      </c>
      <c r="W6" s="65">
        <v>1558416</v>
      </c>
      <c r="X6" s="65">
        <v>1809075</v>
      </c>
      <c r="Y6" s="65">
        <v>-250659</v>
      </c>
      <c r="Z6" s="145">
        <v>-13.86</v>
      </c>
      <c r="AA6" s="160">
        <v>1809075</v>
      </c>
    </row>
    <row r="7" spans="1:27" ht="13.5">
      <c r="A7" s="198" t="s">
        <v>103</v>
      </c>
      <c r="B7" s="197" t="s">
        <v>96</v>
      </c>
      <c r="C7" s="160">
        <v>158089873</v>
      </c>
      <c r="D7" s="160"/>
      <c r="E7" s="161">
        <v>196036714</v>
      </c>
      <c r="F7" s="65">
        <v>196036714</v>
      </c>
      <c r="G7" s="65">
        <v>17235337</v>
      </c>
      <c r="H7" s="65">
        <v>17353638</v>
      </c>
      <c r="I7" s="65">
        <v>16389858</v>
      </c>
      <c r="J7" s="65">
        <v>50978833</v>
      </c>
      <c r="K7" s="65">
        <v>16968235</v>
      </c>
      <c r="L7" s="65">
        <v>10929949</v>
      </c>
      <c r="M7" s="65">
        <v>15093794</v>
      </c>
      <c r="N7" s="65">
        <v>42991978</v>
      </c>
      <c r="O7" s="65">
        <v>14036921</v>
      </c>
      <c r="P7" s="65">
        <v>13679737</v>
      </c>
      <c r="Q7" s="65">
        <v>13561907</v>
      </c>
      <c r="R7" s="65">
        <v>41278565</v>
      </c>
      <c r="S7" s="65">
        <v>15281945</v>
      </c>
      <c r="T7" s="65">
        <v>14185668</v>
      </c>
      <c r="U7" s="65">
        <v>16086859</v>
      </c>
      <c r="V7" s="65">
        <v>45554472</v>
      </c>
      <c r="W7" s="65">
        <v>180803848</v>
      </c>
      <c r="X7" s="65">
        <v>196036714</v>
      </c>
      <c r="Y7" s="65">
        <v>-15232866</v>
      </c>
      <c r="Z7" s="145">
        <v>-7.77</v>
      </c>
      <c r="AA7" s="160">
        <v>196036714</v>
      </c>
    </row>
    <row r="8" spans="1:27" ht="13.5">
      <c r="A8" s="198" t="s">
        <v>104</v>
      </c>
      <c r="B8" s="197" t="s">
        <v>96</v>
      </c>
      <c r="C8" s="160">
        <v>199372011</v>
      </c>
      <c r="D8" s="160"/>
      <c r="E8" s="161">
        <v>229893365</v>
      </c>
      <c r="F8" s="65">
        <v>229893365</v>
      </c>
      <c r="G8" s="65">
        <v>15105766</v>
      </c>
      <c r="H8" s="65">
        <v>15897542</v>
      </c>
      <c r="I8" s="65">
        <v>17462731</v>
      </c>
      <c r="J8" s="65">
        <v>48466039</v>
      </c>
      <c r="K8" s="65">
        <v>17425208</v>
      </c>
      <c r="L8" s="65">
        <v>16417090</v>
      </c>
      <c r="M8" s="65">
        <v>17081665</v>
      </c>
      <c r="N8" s="65">
        <v>50923963</v>
      </c>
      <c r="O8" s="65">
        <v>16847835</v>
      </c>
      <c r="P8" s="65">
        <v>16021462</v>
      </c>
      <c r="Q8" s="65">
        <v>16124631</v>
      </c>
      <c r="R8" s="65">
        <v>48993928</v>
      </c>
      <c r="S8" s="65">
        <v>15529949</v>
      </c>
      <c r="T8" s="65">
        <v>4709702</v>
      </c>
      <c r="U8" s="65">
        <v>5328437</v>
      </c>
      <c r="V8" s="65">
        <v>25568088</v>
      </c>
      <c r="W8" s="65">
        <v>173952018</v>
      </c>
      <c r="X8" s="65">
        <v>229893365</v>
      </c>
      <c r="Y8" s="65">
        <v>-55941347</v>
      </c>
      <c r="Z8" s="145">
        <v>-24.33</v>
      </c>
      <c r="AA8" s="160">
        <v>229893365</v>
      </c>
    </row>
    <row r="9" spans="1:27" ht="13.5">
      <c r="A9" s="198" t="s">
        <v>105</v>
      </c>
      <c r="B9" s="197" t="s">
        <v>96</v>
      </c>
      <c r="C9" s="160">
        <v>19695763</v>
      </c>
      <c r="D9" s="160"/>
      <c r="E9" s="161">
        <v>27003119</v>
      </c>
      <c r="F9" s="65">
        <v>27003119</v>
      </c>
      <c r="G9" s="65">
        <v>1479668</v>
      </c>
      <c r="H9" s="65">
        <v>1630578</v>
      </c>
      <c r="I9" s="65">
        <v>1864935</v>
      </c>
      <c r="J9" s="65">
        <v>4975181</v>
      </c>
      <c r="K9" s="65">
        <v>2021677</v>
      </c>
      <c r="L9" s="65">
        <v>1675698</v>
      </c>
      <c r="M9" s="65">
        <v>1909574</v>
      </c>
      <c r="N9" s="65">
        <v>5606949</v>
      </c>
      <c r="O9" s="65">
        <v>1699834</v>
      </c>
      <c r="P9" s="65">
        <v>1756055</v>
      </c>
      <c r="Q9" s="65">
        <v>1470315</v>
      </c>
      <c r="R9" s="65">
        <v>4926204</v>
      </c>
      <c r="S9" s="65">
        <v>1753474</v>
      </c>
      <c r="T9" s="65">
        <v>1594869</v>
      </c>
      <c r="U9" s="65">
        <v>1439595</v>
      </c>
      <c r="V9" s="65">
        <v>4787938</v>
      </c>
      <c r="W9" s="65">
        <v>20296272</v>
      </c>
      <c r="X9" s="65">
        <v>27003119</v>
      </c>
      <c r="Y9" s="65">
        <v>-6706847</v>
      </c>
      <c r="Z9" s="145">
        <v>-24.84</v>
      </c>
      <c r="AA9" s="160">
        <v>27003119</v>
      </c>
    </row>
    <row r="10" spans="1:27" ht="13.5">
      <c r="A10" s="198" t="s">
        <v>106</v>
      </c>
      <c r="B10" s="197" t="s">
        <v>96</v>
      </c>
      <c r="C10" s="160">
        <v>25063772</v>
      </c>
      <c r="D10" s="160"/>
      <c r="E10" s="161">
        <v>28433240</v>
      </c>
      <c r="F10" s="59">
        <v>28433240</v>
      </c>
      <c r="G10" s="59">
        <v>2478543</v>
      </c>
      <c r="H10" s="59">
        <v>2500841</v>
      </c>
      <c r="I10" s="59">
        <v>2493220</v>
      </c>
      <c r="J10" s="59">
        <v>7472604</v>
      </c>
      <c r="K10" s="59">
        <v>2398760</v>
      </c>
      <c r="L10" s="59">
        <v>2450117</v>
      </c>
      <c r="M10" s="59">
        <v>2478797</v>
      </c>
      <c r="N10" s="59">
        <v>7327674</v>
      </c>
      <c r="O10" s="59">
        <v>2487231</v>
      </c>
      <c r="P10" s="59">
        <v>2482875</v>
      </c>
      <c r="Q10" s="59">
        <v>2511678</v>
      </c>
      <c r="R10" s="59">
        <v>7481784</v>
      </c>
      <c r="S10" s="59">
        <v>2511775</v>
      </c>
      <c r="T10" s="59">
        <v>2522818</v>
      </c>
      <c r="U10" s="59">
        <v>2507522</v>
      </c>
      <c r="V10" s="59">
        <v>7542115</v>
      </c>
      <c r="W10" s="59">
        <v>29824177</v>
      </c>
      <c r="X10" s="59">
        <v>28433240</v>
      </c>
      <c r="Y10" s="59">
        <v>1390937</v>
      </c>
      <c r="Z10" s="199">
        <v>4.89</v>
      </c>
      <c r="AA10" s="135">
        <v>28433240</v>
      </c>
    </row>
    <row r="11" spans="1:27" ht="13.5">
      <c r="A11" s="198" t="s">
        <v>107</v>
      </c>
      <c r="B11" s="200"/>
      <c r="C11" s="160">
        <v>-17486464</v>
      </c>
      <c r="D11" s="160"/>
      <c r="E11" s="161">
        <v>-18554953</v>
      </c>
      <c r="F11" s="65">
        <v>-18554953</v>
      </c>
      <c r="G11" s="65">
        <v>48927</v>
      </c>
      <c r="H11" s="65">
        <v>48951</v>
      </c>
      <c r="I11" s="65">
        <v>49448</v>
      </c>
      <c r="J11" s="65">
        <v>147326</v>
      </c>
      <c r="K11" s="65">
        <v>49137</v>
      </c>
      <c r="L11" s="65">
        <v>49011</v>
      </c>
      <c r="M11" s="65">
        <v>-12636210</v>
      </c>
      <c r="N11" s="65">
        <v>-12538062</v>
      </c>
      <c r="O11" s="65">
        <v>47390</v>
      </c>
      <c r="P11" s="65">
        <v>49735</v>
      </c>
      <c r="Q11" s="65">
        <v>49317</v>
      </c>
      <c r="R11" s="65">
        <v>146442</v>
      </c>
      <c r="S11" s="65">
        <v>48405</v>
      </c>
      <c r="T11" s="65">
        <v>49551</v>
      </c>
      <c r="U11" s="65">
        <v>49299</v>
      </c>
      <c r="V11" s="65">
        <v>147255</v>
      </c>
      <c r="W11" s="65">
        <v>-12097039</v>
      </c>
      <c r="X11" s="65">
        <v>-18554953</v>
      </c>
      <c r="Y11" s="65">
        <v>6457914</v>
      </c>
      <c r="Z11" s="145">
        <v>-34.8</v>
      </c>
      <c r="AA11" s="160">
        <v>-18554953</v>
      </c>
    </row>
    <row r="12" spans="1:27" ht="13.5">
      <c r="A12" s="198" t="s">
        <v>108</v>
      </c>
      <c r="B12" s="200"/>
      <c r="C12" s="160">
        <v>824029</v>
      </c>
      <c r="D12" s="160"/>
      <c r="E12" s="161">
        <v>687089</v>
      </c>
      <c r="F12" s="65">
        <v>687089</v>
      </c>
      <c r="G12" s="65">
        <v>57776</v>
      </c>
      <c r="H12" s="65">
        <v>58718</v>
      </c>
      <c r="I12" s="65">
        <v>63401</v>
      </c>
      <c r="J12" s="65">
        <v>179895</v>
      </c>
      <c r="K12" s="65">
        <v>76811</v>
      </c>
      <c r="L12" s="65">
        <v>65756</v>
      </c>
      <c r="M12" s="65">
        <v>58732</v>
      </c>
      <c r="N12" s="65">
        <v>201299</v>
      </c>
      <c r="O12" s="65">
        <v>66723</v>
      </c>
      <c r="P12" s="65">
        <v>73299</v>
      </c>
      <c r="Q12" s="65">
        <v>89784</v>
      </c>
      <c r="R12" s="65">
        <v>229806</v>
      </c>
      <c r="S12" s="65">
        <v>77563</v>
      </c>
      <c r="T12" s="65">
        <v>109836</v>
      </c>
      <c r="U12" s="65">
        <v>72892</v>
      </c>
      <c r="V12" s="65">
        <v>260291</v>
      </c>
      <c r="W12" s="65">
        <v>871291</v>
      </c>
      <c r="X12" s="65">
        <v>687089</v>
      </c>
      <c r="Y12" s="65">
        <v>184202</v>
      </c>
      <c r="Z12" s="145">
        <v>26.81</v>
      </c>
      <c r="AA12" s="160">
        <v>687089</v>
      </c>
    </row>
    <row r="13" spans="1:27" ht="13.5">
      <c r="A13" s="196" t="s">
        <v>109</v>
      </c>
      <c r="B13" s="200"/>
      <c r="C13" s="160">
        <v>15177710</v>
      </c>
      <c r="D13" s="160"/>
      <c r="E13" s="161">
        <v>17078024</v>
      </c>
      <c r="F13" s="65">
        <v>17078024</v>
      </c>
      <c r="G13" s="65">
        <v>122</v>
      </c>
      <c r="H13" s="65">
        <v>126</v>
      </c>
      <c r="I13" s="65">
        <v>361310</v>
      </c>
      <c r="J13" s="65">
        <v>361558</v>
      </c>
      <c r="K13" s="65">
        <v>206020</v>
      </c>
      <c r="L13" s="65">
        <v>109750</v>
      </c>
      <c r="M13" s="65">
        <v>5332730</v>
      </c>
      <c r="N13" s="65">
        <v>5648500</v>
      </c>
      <c r="O13" s="65">
        <v>239475</v>
      </c>
      <c r="P13" s="65">
        <v>537454</v>
      </c>
      <c r="Q13" s="65">
        <v>118</v>
      </c>
      <c r="R13" s="65">
        <v>777047</v>
      </c>
      <c r="S13" s="65">
        <v>191767</v>
      </c>
      <c r="T13" s="65">
        <v>0</v>
      </c>
      <c r="U13" s="65">
        <v>204885</v>
      </c>
      <c r="V13" s="65">
        <v>396652</v>
      </c>
      <c r="W13" s="65">
        <v>7183757</v>
      </c>
      <c r="X13" s="65">
        <v>17078024</v>
      </c>
      <c r="Y13" s="65">
        <v>-9894267</v>
      </c>
      <c r="Z13" s="145">
        <v>-57.94</v>
      </c>
      <c r="AA13" s="160">
        <v>17078024</v>
      </c>
    </row>
    <row r="14" spans="1:27" ht="13.5">
      <c r="A14" s="196" t="s">
        <v>110</v>
      </c>
      <c r="B14" s="200"/>
      <c r="C14" s="160">
        <v>12010398</v>
      </c>
      <c r="D14" s="160"/>
      <c r="E14" s="161">
        <v>10857774</v>
      </c>
      <c r="F14" s="65">
        <v>10857774</v>
      </c>
      <c r="G14" s="65">
        <v>1187341</v>
      </c>
      <c r="H14" s="65">
        <v>1377379</v>
      </c>
      <c r="I14" s="65">
        <v>1338671</v>
      </c>
      <c r="J14" s="65">
        <v>3903391</v>
      </c>
      <c r="K14" s="65">
        <v>1352174</v>
      </c>
      <c r="L14" s="65">
        <v>1431577</v>
      </c>
      <c r="M14" s="65">
        <v>1351213</v>
      </c>
      <c r="N14" s="65">
        <v>4134964</v>
      </c>
      <c r="O14" s="65">
        <v>1365252</v>
      </c>
      <c r="P14" s="65">
        <v>1448986</v>
      </c>
      <c r="Q14" s="65">
        <v>1403748</v>
      </c>
      <c r="R14" s="65">
        <v>4217986</v>
      </c>
      <c r="S14" s="65">
        <v>1555216</v>
      </c>
      <c r="T14" s="65">
        <v>150</v>
      </c>
      <c r="U14" s="65">
        <v>1645191</v>
      </c>
      <c r="V14" s="65">
        <v>3200557</v>
      </c>
      <c r="W14" s="65">
        <v>15456898</v>
      </c>
      <c r="X14" s="65">
        <v>10857774</v>
      </c>
      <c r="Y14" s="65">
        <v>4599124</v>
      </c>
      <c r="Z14" s="145">
        <v>42.36</v>
      </c>
      <c r="AA14" s="160">
        <v>10857774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1544000</v>
      </c>
      <c r="D16" s="160"/>
      <c r="E16" s="161">
        <v>2003765</v>
      </c>
      <c r="F16" s="65">
        <v>2003765</v>
      </c>
      <c r="G16" s="65">
        <v>466598</v>
      </c>
      <c r="H16" s="65">
        <v>410722</v>
      </c>
      <c r="I16" s="65">
        <v>532576</v>
      </c>
      <c r="J16" s="65">
        <v>1409896</v>
      </c>
      <c r="K16" s="65">
        <v>396001</v>
      </c>
      <c r="L16" s="65">
        <v>487735</v>
      </c>
      <c r="M16" s="65">
        <v>333727</v>
      </c>
      <c r="N16" s="65">
        <v>1217463</v>
      </c>
      <c r="O16" s="65">
        <v>370366</v>
      </c>
      <c r="P16" s="65">
        <v>196469</v>
      </c>
      <c r="Q16" s="65">
        <v>288131</v>
      </c>
      <c r="R16" s="65">
        <v>854966</v>
      </c>
      <c r="S16" s="65">
        <v>275140</v>
      </c>
      <c r="T16" s="65">
        <v>189132</v>
      </c>
      <c r="U16" s="65">
        <v>387691</v>
      </c>
      <c r="V16" s="65">
        <v>851963</v>
      </c>
      <c r="W16" s="65">
        <v>4334288</v>
      </c>
      <c r="X16" s="65">
        <v>2003765</v>
      </c>
      <c r="Y16" s="65">
        <v>2330523</v>
      </c>
      <c r="Z16" s="145">
        <v>116.31</v>
      </c>
      <c r="AA16" s="160">
        <v>2003765</v>
      </c>
    </row>
    <row r="17" spans="1:27" ht="13.5">
      <c r="A17" s="196" t="s">
        <v>113</v>
      </c>
      <c r="B17" s="200"/>
      <c r="C17" s="160">
        <v>12529869</v>
      </c>
      <c r="D17" s="160"/>
      <c r="E17" s="161">
        <v>28831481</v>
      </c>
      <c r="F17" s="65">
        <v>28831481</v>
      </c>
      <c r="G17" s="65">
        <v>2181952</v>
      </c>
      <c r="H17" s="65">
        <v>2063913</v>
      </c>
      <c r="I17" s="65">
        <v>1453696</v>
      </c>
      <c r="J17" s="65">
        <v>5699561</v>
      </c>
      <c r="K17" s="65">
        <v>3973321</v>
      </c>
      <c r="L17" s="65">
        <v>2520955</v>
      </c>
      <c r="M17" s="65">
        <v>2141314</v>
      </c>
      <c r="N17" s="65">
        <v>8635590</v>
      </c>
      <c r="O17" s="65">
        <v>2457320</v>
      </c>
      <c r="P17" s="65">
        <v>2142677</v>
      </c>
      <c r="Q17" s="65">
        <v>3567623</v>
      </c>
      <c r="R17" s="65">
        <v>8167620</v>
      </c>
      <c r="S17" s="65">
        <v>2170681</v>
      </c>
      <c r="T17" s="65">
        <v>2723075</v>
      </c>
      <c r="U17" s="65">
        <v>2725426</v>
      </c>
      <c r="V17" s="65">
        <v>7619182</v>
      </c>
      <c r="W17" s="65">
        <v>30121953</v>
      </c>
      <c r="X17" s="65">
        <v>28831481</v>
      </c>
      <c r="Y17" s="65">
        <v>1290472</v>
      </c>
      <c r="Z17" s="145">
        <v>4.48</v>
      </c>
      <c r="AA17" s="160">
        <v>28831481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253443143</v>
      </c>
      <c r="D19" s="160"/>
      <c r="E19" s="161">
        <v>368083309</v>
      </c>
      <c r="F19" s="65">
        <v>368083309</v>
      </c>
      <c r="G19" s="65">
        <v>69946000</v>
      </c>
      <c r="H19" s="65">
        <v>0</v>
      </c>
      <c r="I19" s="65">
        <v>0</v>
      </c>
      <c r="J19" s="65">
        <v>69946000</v>
      </c>
      <c r="K19" s="65">
        <v>300</v>
      </c>
      <c r="L19" s="65">
        <v>0</v>
      </c>
      <c r="M19" s="65">
        <v>100418444</v>
      </c>
      <c r="N19" s="65">
        <v>100418744</v>
      </c>
      <c r="O19" s="65">
        <v>0</v>
      </c>
      <c r="P19" s="65">
        <v>500000</v>
      </c>
      <c r="Q19" s="65">
        <v>0</v>
      </c>
      <c r="R19" s="65">
        <v>500000</v>
      </c>
      <c r="S19" s="65">
        <v>41967000</v>
      </c>
      <c r="T19" s="65">
        <v>0</v>
      </c>
      <c r="U19" s="65">
        <v>0</v>
      </c>
      <c r="V19" s="65">
        <v>41967000</v>
      </c>
      <c r="W19" s="65">
        <v>212831744</v>
      </c>
      <c r="X19" s="65">
        <v>368083309</v>
      </c>
      <c r="Y19" s="65">
        <v>-155251565</v>
      </c>
      <c r="Z19" s="145">
        <v>-42.18</v>
      </c>
      <c r="AA19" s="160">
        <v>368083309</v>
      </c>
    </row>
    <row r="20" spans="1:27" ht="13.5">
      <c r="A20" s="196" t="s">
        <v>35</v>
      </c>
      <c r="B20" s="200" t="s">
        <v>96</v>
      </c>
      <c r="C20" s="160">
        <v>51045511</v>
      </c>
      <c r="D20" s="160"/>
      <c r="E20" s="161">
        <v>262038879</v>
      </c>
      <c r="F20" s="59">
        <v>262038879</v>
      </c>
      <c r="G20" s="59">
        <v>468234</v>
      </c>
      <c r="H20" s="59">
        <v>791218</v>
      </c>
      <c r="I20" s="59">
        <v>4055201</v>
      </c>
      <c r="J20" s="59">
        <v>5314653</v>
      </c>
      <c r="K20" s="59">
        <v>1282202</v>
      </c>
      <c r="L20" s="59">
        <v>806841</v>
      </c>
      <c r="M20" s="59">
        <v>23373922</v>
      </c>
      <c r="N20" s="59">
        <v>25462965</v>
      </c>
      <c r="O20" s="59">
        <v>788759</v>
      </c>
      <c r="P20" s="59">
        <v>872105</v>
      </c>
      <c r="Q20" s="59">
        <v>974999</v>
      </c>
      <c r="R20" s="59">
        <v>2635863</v>
      </c>
      <c r="S20" s="59">
        <v>609789</v>
      </c>
      <c r="T20" s="59">
        <v>528541</v>
      </c>
      <c r="U20" s="59">
        <v>998893</v>
      </c>
      <c r="V20" s="59">
        <v>2137223</v>
      </c>
      <c r="W20" s="59">
        <v>35550704</v>
      </c>
      <c r="X20" s="59">
        <v>262038879</v>
      </c>
      <c r="Y20" s="59">
        <v>-226488175</v>
      </c>
      <c r="Z20" s="199">
        <v>-86.43</v>
      </c>
      <c r="AA20" s="135">
        <v>262038879</v>
      </c>
    </row>
    <row r="21" spans="1:27" ht="13.5">
      <c r="A21" s="196" t="s">
        <v>115</v>
      </c>
      <c r="B21" s="200"/>
      <c r="C21" s="160">
        <v>52969</v>
      </c>
      <c r="D21" s="160"/>
      <c r="E21" s="161">
        <v>3932600</v>
      </c>
      <c r="F21" s="65">
        <v>3932600</v>
      </c>
      <c r="G21" s="65">
        <v>16586</v>
      </c>
      <c r="H21" s="65">
        <v>614</v>
      </c>
      <c r="I21" s="87">
        <v>0</v>
      </c>
      <c r="J21" s="65">
        <v>17200</v>
      </c>
      <c r="K21" s="65">
        <v>0</v>
      </c>
      <c r="L21" s="65">
        <v>877</v>
      </c>
      <c r="M21" s="65">
        <v>0</v>
      </c>
      <c r="N21" s="65">
        <v>877</v>
      </c>
      <c r="O21" s="65">
        <v>28800</v>
      </c>
      <c r="P21" s="87">
        <v>87061</v>
      </c>
      <c r="Q21" s="65">
        <v>0</v>
      </c>
      <c r="R21" s="65">
        <v>115861</v>
      </c>
      <c r="S21" s="65">
        <v>0</v>
      </c>
      <c r="T21" s="65">
        <v>0</v>
      </c>
      <c r="U21" s="65">
        <v>0</v>
      </c>
      <c r="V21" s="65">
        <v>0</v>
      </c>
      <c r="W21" s="87">
        <v>133938</v>
      </c>
      <c r="X21" s="65">
        <v>3932600</v>
      </c>
      <c r="Y21" s="65">
        <v>-3798662</v>
      </c>
      <c r="Z21" s="145">
        <v>-96.59</v>
      </c>
      <c r="AA21" s="160">
        <v>3932600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831730039</v>
      </c>
      <c r="D22" s="203">
        <f>SUM(D5:D21)</f>
        <v>0</v>
      </c>
      <c r="E22" s="204">
        <f t="shared" si="0"/>
        <v>1257833857</v>
      </c>
      <c r="F22" s="205">
        <f t="shared" si="0"/>
        <v>1257833857</v>
      </c>
      <c r="G22" s="205">
        <f t="shared" si="0"/>
        <v>117939248</v>
      </c>
      <c r="H22" s="205">
        <f t="shared" si="0"/>
        <v>49440343</v>
      </c>
      <c r="I22" s="205">
        <f t="shared" si="0"/>
        <v>53378067</v>
      </c>
      <c r="J22" s="205">
        <f t="shared" si="0"/>
        <v>220757658</v>
      </c>
      <c r="K22" s="205">
        <f t="shared" si="0"/>
        <v>53451569</v>
      </c>
      <c r="L22" s="205">
        <f t="shared" si="0"/>
        <v>44247372</v>
      </c>
      <c r="M22" s="205">
        <f t="shared" si="0"/>
        <v>176862285</v>
      </c>
      <c r="N22" s="205">
        <f t="shared" si="0"/>
        <v>274561226</v>
      </c>
      <c r="O22" s="205">
        <f t="shared" si="0"/>
        <v>47786377</v>
      </c>
      <c r="P22" s="205">
        <f t="shared" si="0"/>
        <v>46933690</v>
      </c>
      <c r="Q22" s="205">
        <f t="shared" si="0"/>
        <v>47386991</v>
      </c>
      <c r="R22" s="205">
        <f t="shared" si="0"/>
        <v>142107058</v>
      </c>
      <c r="S22" s="205">
        <f t="shared" si="0"/>
        <v>89516168</v>
      </c>
      <c r="T22" s="205">
        <f t="shared" si="0"/>
        <v>26700567</v>
      </c>
      <c r="U22" s="205">
        <f t="shared" si="0"/>
        <v>38730511</v>
      </c>
      <c r="V22" s="205">
        <f t="shared" si="0"/>
        <v>154947246</v>
      </c>
      <c r="W22" s="205">
        <f t="shared" si="0"/>
        <v>792373188</v>
      </c>
      <c r="X22" s="205">
        <f t="shared" si="0"/>
        <v>1257833857</v>
      </c>
      <c r="Y22" s="205">
        <f t="shared" si="0"/>
        <v>-465460669</v>
      </c>
      <c r="Z22" s="206">
        <f>+IF(X22&lt;&gt;0,+(Y22/X22)*100,0)</f>
        <v>-37.00494039094704</v>
      </c>
      <c r="AA22" s="203">
        <f>SUM(AA5:AA21)</f>
        <v>1257833857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211537192</v>
      </c>
      <c r="D25" s="160"/>
      <c r="E25" s="161">
        <v>230634704</v>
      </c>
      <c r="F25" s="65">
        <v>230634704</v>
      </c>
      <c r="G25" s="65">
        <v>18871869</v>
      </c>
      <c r="H25" s="65">
        <v>18759942</v>
      </c>
      <c r="I25" s="65">
        <v>17325330</v>
      </c>
      <c r="J25" s="65">
        <v>54957141</v>
      </c>
      <c r="K25" s="65">
        <v>24672943</v>
      </c>
      <c r="L25" s="65">
        <v>19860201</v>
      </c>
      <c r="M25" s="65">
        <v>11349729</v>
      </c>
      <c r="N25" s="65">
        <v>55882873</v>
      </c>
      <c r="O25" s="65">
        <v>18863700</v>
      </c>
      <c r="P25" s="65">
        <v>19168164</v>
      </c>
      <c r="Q25" s="65">
        <v>19436116</v>
      </c>
      <c r="R25" s="65">
        <v>57467980</v>
      </c>
      <c r="S25" s="65">
        <v>17944304</v>
      </c>
      <c r="T25" s="65">
        <v>16350449</v>
      </c>
      <c r="U25" s="65">
        <v>21990741</v>
      </c>
      <c r="V25" s="65">
        <v>56285494</v>
      </c>
      <c r="W25" s="65">
        <v>224593488</v>
      </c>
      <c r="X25" s="65">
        <v>230634704</v>
      </c>
      <c r="Y25" s="65">
        <v>-6041216</v>
      </c>
      <c r="Z25" s="145">
        <v>-2.62</v>
      </c>
      <c r="AA25" s="160">
        <v>230634704</v>
      </c>
    </row>
    <row r="26" spans="1:27" ht="13.5">
      <c r="A26" s="198" t="s">
        <v>38</v>
      </c>
      <c r="B26" s="197"/>
      <c r="C26" s="160">
        <v>13778885</v>
      </c>
      <c r="D26" s="160"/>
      <c r="E26" s="161">
        <v>14900033</v>
      </c>
      <c r="F26" s="65">
        <v>14900033</v>
      </c>
      <c r="G26" s="65">
        <v>1202234</v>
      </c>
      <c r="H26" s="65">
        <v>1202234</v>
      </c>
      <c r="I26" s="65">
        <v>1214378</v>
      </c>
      <c r="J26" s="65">
        <v>3618846</v>
      </c>
      <c r="K26" s="65">
        <v>1218294</v>
      </c>
      <c r="L26" s="65">
        <v>1218294</v>
      </c>
      <c r="M26" s="65">
        <v>1218294</v>
      </c>
      <c r="N26" s="65">
        <v>3654882</v>
      </c>
      <c r="O26" s="65">
        <v>1642672</v>
      </c>
      <c r="P26" s="65">
        <v>1279177</v>
      </c>
      <c r="Q26" s="65">
        <v>1279177</v>
      </c>
      <c r="R26" s="65">
        <v>4201026</v>
      </c>
      <c r="S26" s="65">
        <v>1279177</v>
      </c>
      <c r="T26" s="65">
        <v>1279177</v>
      </c>
      <c r="U26" s="65">
        <v>1298836</v>
      </c>
      <c r="V26" s="65">
        <v>3857190</v>
      </c>
      <c r="W26" s="65">
        <v>15331944</v>
      </c>
      <c r="X26" s="65">
        <v>14900033</v>
      </c>
      <c r="Y26" s="65">
        <v>431911</v>
      </c>
      <c r="Z26" s="145">
        <v>2.9</v>
      </c>
      <c r="AA26" s="160">
        <v>14900033</v>
      </c>
    </row>
    <row r="27" spans="1:27" ht="13.5">
      <c r="A27" s="198" t="s">
        <v>118</v>
      </c>
      <c r="B27" s="197" t="s">
        <v>99</v>
      </c>
      <c r="C27" s="160">
        <v>59686205</v>
      </c>
      <c r="D27" s="160"/>
      <c r="E27" s="161">
        <v>69759646</v>
      </c>
      <c r="F27" s="65">
        <v>69759646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38125115</v>
      </c>
      <c r="N27" s="65">
        <v>38125115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38125115</v>
      </c>
      <c r="X27" s="65">
        <v>69759646</v>
      </c>
      <c r="Y27" s="65">
        <v>-31634531</v>
      </c>
      <c r="Z27" s="145">
        <v>-45.35</v>
      </c>
      <c r="AA27" s="160">
        <v>69759646</v>
      </c>
    </row>
    <row r="28" spans="1:27" ht="13.5">
      <c r="A28" s="198" t="s">
        <v>39</v>
      </c>
      <c r="B28" s="197" t="s">
        <v>96</v>
      </c>
      <c r="C28" s="160">
        <v>82141885</v>
      </c>
      <c r="D28" s="160"/>
      <c r="E28" s="161">
        <v>90100000</v>
      </c>
      <c r="F28" s="65">
        <v>90100000</v>
      </c>
      <c r="G28" s="65">
        <v>0</v>
      </c>
      <c r="H28" s="65">
        <v>107944</v>
      </c>
      <c r="I28" s="65">
        <v>0</v>
      </c>
      <c r="J28" s="65">
        <v>107944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107944</v>
      </c>
      <c r="X28" s="65">
        <v>90100000</v>
      </c>
      <c r="Y28" s="65">
        <v>-89992056</v>
      </c>
      <c r="Z28" s="145">
        <v>-99.88</v>
      </c>
      <c r="AA28" s="160">
        <v>90100000</v>
      </c>
    </row>
    <row r="29" spans="1:27" ht="13.5">
      <c r="A29" s="198" t="s">
        <v>40</v>
      </c>
      <c r="B29" s="197"/>
      <c r="C29" s="160">
        <v>8568305</v>
      </c>
      <c r="D29" s="160"/>
      <c r="E29" s="161">
        <v>22050935</v>
      </c>
      <c r="F29" s="65">
        <v>22050935</v>
      </c>
      <c r="G29" s="65">
        <v>468347</v>
      </c>
      <c r="H29" s="65">
        <v>497968</v>
      </c>
      <c r="I29" s="65">
        <v>1360489</v>
      </c>
      <c r="J29" s="65">
        <v>2326804</v>
      </c>
      <c r="K29" s="65">
        <v>465154</v>
      </c>
      <c r="L29" s="65">
        <v>431137</v>
      </c>
      <c r="M29" s="65">
        <v>470565</v>
      </c>
      <c r="N29" s="65">
        <v>1366856</v>
      </c>
      <c r="O29" s="65">
        <v>288008</v>
      </c>
      <c r="P29" s="65">
        <v>-25890</v>
      </c>
      <c r="Q29" s="65">
        <v>1378583</v>
      </c>
      <c r="R29" s="65">
        <v>1640701</v>
      </c>
      <c r="S29" s="65">
        <v>261124</v>
      </c>
      <c r="T29" s="65">
        <v>0</v>
      </c>
      <c r="U29" s="65">
        <v>245811</v>
      </c>
      <c r="V29" s="65">
        <v>506935</v>
      </c>
      <c r="W29" s="65">
        <v>5841296</v>
      </c>
      <c r="X29" s="65">
        <v>22050935</v>
      </c>
      <c r="Y29" s="65">
        <v>-16209639</v>
      </c>
      <c r="Z29" s="145">
        <v>-73.51</v>
      </c>
      <c r="AA29" s="160">
        <v>22050935</v>
      </c>
    </row>
    <row r="30" spans="1:27" ht="13.5">
      <c r="A30" s="198" t="s">
        <v>119</v>
      </c>
      <c r="B30" s="197" t="s">
        <v>96</v>
      </c>
      <c r="C30" s="160">
        <v>236186753</v>
      </c>
      <c r="D30" s="160"/>
      <c r="E30" s="161">
        <v>271926414</v>
      </c>
      <c r="F30" s="65">
        <v>271926414</v>
      </c>
      <c r="G30" s="65">
        <v>1351643</v>
      </c>
      <c r="H30" s="65">
        <v>31030590</v>
      </c>
      <c r="I30" s="65">
        <v>31011152</v>
      </c>
      <c r="J30" s="65">
        <v>63393385</v>
      </c>
      <c r="K30" s="65">
        <v>20437982</v>
      </c>
      <c r="L30" s="65">
        <v>19827301</v>
      </c>
      <c r="M30" s="65">
        <v>38537654</v>
      </c>
      <c r="N30" s="65">
        <v>78802937</v>
      </c>
      <c r="O30" s="65">
        <v>699914</v>
      </c>
      <c r="P30" s="65">
        <v>19326338</v>
      </c>
      <c r="Q30" s="65">
        <v>18925273</v>
      </c>
      <c r="R30" s="65">
        <v>38951525</v>
      </c>
      <c r="S30" s="65">
        <v>21569332</v>
      </c>
      <c r="T30" s="65">
        <v>19273866</v>
      </c>
      <c r="U30" s="65">
        <v>22785100</v>
      </c>
      <c r="V30" s="65">
        <v>63628298</v>
      </c>
      <c r="W30" s="65">
        <v>244776145</v>
      </c>
      <c r="X30" s="65">
        <v>271926414</v>
      </c>
      <c r="Y30" s="65">
        <v>-27150269</v>
      </c>
      <c r="Z30" s="145">
        <v>-9.98</v>
      </c>
      <c r="AA30" s="160">
        <v>271926414</v>
      </c>
    </row>
    <row r="31" spans="1:27" ht="13.5">
      <c r="A31" s="198" t="s">
        <v>120</v>
      </c>
      <c r="B31" s="197" t="s">
        <v>121</v>
      </c>
      <c r="C31" s="160">
        <v>22588995</v>
      </c>
      <c r="D31" s="160"/>
      <c r="E31" s="161">
        <v>26321201</v>
      </c>
      <c r="F31" s="65">
        <v>26321201</v>
      </c>
      <c r="G31" s="65">
        <v>931583</v>
      </c>
      <c r="H31" s="65">
        <v>3088878</v>
      </c>
      <c r="I31" s="65">
        <v>3062746</v>
      </c>
      <c r="J31" s="65">
        <v>7083207</v>
      </c>
      <c r="K31" s="65">
        <v>3818344</v>
      </c>
      <c r="L31" s="65">
        <v>2672985</v>
      </c>
      <c r="M31" s="65">
        <v>2355976</v>
      </c>
      <c r="N31" s="65">
        <v>8847305</v>
      </c>
      <c r="O31" s="65">
        <v>1277565</v>
      </c>
      <c r="P31" s="65">
        <v>2684743</v>
      </c>
      <c r="Q31" s="65">
        <v>1173819</v>
      </c>
      <c r="R31" s="65">
        <v>5136127</v>
      </c>
      <c r="S31" s="65">
        <v>1492564</v>
      </c>
      <c r="T31" s="65">
        <v>0</v>
      </c>
      <c r="U31" s="65">
        <v>1528460</v>
      </c>
      <c r="V31" s="65">
        <v>3021024</v>
      </c>
      <c r="W31" s="65">
        <v>24087663</v>
      </c>
      <c r="X31" s="65">
        <v>26321201</v>
      </c>
      <c r="Y31" s="65">
        <v>-2233538</v>
      </c>
      <c r="Z31" s="145">
        <v>-8.49</v>
      </c>
      <c r="AA31" s="160">
        <v>26321201</v>
      </c>
    </row>
    <row r="32" spans="1:27" ht="13.5">
      <c r="A32" s="198" t="s">
        <v>122</v>
      </c>
      <c r="B32" s="197"/>
      <c r="C32" s="160">
        <v>36382996</v>
      </c>
      <c r="D32" s="160"/>
      <c r="E32" s="161">
        <v>37207531</v>
      </c>
      <c r="F32" s="65">
        <v>37207531</v>
      </c>
      <c r="G32" s="65">
        <v>1474356</v>
      </c>
      <c r="H32" s="65">
        <v>4412316</v>
      </c>
      <c r="I32" s="65">
        <v>3302748</v>
      </c>
      <c r="J32" s="65">
        <v>9189420</v>
      </c>
      <c r="K32" s="65">
        <v>5787357</v>
      </c>
      <c r="L32" s="65">
        <v>2845511</v>
      </c>
      <c r="M32" s="65">
        <v>1940619</v>
      </c>
      <c r="N32" s="65">
        <v>10573487</v>
      </c>
      <c r="O32" s="65">
        <v>7127868</v>
      </c>
      <c r="P32" s="65">
        <v>5786272</v>
      </c>
      <c r="Q32" s="65">
        <v>5649758</v>
      </c>
      <c r="R32" s="65">
        <v>18563898</v>
      </c>
      <c r="S32" s="65">
        <v>8193827</v>
      </c>
      <c r="T32" s="65">
        <v>4478581</v>
      </c>
      <c r="U32" s="65">
        <v>7026205</v>
      </c>
      <c r="V32" s="65">
        <v>19698613</v>
      </c>
      <c r="W32" s="65">
        <v>58025418</v>
      </c>
      <c r="X32" s="65">
        <v>37207531</v>
      </c>
      <c r="Y32" s="65">
        <v>20817887</v>
      </c>
      <c r="Z32" s="145">
        <v>55.95</v>
      </c>
      <c r="AA32" s="160">
        <v>37207531</v>
      </c>
    </row>
    <row r="33" spans="1:27" ht="13.5">
      <c r="A33" s="198" t="s">
        <v>42</v>
      </c>
      <c r="B33" s="197"/>
      <c r="C33" s="160">
        <v>8662077</v>
      </c>
      <c r="D33" s="160"/>
      <c r="E33" s="161">
        <v>213476458</v>
      </c>
      <c r="F33" s="65">
        <v>213476458</v>
      </c>
      <c r="G33" s="65">
        <v>618931</v>
      </c>
      <c r="H33" s="65">
        <v>637520</v>
      </c>
      <c r="I33" s="65">
        <v>639582</v>
      </c>
      <c r="J33" s="65">
        <v>1896033</v>
      </c>
      <c r="K33" s="65">
        <v>645405</v>
      </c>
      <c r="L33" s="65">
        <v>635548</v>
      </c>
      <c r="M33" s="65">
        <v>53535688</v>
      </c>
      <c r="N33" s="65">
        <v>54816641</v>
      </c>
      <c r="O33" s="65">
        <v>819484</v>
      </c>
      <c r="P33" s="65">
        <v>654095</v>
      </c>
      <c r="Q33" s="65">
        <v>652905</v>
      </c>
      <c r="R33" s="65">
        <v>2126484</v>
      </c>
      <c r="S33" s="65">
        <v>651516</v>
      </c>
      <c r="T33" s="65">
        <v>618661</v>
      </c>
      <c r="U33" s="65">
        <v>654116</v>
      </c>
      <c r="V33" s="65">
        <v>1924293</v>
      </c>
      <c r="W33" s="65">
        <v>60763451</v>
      </c>
      <c r="X33" s="65">
        <v>213476458</v>
      </c>
      <c r="Y33" s="65">
        <v>-152713007</v>
      </c>
      <c r="Z33" s="145">
        <v>-71.54</v>
      </c>
      <c r="AA33" s="160">
        <v>213476458</v>
      </c>
    </row>
    <row r="34" spans="1:27" ht="13.5">
      <c r="A34" s="198" t="s">
        <v>43</v>
      </c>
      <c r="B34" s="197" t="s">
        <v>123</v>
      </c>
      <c r="C34" s="160">
        <v>129541507</v>
      </c>
      <c r="D34" s="160"/>
      <c r="E34" s="161">
        <v>359845043</v>
      </c>
      <c r="F34" s="65">
        <v>359845043</v>
      </c>
      <c r="G34" s="65">
        <v>2698311</v>
      </c>
      <c r="H34" s="65">
        <v>9318746</v>
      </c>
      <c r="I34" s="65">
        <v>7441708</v>
      </c>
      <c r="J34" s="65">
        <v>19458765</v>
      </c>
      <c r="K34" s="65">
        <v>6502039</v>
      </c>
      <c r="L34" s="65">
        <v>5934755</v>
      </c>
      <c r="M34" s="65">
        <v>32288184</v>
      </c>
      <c r="N34" s="65">
        <v>44724978</v>
      </c>
      <c r="O34" s="65">
        <v>8479608</v>
      </c>
      <c r="P34" s="65">
        <v>6253155</v>
      </c>
      <c r="Q34" s="65">
        <v>4423685</v>
      </c>
      <c r="R34" s="65">
        <v>19156448</v>
      </c>
      <c r="S34" s="65">
        <v>5538063</v>
      </c>
      <c r="T34" s="65">
        <v>4988066</v>
      </c>
      <c r="U34" s="65">
        <v>12145151</v>
      </c>
      <c r="V34" s="65">
        <v>22671280</v>
      </c>
      <c r="W34" s="65">
        <v>106011471</v>
      </c>
      <c r="X34" s="65">
        <v>359845043</v>
      </c>
      <c r="Y34" s="65">
        <v>-253833572</v>
      </c>
      <c r="Z34" s="145">
        <v>-70.54</v>
      </c>
      <c r="AA34" s="160">
        <v>359845043</v>
      </c>
    </row>
    <row r="35" spans="1:27" ht="13.5">
      <c r="A35" s="196" t="s">
        <v>124</v>
      </c>
      <c r="B35" s="200"/>
      <c r="C35" s="160">
        <v>71502</v>
      </c>
      <c r="D35" s="160"/>
      <c r="E35" s="161">
        <v>66913</v>
      </c>
      <c r="F35" s="65">
        <v>66913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66913</v>
      </c>
      <c r="Y35" s="65">
        <v>-66913</v>
      </c>
      <c r="Z35" s="145">
        <v>-100</v>
      </c>
      <c r="AA35" s="160">
        <v>66913</v>
      </c>
    </row>
    <row r="36" spans="1:27" ht="12.75">
      <c r="A36" s="208" t="s">
        <v>44</v>
      </c>
      <c r="B36" s="202"/>
      <c r="C36" s="203">
        <f aca="true" t="shared" si="1" ref="C36:Y36">SUM(C25:C35)</f>
        <v>809146302</v>
      </c>
      <c r="D36" s="203">
        <f>SUM(D25:D35)</f>
        <v>0</v>
      </c>
      <c r="E36" s="204">
        <f t="shared" si="1"/>
        <v>1336288878</v>
      </c>
      <c r="F36" s="205">
        <f t="shared" si="1"/>
        <v>1336288878</v>
      </c>
      <c r="G36" s="205">
        <f t="shared" si="1"/>
        <v>27617274</v>
      </c>
      <c r="H36" s="205">
        <f t="shared" si="1"/>
        <v>69056138</v>
      </c>
      <c r="I36" s="205">
        <f t="shared" si="1"/>
        <v>65358133</v>
      </c>
      <c r="J36" s="205">
        <f t="shared" si="1"/>
        <v>162031545</v>
      </c>
      <c r="K36" s="205">
        <f t="shared" si="1"/>
        <v>63547518</v>
      </c>
      <c r="L36" s="205">
        <f t="shared" si="1"/>
        <v>53425732</v>
      </c>
      <c r="M36" s="205">
        <f t="shared" si="1"/>
        <v>179821824</v>
      </c>
      <c r="N36" s="205">
        <f t="shared" si="1"/>
        <v>296795074</v>
      </c>
      <c r="O36" s="205">
        <f t="shared" si="1"/>
        <v>39198819</v>
      </c>
      <c r="P36" s="205">
        <f t="shared" si="1"/>
        <v>55126054</v>
      </c>
      <c r="Q36" s="205">
        <f t="shared" si="1"/>
        <v>52919316</v>
      </c>
      <c r="R36" s="205">
        <f t="shared" si="1"/>
        <v>147244189</v>
      </c>
      <c r="S36" s="205">
        <f t="shared" si="1"/>
        <v>56929907</v>
      </c>
      <c r="T36" s="205">
        <f t="shared" si="1"/>
        <v>46988800</v>
      </c>
      <c r="U36" s="205">
        <f t="shared" si="1"/>
        <v>67674420</v>
      </c>
      <c r="V36" s="205">
        <f t="shared" si="1"/>
        <v>171593127</v>
      </c>
      <c r="W36" s="205">
        <f t="shared" si="1"/>
        <v>777663935</v>
      </c>
      <c r="X36" s="205">
        <f t="shared" si="1"/>
        <v>1336288878</v>
      </c>
      <c r="Y36" s="205">
        <f t="shared" si="1"/>
        <v>-558624943</v>
      </c>
      <c r="Z36" s="206">
        <f>+IF(X36&lt;&gt;0,+(Y36/X36)*100,0)</f>
        <v>-41.804205078477054</v>
      </c>
      <c r="AA36" s="203">
        <f>SUM(AA25:AA35)</f>
        <v>1336288878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22583737</v>
      </c>
      <c r="D38" s="214">
        <f>+D22-D36</f>
        <v>0</v>
      </c>
      <c r="E38" s="215">
        <f t="shared" si="2"/>
        <v>-78455021</v>
      </c>
      <c r="F38" s="111">
        <f t="shared" si="2"/>
        <v>-78455021</v>
      </c>
      <c r="G38" s="111">
        <f t="shared" si="2"/>
        <v>90321974</v>
      </c>
      <c r="H38" s="111">
        <f t="shared" si="2"/>
        <v>-19615795</v>
      </c>
      <c r="I38" s="111">
        <f t="shared" si="2"/>
        <v>-11980066</v>
      </c>
      <c r="J38" s="111">
        <f t="shared" si="2"/>
        <v>58726113</v>
      </c>
      <c r="K38" s="111">
        <f t="shared" si="2"/>
        <v>-10095949</v>
      </c>
      <c r="L38" s="111">
        <f t="shared" si="2"/>
        <v>-9178360</v>
      </c>
      <c r="M38" s="111">
        <f t="shared" si="2"/>
        <v>-2959539</v>
      </c>
      <c r="N38" s="111">
        <f t="shared" si="2"/>
        <v>-22233848</v>
      </c>
      <c r="O38" s="111">
        <f t="shared" si="2"/>
        <v>8587558</v>
      </c>
      <c r="P38" s="111">
        <f t="shared" si="2"/>
        <v>-8192364</v>
      </c>
      <c r="Q38" s="111">
        <f t="shared" si="2"/>
        <v>-5532325</v>
      </c>
      <c r="R38" s="111">
        <f t="shared" si="2"/>
        <v>-5137131</v>
      </c>
      <c r="S38" s="111">
        <f t="shared" si="2"/>
        <v>32586261</v>
      </c>
      <c r="T38" s="111">
        <f t="shared" si="2"/>
        <v>-20288233</v>
      </c>
      <c r="U38" s="111">
        <f t="shared" si="2"/>
        <v>-28943909</v>
      </c>
      <c r="V38" s="111">
        <f t="shared" si="2"/>
        <v>-16645881</v>
      </c>
      <c r="W38" s="111">
        <f t="shared" si="2"/>
        <v>14709253</v>
      </c>
      <c r="X38" s="111">
        <f>IF(F22=F36,0,X22-X36)</f>
        <v>-78455021</v>
      </c>
      <c r="Y38" s="111">
        <f t="shared" si="2"/>
        <v>93164274</v>
      </c>
      <c r="Z38" s="216">
        <f>+IF(X38&lt;&gt;0,+(Y38/X38)*100,0)</f>
        <v>-118.748644525887</v>
      </c>
      <c r="AA38" s="214">
        <f>+AA22-AA36</f>
        <v>-78455021</v>
      </c>
    </row>
    <row r="39" spans="1:27" ht="13.5">
      <c r="A39" s="196" t="s">
        <v>46</v>
      </c>
      <c r="B39" s="200"/>
      <c r="C39" s="160">
        <v>3005304</v>
      </c>
      <c r="D39" s="160"/>
      <c r="E39" s="161">
        <v>2135021</v>
      </c>
      <c r="F39" s="65">
        <v>2135021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43322</v>
      </c>
      <c r="N39" s="65">
        <v>43322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43322</v>
      </c>
      <c r="X39" s="65">
        <v>2135021</v>
      </c>
      <c r="Y39" s="65">
        <v>-2091699</v>
      </c>
      <c r="Z39" s="145">
        <v>-97.97</v>
      </c>
      <c r="AA39" s="160">
        <v>2135021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25589041</v>
      </c>
      <c r="D42" s="221">
        <f>SUM(D38:D41)</f>
        <v>0</v>
      </c>
      <c r="E42" s="222">
        <f t="shared" si="3"/>
        <v>-76320000</v>
      </c>
      <c r="F42" s="93">
        <f t="shared" si="3"/>
        <v>-76320000</v>
      </c>
      <c r="G42" s="93">
        <f t="shared" si="3"/>
        <v>90321974</v>
      </c>
      <c r="H42" s="93">
        <f t="shared" si="3"/>
        <v>-19615795</v>
      </c>
      <c r="I42" s="93">
        <f t="shared" si="3"/>
        <v>-11980066</v>
      </c>
      <c r="J42" s="93">
        <f t="shared" si="3"/>
        <v>58726113</v>
      </c>
      <c r="K42" s="93">
        <f t="shared" si="3"/>
        <v>-10095949</v>
      </c>
      <c r="L42" s="93">
        <f t="shared" si="3"/>
        <v>-9178360</v>
      </c>
      <c r="M42" s="93">
        <f t="shared" si="3"/>
        <v>-2916217</v>
      </c>
      <c r="N42" s="93">
        <f t="shared" si="3"/>
        <v>-22190526</v>
      </c>
      <c r="O42" s="93">
        <f t="shared" si="3"/>
        <v>8587558</v>
      </c>
      <c r="P42" s="93">
        <f t="shared" si="3"/>
        <v>-8192364</v>
      </c>
      <c r="Q42" s="93">
        <f t="shared" si="3"/>
        <v>-5532325</v>
      </c>
      <c r="R42" s="93">
        <f t="shared" si="3"/>
        <v>-5137131</v>
      </c>
      <c r="S42" s="93">
        <f t="shared" si="3"/>
        <v>32586261</v>
      </c>
      <c r="T42" s="93">
        <f t="shared" si="3"/>
        <v>-20288233</v>
      </c>
      <c r="U42" s="93">
        <f t="shared" si="3"/>
        <v>-28943909</v>
      </c>
      <c r="V42" s="93">
        <f t="shared" si="3"/>
        <v>-16645881</v>
      </c>
      <c r="W42" s="93">
        <f t="shared" si="3"/>
        <v>14752575</v>
      </c>
      <c r="X42" s="93">
        <f t="shared" si="3"/>
        <v>-76320000</v>
      </c>
      <c r="Y42" s="93">
        <f t="shared" si="3"/>
        <v>91072575</v>
      </c>
      <c r="Z42" s="223">
        <f>+IF(X42&lt;&gt;0,+(Y42/X42)*100,0)</f>
        <v>-119.32989386792453</v>
      </c>
      <c r="AA42" s="221">
        <f>SUM(AA38:AA41)</f>
        <v>-76320000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25589041</v>
      </c>
      <c r="D44" s="225">
        <f>+D42-D43</f>
        <v>0</v>
      </c>
      <c r="E44" s="226">
        <f t="shared" si="4"/>
        <v>-76320000</v>
      </c>
      <c r="F44" s="82">
        <f t="shared" si="4"/>
        <v>-76320000</v>
      </c>
      <c r="G44" s="82">
        <f t="shared" si="4"/>
        <v>90321974</v>
      </c>
      <c r="H44" s="82">
        <f t="shared" si="4"/>
        <v>-19615795</v>
      </c>
      <c r="I44" s="82">
        <f t="shared" si="4"/>
        <v>-11980066</v>
      </c>
      <c r="J44" s="82">
        <f t="shared" si="4"/>
        <v>58726113</v>
      </c>
      <c r="K44" s="82">
        <f t="shared" si="4"/>
        <v>-10095949</v>
      </c>
      <c r="L44" s="82">
        <f t="shared" si="4"/>
        <v>-9178360</v>
      </c>
      <c r="M44" s="82">
        <f t="shared" si="4"/>
        <v>-2916217</v>
      </c>
      <c r="N44" s="82">
        <f t="shared" si="4"/>
        <v>-22190526</v>
      </c>
      <c r="O44" s="82">
        <f t="shared" si="4"/>
        <v>8587558</v>
      </c>
      <c r="P44" s="82">
        <f t="shared" si="4"/>
        <v>-8192364</v>
      </c>
      <c r="Q44" s="82">
        <f t="shared" si="4"/>
        <v>-5532325</v>
      </c>
      <c r="R44" s="82">
        <f t="shared" si="4"/>
        <v>-5137131</v>
      </c>
      <c r="S44" s="82">
        <f t="shared" si="4"/>
        <v>32586261</v>
      </c>
      <c r="T44" s="82">
        <f t="shared" si="4"/>
        <v>-20288233</v>
      </c>
      <c r="U44" s="82">
        <f t="shared" si="4"/>
        <v>-28943909</v>
      </c>
      <c r="V44" s="82">
        <f t="shared" si="4"/>
        <v>-16645881</v>
      </c>
      <c r="W44" s="82">
        <f t="shared" si="4"/>
        <v>14752575</v>
      </c>
      <c r="X44" s="82">
        <f t="shared" si="4"/>
        <v>-76320000</v>
      </c>
      <c r="Y44" s="82">
        <f t="shared" si="4"/>
        <v>91072575</v>
      </c>
      <c r="Z44" s="227">
        <f>+IF(X44&lt;&gt;0,+(Y44/X44)*100,0)</f>
        <v>-119.32989386792453</v>
      </c>
      <c r="AA44" s="225">
        <f>+AA42-AA43</f>
        <v>-76320000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25589041</v>
      </c>
      <c r="D46" s="221">
        <f>SUM(D44:D45)</f>
        <v>0</v>
      </c>
      <c r="E46" s="222">
        <f t="shared" si="5"/>
        <v>-76320000</v>
      </c>
      <c r="F46" s="93">
        <f t="shared" si="5"/>
        <v>-76320000</v>
      </c>
      <c r="G46" s="93">
        <f t="shared" si="5"/>
        <v>90321974</v>
      </c>
      <c r="H46" s="93">
        <f t="shared" si="5"/>
        <v>-19615795</v>
      </c>
      <c r="I46" s="93">
        <f t="shared" si="5"/>
        <v>-11980066</v>
      </c>
      <c r="J46" s="93">
        <f t="shared" si="5"/>
        <v>58726113</v>
      </c>
      <c r="K46" s="93">
        <f t="shared" si="5"/>
        <v>-10095949</v>
      </c>
      <c r="L46" s="93">
        <f t="shared" si="5"/>
        <v>-9178360</v>
      </c>
      <c r="M46" s="93">
        <f t="shared" si="5"/>
        <v>-2916217</v>
      </c>
      <c r="N46" s="93">
        <f t="shared" si="5"/>
        <v>-22190526</v>
      </c>
      <c r="O46" s="93">
        <f t="shared" si="5"/>
        <v>8587558</v>
      </c>
      <c r="P46" s="93">
        <f t="shared" si="5"/>
        <v>-8192364</v>
      </c>
      <c r="Q46" s="93">
        <f t="shared" si="5"/>
        <v>-5532325</v>
      </c>
      <c r="R46" s="93">
        <f t="shared" si="5"/>
        <v>-5137131</v>
      </c>
      <c r="S46" s="93">
        <f t="shared" si="5"/>
        <v>32586261</v>
      </c>
      <c r="T46" s="93">
        <f t="shared" si="5"/>
        <v>-20288233</v>
      </c>
      <c r="U46" s="93">
        <f t="shared" si="5"/>
        <v>-28943909</v>
      </c>
      <c r="V46" s="93">
        <f t="shared" si="5"/>
        <v>-16645881</v>
      </c>
      <c r="W46" s="93">
        <f t="shared" si="5"/>
        <v>14752575</v>
      </c>
      <c r="X46" s="93">
        <f t="shared" si="5"/>
        <v>-76320000</v>
      </c>
      <c r="Y46" s="93">
        <f t="shared" si="5"/>
        <v>91072575</v>
      </c>
      <c r="Z46" s="223">
        <f>+IF(X46&lt;&gt;0,+(Y46/X46)*100,0)</f>
        <v>-119.32989386792453</v>
      </c>
      <c r="AA46" s="221">
        <f>SUM(AA44:AA45)</f>
        <v>-76320000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25589041</v>
      </c>
      <c r="D48" s="232">
        <f>SUM(D46:D47)</f>
        <v>0</v>
      </c>
      <c r="E48" s="233">
        <f t="shared" si="6"/>
        <v>-76320000</v>
      </c>
      <c r="F48" s="234">
        <f t="shared" si="6"/>
        <v>-76320000</v>
      </c>
      <c r="G48" s="234">
        <f t="shared" si="6"/>
        <v>90321974</v>
      </c>
      <c r="H48" s="235">
        <f t="shared" si="6"/>
        <v>-19615795</v>
      </c>
      <c r="I48" s="235">
        <f t="shared" si="6"/>
        <v>-11980066</v>
      </c>
      <c r="J48" s="235">
        <f t="shared" si="6"/>
        <v>58726113</v>
      </c>
      <c r="K48" s="235">
        <f t="shared" si="6"/>
        <v>-10095949</v>
      </c>
      <c r="L48" s="235">
        <f t="shared" si="6"/>
        <v>-9178360</v>
      </c>
      <c r="M48" s="234">
        <f t="shared" si="6"/>
        <v>-2916217</v>
      </c>
      <c r="N48" s="234">
        <f t="shared" si="6"/>
        <v>-22190526</v>
      </c>
      <c r="O48" s="235">
        <f t="shared" si="6"/>
        <v>8587558</v>
      </c>
      <c r="P48" s="235">
        <f t="shared" si="6"/>
        <v>-8192364</v>
      </c>
      <c r="Q48" s="235">
        <f t="shared" si="6"/>
        <v>-5532325</v>
      </c>
      <c r="R48" s="235">
        <f t="shared" si="6"/>
        <v>-5137131</v>
      </c>
      <c r="S48" s="235">
        <f t="shared" si="6"/>
        <v>32586261</v>
      </c>
      <c r="T48" s="234">
        <f t="shared" si="6"/>
        <v>-20288233</v>
      </c>
      <c r="U48" s="234">
        <f t="shared" si="6"/>
        <v>-28943909</v>
      </c>
      <c r="V48" s="235">
        <f t="shared" si="6"/>
        <v>-16645881</v>
      </c>
      <c r="W48" s="235">
        <f t="shared" si="6"/>
        <v>14752575</v>
      </c>
      <c r="X48" s="235">
        <f t="shared" si="6"/>
        <v>-76320000</v>
      </c>
      <c r="Y48" s="235">
        <f t="shared" si="6"/>
        <v>91072575</v>
      </c>
      <c r="Z48" s="236">
        <f>+IF(X48&lt;&gt;0,+(Y48/X48)*100,0)</f>
        <v>-119.32989386792453</v>
      </c>
      <c r="AA48" s="237">
        <f>SUM(AA46:AA47)</f>
        <v>-76320000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756111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37167</v>
      </c>
      <c r="I5" s="105">
        <f t="shared" si="0"/>
        <v>0</v>
      </c>
      <c r="J5" s="105">
        <f t="shared" si="0"/>
        <v>37167</v>
      </c>
      <c r="K5" s="105">
        <f t="shared" si="0"/>
        <v>451278</v>
      </c>
      <c r="L5" s="105">
        <f t="shared" si="0"/>
        <v>30723</v>
      </c>
      <c r="M5" s="105">
        <f t="shared" si="0"/>
        <v>7263</v>
      </c>
      <c r="N5" s="105">
        <f t="shared" si="0"/>
        <v>489264</v>
      </c>
      <c r="O5" s="105">
        <f t="shared" si="0"/>
        <v>1240</v>
      </c>
      <c r="P5" s="105">
        <f t="shared" si="0"/>
        <v>41891</v>
      </c>
      <c r="Q5" s="105">
        <f t="shared" si="0"/>
        <v>3490</v>
      </c>
      <c r="R5" s="105">
        <f t="shared" si="0"/>
        <v>46621</v>
      </c>
      <c r="S5" s="105">
        <f t="shared" si="0"/>
        <v>23340</v>
      </c>
      <c r="T5" s="105">
        <f t="shared" si="0"/>
        <v>161916</v>
      </c>
      <c r="U5" s="105">
        <f t="shared" si="0"/>
        <v>0</v>
      </c>
      <c r="V5" s="105">
        <f t="shared" si="0"/>
        <v>185256</v>
      </c>
      <c r="W5" s="105">
        <f t="shared" si="0"/>
        <v>758308</v>
      </c>
      <c r="X5" s="105">
        <f t="shared" si="0"/>
        <v>0</v>
      </c>
      <c r="Y5" s="105">
        <f t="shared" si="0"/>
        <v>758308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>
        <v>78489</v>
      </c>
      <c r="D6" s="160"/>
      <c r="E6" s="161"/>
      <c r="F6" s="65"/>
      <c r="G6" s="65"/>
      <c r="H6" s="65">
        <v>37167</v>
      </c>
      <c r="I6" s="65"/>
      <c r="J6" s="65">
        <v>37167</v>
      </c>
      <c r="K6" s="65">
        <v>23663</v>
      </c>
      <c r="L6" s="65"/>
      <c r="M6" s="65"/>
      <c r="N6" s="65">
        <v>23663</v>
      </c>
      <c r="O6" s="65"/>
      <c r="P6" s="65"/>
      <c r="Q6" s="65">
        <v>3490</v>
      </c>
      <c r="R6" s="65">
        <v>3490</v>
      </c>
      <c r="S6" s="65">
        <v>23340</v>
      </c>
      <c r="T6" s="65">
        <v>27996</v>
      </c>
      <c r="U6" s="65"/>
      <c r="V6" s="65">
        <v>51336</v>
      </c>
      <c r="W6" s="65">
        <v>115656</v>
      </c>
      <c r="X6" s="65"/>
      <c r="Y6" s="65">
        <v>115656</v>
      </c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>
        <v>14725</v>
      </c>
      <c r="M7" s="164">
        <v>7263</v>
      </c>
      <c r="N7" s="164">
        <v>21988</v>
      </c>
      <c r="O7" s="164"/>
      <c r="P7" s="164"/>
      <c r="Q7" s="164"/>
      <c r="R7" s="164"/>
      <c r="S7" s="164"/>
      <c r="T7" s="164"/>
      <c r="U7" s="164"/>
      <c r="V7" s="164"/>
      <c r="W7" s="164">
        <v>21988</v>
      </c>
      <c r="X7" s="164"/>
      <c r="Y7" s="164">
        <v>21988</v>
      </c>
      <c r="Z7" s="146"/>
      <c r="AA7" s="239"/>
    </row>
    <row r="8" spans="1:27" ht="13.5">
      <c r="A8" s="143" t="s">
        <v>77</v>
      </c>
      <c r="B8" s="141"/>
      <c r="C8" s="160">
        <v>677622</v>
      </c>
      <c r="D8" s="160"/>
      <c r="E8" s="161"/>
      <c r="F8" s="65"/>
      <c r="G8" s="65"/>
      <c r="H8" s="65"/>
      <c r="I8" s="65"/>
      <c r="J8" s="65"/>
      <c r="K8" s="65">
        <v>427615</v>
      </c>
      <c r="L8" s="65">
        <v>15998</v>
      </c>
      <c r="M8" s="65"/>
      <c r="N8" s="65">
        <v>443613</v>
      </c>
      <c r="O8" s="65">
        <v>1240</v>
      </c>
      <c r="P8" s="65">
        <v>41891</v>
      </c>
      <c r="Q8" s="65"/>
      <c r="R8" s="65">
        <v>43131</v>
      </c>
      <c r="S8" s="65"/>
      <c r="T8" s="65">
        <v>133920</v>
      </c>
      <c r="U8" s="65"/>
      <c r="V8" s="65">
        <v>133920</v>
      </c>
      <c r="W8" s="65">
        <v>620664</v>
      </c>
      <c r="X8" s="65"/>
      <c r="Y8" s="65">
        <v>620664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57080168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938444</v>
      </c>
      <c r="H9" s="105">
        <f t="shared" si="1"/>
        <v>6103002</v>
      </c>
      <c r="I9" s="105">
        <f t="shared" si="1"/>
        <v>5768464</v>
      </c>
      <c r="J9" s="105">
        <f t="shared" si="1"/>
        <v>12809910</v>
      </c>
      <c r="K9" s="105">
        <f t="shared" si="1"/>
        <v>12619461</v>
      </c>
      <c r="L9" s="105">
        <f t="shared" si="1"/>
        <v>7041435</v>
      </c>
      <c r="M9" s="105">
        <f t="shared" si="1"/>
        <v>6833094</v>
      </c>
      <c r="N9" s="105">
        <f t="shared" si="1"/>
        <v>26493990</v>
      </c>
      <c r="O9" s="105">
        <f t="shared" si="1"/>
        <v>1975276</v>
      </c>
      <c r="P9" s="105">
        <f t="shared" si="1"/>
        <v>3455937</v>
      </c>
      <c r="Q9" s="105">
        <f t="shared" si="1"/>
        <v>12996728</v>
      </c>
      <c r="R9" s="105">
        <f t="shared" si="1"/>
        <v>18427941</v>
      </c>
      <c r="S9" s="105">
        <f t="shared" si="1"/>
        <v>9465638</v>
      </c>
      <c r="T9" s="105">
        <f t="shared" si="1"/>
        <v>7813445</v>
      </c>
      <c r="U9" s="105">
        <f t="shared" si="1"/>
        <v>5946765</v>
      </c>
      <c r="V9" s="105">
        <f t="shared" si="1"/>
        <v>23225848</v>
      </c>
      <c r="W9" s="105">
        <f t="shared" si="1"/>
        <v>80957689</v>
      </c>
      <c r="X9" s="105">
        <f t="shared" si="1"/>
        <v>0</v>
      </c>
      <c r="Y9" s="105">
        <f t="shared" si="1"/>
        <v>80957689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>
        <v>3428996</v>
      </c>
      <c r="D10" s="160"/>
      <c r="E10" s="161"/>
      <c r="F10" s="65"/>
      <c r="G10" s="65"/>
      <c r="H10" s="65"/>
      <c r="I10" s="65">
        <v>705553</v>
      </c>
      <c r="J10" s="65">
        <v>705553</v>
      </c>
      <c r="K10" s="65">
        <v>375127</v>
      </c>
      <c r="L10" s="65">
        <v>677300</v>
      </c>
      <c r="M10" s="65">
        <v>736943</v>
      </c>
      <c r="N10" s="65">
        <v>1789370</v>
      </c>
      <c r="O10" s="65"/>
      <c r="P10" s="65"/>
      <c r="Q10" s="65">
        <v>442484</v>
      </c>
      <c r="R10" s="65">
        <v>442484</v>
      </c>
      <c r="S10" s="65"/>
      <c r="T10" s="65">
        <v>55494</v>
      </c>
      <c r="U10" s="65">
        <v>436095</v>
      </c>
      <c r="V10" s="65">
        <v>491589</v>
      </c>
      <c r="W10" s="65">
        <v>3428996</v>
      </c>
      <c r="X10" s="65"/>
      <c r="Y10" s="65">
        <v>3428996</v>
      </c>
      <c r="Z10" s="145"/>
      <c r="AA10" s="67"/>
    </row>
    <row r="11" spans="1:27" ht="13.5">
      <c r="A11" s="143" t="s">
        <v>80</v>
      </c>
      <c r="B11" s="141"/>
      <c r="C11" s="160">
        <v>226385</v>
      </c>
      <c r="D11" s="160"/>
      <c r="E11" s="161"/>
      <c r="F11" s="65"/>
      <c r="G11" s="65"/>
      <c r="H11" s="65"/>
      <c r="I11" s="65"/>
      <c r="J11" s="65"/>
      <c r="K11" s="65"/>
      <c r="L11" s="65">
        <v>4865</v>
      </c>
      <c r="M11" s="65">
        <v>1316</v>
      </c>
      <c r="N11" s="65">
        <v>6181</v>
      </c>
      <c r="O11" s="65">
        <v>31921</v>
      </c>
      <c r="P11" s="65">
        <v>56958</v>
      </c>
      <c r="Q11" s="65">
        <v>791</v>
      </c>
      <c r="R11" s="65">
        <v>89670</v>
      </c>
      <c r="S11" s="65"/>
      <c r="T11" s="65">
        <v>189186</v>
      </c>
      <c r="U11" s="65"/>
      <c r="V11" s="65">
        <v>189186</v>
      </c>
      <c r="W11" s="65">
        <v>285037</v>
      </c>
      <c r="X11" s="65"/>
      <c r="Y11" s="65">
        <v>285037</v>
      </c>
      <c r="Z11" s="145"/>
      <c r="AA11" s="67"/>
    </row>
    <row r="12" spans="1:27" ht="13.5">
      <c r="A12" s="143" t="s">
        <v>81</v>
      </c>
      <c r="B12" s="141"/>
      <c r="C12" s="160">
        <v>6535402</v>
      </c>
      <c r="D12" s="160"/>
      <c r="E12" s="161"/>
      <c r="F12" s="65"/>
      <c r="G12" s="65">
        <v>-9600</v>
      </c>
      <c r="H12" s="65"/>
      <c r="I12" s="65">
        <v>231934</v>
      </c>
      <c r="J12" s="65">
        <v>222334</v>
      </c>
      <c r="K12" s="65">
        <v>589367</v>
      </c>
      <c r="L12" s="65">
        <v>624834</v>
      </c>
      <c r="M12" s="65">
        <v>683901</v>
      </c>
      <c r="N12" s="65">
        <v>1898102</v>
      </c>
      <c r="O12" s="65"/>
      <c r="P12" s="65">
        <v>288110</v>
      </c>
      <c r="Q12" s="65">
        <v>577187</v>
      </c>
      <c r="R12" s="65">
        <v>865297</v>
      </c>
      <c r="S12" s="65">
        <v>1854826</v>
      </c>
      <c r="T12" s="65">
        <v>50402</v>
      </c>
      <c r="U12" s="65">
        <v>1644441</v>
      </c>
      <c r="V12" s="65">
        <v>3549669</v>
      </c>
      <c r="W12" s="65">
        <v>6535402</v>
      </c>
      <c r="X12" s="65"/>
      <c r="Y12" s="65">
        <v>6535402</v>
      </c>
      <c r="Z12" s="145"/>
      <c r="AA12" s="67"/>
    </row>
    <row r="13" spans="1:27" ht="13.5">
      <c r="A13" s="143" t="s">
        <v>82</v>
      </c>
      <c r="B13" s="141"/>
      <c r="C13" s="160">
        <v>46870606</v>
      </c>
      <c r="D13" s="160"/>
      <c r="E13" s="161"/>
      <c r="F13" s="65"/>
      <c r="G13" s="65">
        <v>948044</v>
      </c>
      <c r="H13" s="65">
        <v>6103002</v>
      </c>
      <c r="I13" s="65">
        <v>4830977</v>
      </c>
      <c r="J13" s="65">
        <v>11882023</v>
      </c>
      <c r="K13" s="65">
        <v>11648989</v>
      </c>
      <c r="L13" s="65">
        <v>5734436</v>
      </c>
      <c r="M13" s="65">
        <v>5410934</v>
      </c>
      <c r="N13" s="65">
        <v>22794359</v>
      </c>
      <c r="O13" s="65">
        <v>1943355</v>
      </c>
      <c r="P13" s="65">
        <v>3110869</v>
      </c>
      <c r="Q13" s="65">
        <v>11976266</v>
      </c>
      <c r="R13" s="65">
        <v>17030490</v>
      </c>
      <c r="S13" s="65">
        <v>7610812</v>
      </c>
      <c r="T13" s="65">
        <v>7505562</v>
      </c>
      <c r="U13" s="65">
        <v>3866229</v>
      </c>
      <c r="V13" s="65">
        <v>18982603</v>
      </c>
      <c r="W13" s="65">
        <v>70689475</v>
      </c>
      <c r="X13" s="65"/>
      <c r="Y13" s="65">
        <v>70689475</v>
      </c>
      <c r="Z13" s="145"/>
      <c r="AA13" s="67"/>
    </row>
    <row r="14" spans="1:27" ht="13.5">
      <c r="A14" s="143" t="s">
        <v>83</v>
      </c>
      <c r="B14" s="141"/>
      <c r="C14" s="162">
        <v>18779</v>
      </c>
      <c r="D14" s="162"/>
      <c r="E14" s="163"/>
      <c r="F14" s="164"/>
      <c r="G14" s="164"/>
      <c r="H14" s="164"/>
      <c r="I14" s="164"/>
      <c r="J14" s="164"/>
      <c r="K14" s="164">
        <v>5978</v>
      </c>
      <c r="L14" s="164"/>
      <c r="M14" s="164"/>
      <c r="N14" s="164">
        <v>5978</v>
      </c>
      <c r="O14" s="164"/>
      <c r="P14" s="164"/>
      <c r="Q14" s="164"/>
      <c r="R14" s="164"/>
      <c r="S14" s="164"/>
      <c r="T14" s="164">
        <v>12801</v>
      </c>
      <c r="U14" s="164"/>
      <c r="V14" s="164">
        <v>12801</v>
      </c>
      <c r="W14" s="164">
        <v>18779</v>
      </c>
      <c r="X14" s="164"/>
      <c r="Y14" s="164">
        <v>18779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22926821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153702</v>
      </c>
      <c r="H15" s="105">
        <f t="shared" si="2"/>
        <v>1223794</v>
      </c>
      <c r="I15" s="105">
        <f t="shared" si="2"/>
        <v>3406241</v>
      </c>
      <c r="J15" s="105">
        <f t="shared" si="2"/>
        <v>4783737</v>
      </c>
      <c r="K15" s="105">
        <f t="shared" si="2"/>
        <v>3239196</v>
      </c>
      <c r="L15" s="105">
        <f t="shared" si="2"/>
        <v>3305519</v>
      </c>
      <c r="M15" s="105">
        <f t="shared" si="2"/>
        <v>3733371</v>
      </c>
      <c r="N15" s="105">
        <f t="shared" si="2"/>
        <v>10278086</v>
      </c>
      <c r="O15" s="105">
        <f t="shared" si="2"/>
        <v>0</v>
      </c>
      <c r="P15" s="105">
        <f t="shared" si="2"/>
        <v>1109018</v>
      </c>
      <c r="Q15" s="105">
        <f t="shared" si="2"/>
        <v>2515280</v>
      </c>
      <c r="R15" s="105">
        <f t="shared" si="2"/>
        <v>3624298</v>
      </c>
      <c r="S15" s="105">
        <f t="shared" si="2"/>
        <v>2188288</v>
      </c>
      <c r="T15" s="105">
        <f t="shared" si="2"/>
        <v>2057224</v>
      </c>
      <c r="U15" s="105">
        <f t="shared" si="2"/>
        <v>147751</v>
      </c>
      <c r="V15" s="105">
        <f t="shared" si="2"/>
        <v>4393263</v>
      </c>
      <c r="W15" s="105">
        <f t="shared" si="2"/>
        <v>23079384</v>
      </c>
      <c r="X15" s="105">
        <f t="shared" si="2"/>
        <v>0</v>
      </c>
      <c r="Y15" s="105">
        <f t="shared" si="2"/>
        <v>23079384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>
        <v>968070</v>
      </c>
      <c r="D16" s="160"/>
      <c r="E16" s="161"/>
      <c r="F16" s="65"/>
      <c r="G16" s="65">
        <v>153702</v>
      </c>
      <c r="H16" s="65"/>
      <c r="I16" s="65">
        <v>582313</v>
      </c>
      <c r="J16" s="65">
        <v>736015</v>
      </c>
      <c r="K16" s="65">
        <v>112507</v>
      </c>
      <c r="L16" s="65">
        <v>7028</v>
      </c>
      <c r="M16" s="65">
        <v>31470</v>
      </c>
      <c r="N16" s="65">
        <v>151005</v>
      </c>
      <c r="O16" s="65"/>
      <c r="P16" s="65">
        <v>17077</v>
      </c>
      <c r="Q16" s="65">
        <v>57739</v>
      </c>
      <c r="R16" s="65">
        <v>74816</v>
      </c>
      <c r="S16" s="65"/>
      <c r="T16" s="65">
        <v>11045</v>
      </c>
      <c r="U16" s="65">
        <v>147751</v>
      </c>
      <c r="V16" s="65">
        <v>158796</v>
      </c>
      <c r="W16" s="65">
        <v>1120632</v>
      </c>
      <c r="X16" s="65"/>
      <c r="Y16" s="65">
        <v>1120632</v>
      </c>
      <c r="Z16" s="145"/>
      <c r="AA16" s="67"/>
    </row>
    <row r="17" spans="1:27" ht="13.5">
      <c r="A17" s="143" t="s">
        <v>86</v>
      </c>
      <c r="B17" s="141"/>
      <c r="C17" s="160">
        <v>21958751</v>
      </c>
      <c r="D17" s="160"/>
      <c r="E17" s="161"/>
      <c r="F17" s="65"/>
      <c r="G17" s="65"/>
      <c r="H17" s="65">
        <v>1223794</v>
      </c>
      <c r="I17" s="65">
        <v>2823928</v>
      </c>
      <c r="J17" s="65">
        <v>4047722</v>
      </c>
      <c r="K17" s="65">
        <v>3126689</v>
      </c>
      <c r="L17" s="65">
        <v>3298491</v>
      </c>
      <c r="M17" s="65">
        <v>3701901</v>
      </c>
      <c r="N17" s="65">
        <v>10127081</v>
      </c>
      <c r="O17" s="65"/>
      <c r="P17" s="65">
        <v>1091941</v>
      </c>
      <c r="Q17" s="65">
        <v>2457541</v>
      </c>
      <c r="R17" s="65">
        <v>3549482</v>
      </c>
      <c r="S17" s="65">
        <v>2188288</v>
      </c>
      <c r="T17" s="65">
        <v>2046179</v>
      </c>
      <c r="U17" s="65"/>
      <c r="V17" s="65">
        <v>4234467</v>
      </c>
      <c r="W17" s="65">
        <v>21958752</v>
      </c>
      <c r="X17" s="65"/>
      <c r="Y17" s="65">
        <v>21958752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26656910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864526</v>
      </c>
      <c r="I19" s="105">
        <f t="shared" si="3"/>
        <v>2856700</v>
      </c>
      <c r="J19" s="105">
        <f t="shared" si="3"/>
        <v>3721226</v>
      </c>
      <c r="K19" s="105">
        <f t="shared" si="3"/>
        <v>4753251</v>
      </c>
      <c r="L19" s="105">
        <f t="shared" si="3"/>
        <v>1101138</v>
      </c>
      <c r="M19" s="105">
        <f t="shared" si="3"/>
        <v>5129444</v>
      </c>
      <c r="N19" s="105">
        <f t="shared" si="3"/>
        <v>10983833</v>
      </c>
      <c r="O19" s="105">
        <f t="shared" si="3"/>
        <v>681716</v>
      </c>
      <c r="P19" s="105">
        <f t="shared" si="3"/>
        <v>1457263</v>
      </c>
      <c r="Q19" s="105">
        <f t="shared" si="3"/>
        <v>2966771</v>
      </c>
      <c r="R19" s="105">
        <f t="shared" si="3"/>
        <v>5105750</v>
      </c>
      <c r="S19" s="105">
        <f t="shared" si="3"/>
        <v>5899729</v>
      </c>
      <c r="T19" s="105">
        <f t="shared" si="3"/>
        <v>929751</v>
      </c>
      <c r="U19" s="105">
        <f t="shared" si="3"/>
        <v>16621</v>
      </c>
      <c r="V19" s="105">
        <f t="shared" si="3"/>
        <v>6846101</v>
      </c>
      <c r="W19" s="105">
        <f t="shared" si="3"/>
        <v>26656910</v>
      </c>
      <c r="X19" s="105">
        <f t="shared" si="3"/>
        <v>0</v>
      </c>
      <c r="Y19" s="105">
        <f t="shared" si="3"/>
        <v>26656910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>
        <v>6560986</v>
      </c>
      <c r="D20" s="160"/>
      <c r="E20" s="161"/>
      <c r="F20" s="65"/>
      <c r="G20" s="65"/>
      <c r="H20" s="65"/>
      <c r="I20" s="65">
        <v>250000</v>
      </c>
      <c r="J20" s="65">
        <v>250000</v>
      </c>
      <c r="K20" s="65">
        <v>1265673</v>
      </c>
      <c r="L20" s="65">
        <v>18099</v>
      </c>
      <c r="M20" s="65">
        <v>141815</v>
      </c>
      <c r="N20" s="65">
        <v>1425587</v>
      </c>
      <c r="O20" s="65">
        <v>62556</v>
      </c>
      <c r="P20" s="65"/>
      <c r="Q20" s="65">
        <v>5876</v>
      </c>
      <c r="R20" s="65">
        <v>68432</v>
      </c>
      <c r="S20" s="65">
        <v>4781540</v>
      </c>
      <c r="T20" s="65">
        <v>18806</v>
      </c>
      <c r="U20" s="65">
        <v>16621</v>
      </c>
      <c r="V20" s="65">
        <v>4816967</v>
      </c>
      <c r="W20" s="65">
        <v>6560986</v>
      </c>
      <c r="X20" s="65"/>
      <c r="Y20" s="65">
        <v>6560986</v>
      </c>
      <c r="Z20" s="145"/>
      <c r="AA20" s="67"/>
    </row>
    <row r="21" spans="1:27" ht="13.5">
      <c r="A21" s="143" t="s">
        <v>90</v>
      </c>
      <c r="B21" s="141"/>
      <c r="C21" s="160">
        <v>19731526</v>
      </c>
      <c r="D21" s="160"/>
      <c r="E21" s="161"/>
      <c r="F21" s="65"/>
      <c r="G21" s="65"/>
      <c r="H21" s="65">
        <v>864526</v>
      </c>
      <c r="I21" s="65">
        <v>2606700</v>
      </c>
      <c r="J21" s="65">
        <v>3471226</v>
      </c>
      <c r="K21" s="65">
        <v>3398270</v>
      </c>
      <c r="L21" s="65">
        <v>1083039</v>
      </c>
      <c r="M21" s="65">
        <v>4720639</v>
      </c>
      <c r="N21" s="65">
        <v>9201948</v>
      </c>
      <c r="O21" s="65">
        <v>619160</v>
      </c>
      <c r="P21" s="65">
        <v>1484390</v>
      </c>
      <c r="Q21" s="65">
        <v>2950600</v>
      </c>
      <c r="R21" s="65">
        <v>5054150</v>
      </c>
      <c r="S21" s="65">
        <v>1118189</v>
      </c>
      <c r="T21" s="65">
        <v>886013</v>
      </c>
      <c r="U21" s="65"/>
      <c r="V21" s="65">
        <v>2004202</v>
      </c>
      <c r="W21" s="65">
        <v>19731526</v>
      </c>
      <c r="X21" s="65"/>
      <c r="Y21" s="65">
        <v>19731526</v>
      </c>
      <c r="Z21" s="145"/>
      <c r="AA21" s="67"/>
    </row>
    <row r="22" spans="1:27" ht="13.5">
      <c r="A22" s="143" t="s">
        <v>91</v>
      </c>
      <c r="B22" s="141"/>
      <c r="C22" s="162">
        <v>329171</v>
      </c>
      <c r="D22" s="162"/>
      <c r="E22" s="163"/>
      <c r="F22" s="164"/>
      <c r="G22" s="164"/>
      <c r="H22" s="164"/>
      <c r="I22" s="164"/>
      <c r="J22" s="164"/>
      <c r="K22" s="164">
        <v>89308</v>
      </c>
      <c r="L22" s="164"/>
      <c r="M22" s="164">
        <v>266990</v>
      </c>
      <c r="N22" s="164">
        <v>356298</v>
      </c>
      <c r="O22" s="164"/>
      <c r="P22" s="164">
        <v>-27127</v>
      </c>
      <c r="Q22" s="164"/>
      <c r="R22" s="164">
        <v>-27127</v>
      </c>
      <c r="S22" s="164"/>
      <c r="T22" s="164"/>
      <c r="U22" s="164"/>
      <c r="V22" s="164"/>
      <c r="W22" s="164">
        <v>329171</v>
      </c>
      <c r="X22" s="164"/>
      <c r="Y22" s="164">
        <v>329171</v>
      </c>
      <c r="Z22" s="146"/>
      <c r="AA22" s="239"/>
    </row>
    <row r="23" spans="1:27" ht="13.5">
      <c r="A23" s="143" t="s">
        <v>92</v>
      </c>
      <c r="B23" s="141"/>
      <c r="C23" s="160">
        <v>35227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>
        <v>10295</v>
      </c>
      <c r="R23" s="65">
        <v>10295</v>
      </c>
      <c r="S23" s="65"/>
      <c r="T23" s="65">
        <v>24932</v>
      </c>
      <c r="U23" s="65"/>
      <c r="V23" s="65">
        <v>24932</v>
      </c>
      <c r="W23" s="65">
        <v>35227</v>
      </c>
      <c r="X23" s="65"/>
      <c r="Y23" s="65">
        <v>35227</v>
      </c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107420010</v>
      </c>
      <c r="D25" s="232">
        <f>+D5+D9+D15+D19+D24</f>
        <v>0</v>
      </c>
      <c r="E25" s="245">
        <f t="shared" si="4"/>
        <v>0</v>
      </c>
      <c r="F25" s="234">
        <f t="shared" si="4"/>
        <v>0</v>
      </c>
      <c r="G25" s="234">
        <f t="shared" si="4"/>
        <v>1092146</v>
      </c>
      <c r="H25" s="234">
        <f t="shared" si="4"/>
        <v>8228489</v>
      </c>
      <c r="I25" s="234">
        <f t="shared" si="4"/>
        <v>12031405</v>
      </c>
      <c r="J25" s="234">
        <f t="shared" si="4"/>
        <v>21352040</v>
      </c>
      <c r="K25" s="234">
        <f t="shared" si="4"/>
        <v>21063186</v>
      </c>
      <c r="L25" s="234">
        <f t="shared" si="4"/>
        <v>11478815</v>
      </c>
      <c r="M25" s="234">
        <f t="shared" si="4"/>
        <v>15703172</v>
      </c>
      <c r="N25" s="234">
        <f t="shared" si="4"/>
        <v>48245173</v>
      </c>
      <c r="O25" s="234">
        <f t="shared" si="4"/>
        <v>2658232</v>
      </c>
      <c r="P25" s="234">
        <f t="shared" si="4"/>
        <v>6064109</v>
      </c>
      <c r="Q25" s="234">
        <f t="shared" si="4"/>
        <v>18482269</v>
      </c>
      <c r="R25" s="234">
        <f t="shared" si="4"/>
        <v>27204610</v>
      </c>
      <c r="S25" s="234">
        <f t="shared" si="4"/>
        <v>17576995</v>
      </c>
      <c r="T25" s="234">
        <f t="shared" si="4"/>
        <v>10962336</v>
      </c>
      <c r="U25" s="234">
        <f t="shared" si="4"/>
        <v>6111137</v>
      </c>
      <c r="V25" s="234">
        <f t="shared" si="4"/>
        <v>34650468</v>
      </c>
      <c r="W25" s="234">
        <f t="shared" si="4"/>
        <v>131452291</v>
      </c>
      <c r="X25" s="234">
        <f t="shared" si="4"/>
        <v>0</v>
      </c>
      <c r="Y25" s="234">
        <f t="shared" si="4"/>
        <v>131452291</v>
      </c>
      <c r="Z25" s="246">
        <f>+IF(X25&lt;&gt;0,+(Y25/X25)*100,0)</f>
        <v>0</v>
      </c>
      <c r="AA25" s="24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0</v>
      </c>
      <c r="Y32" s="82">
        <f t="shared" si="5"/>
        <v>0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>
        <v>1092146</v>
      </c>
      <c r="H35" s="65">
        <v>8228489</v>
      </c>
      <c r="I35" s="65">
        <v>12031405</v>
      </c>
      <c r="J35" s="65">
        <v>21352040</v>
      </c>
      <c r="K35" s="65">
        <v>21063187</v>
      </c>
      <c r="L35" s="65">
        <v>11478815</v>
      </c>
      <c r="M35" s="65">
        <v>15703172</v>
      </c>
      <c r="N35" s="65">
        <v>48245174</v>
      </c>
      <c r="O35" s="65">
        <v>2658232</v>
      </c>
      <c r="P35" s="65">
        <v>6064109</v>
      </c>
      <c r="Q35" s="65">
        <v>18482267</v>
      </c>
      <c r="R35" s="65">
        <v>27204608</v>
      </c>
      <c r="S35" s="65">
        <v>17576995</v>
      </c>
      <c r="T35" s="65">
        <v>10962336</v>
      </c>
      <c r="U35" s="65">
        <v>6111137</v>
      </c>
      <c r="V35" s="65">
        <v>34650468</v>
      </c>
      <c r="W35" s="65">
        <v>131452290</v>
      </c>
      <c r="X35" s="65"/>
      <c r="Y35" s="65">
        <v>131452290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0</v>
      </c>
      <c r="F36" s="235">
        <f t="shared" si="6"/>
        <v>0</v>
      </c>
      <c r="G36" s="235">
        <f t="shared" si="6"/>
        <v>1092146</v>
      </c>
      <c r="H36" s="235">
        <f t="shared" si="6"/>
        <v>8228489</v>
      </c>
      <c r="I36" s="235">
        <f t="shared" si="6"/>
        <v>12031405</v>
      </c>
      <c r="J36" s="235">
        <f t="shared" si="6"/>
        <v>21352040</v>
      </c>
      <c r="K36" s="235">
        <f t="shared" si="6"/>
        <v>21063187</v>
      </c>
      <c r="L36" s="235">
        <f t="shared" si="6"/>
        <v>11478815</v>
      </c>
      <c r="M36" s="235">
        <f t="shared" si="6"/>
        <v>15703172</v>
      </c>
      <c r="N36" s="235">
        <f t="shared" si="6"/>
        <v>48245174</v>
      </c>
      <c r="O36" s="235">
        <f t="shared" si="6"/>
        <v>2658232</v>
      </c>
      <c r="P36" s="235">
        <f t="shared" si="6"/>
        <v>6064109</v>
      </c>
      <c r="Q36" s="235">
        <f t="shared" si="6"/>
        <v>18482267</v>
      </c>
      <c r="R36" s="235">
        <f t="shared" si="6"/>
        <v>27204608</v>
      </c>
      <c r="S36" s="235">
        <f t="shared" si="6"/>
        <v>17576995</v>
      </c>
      <c r="T36" s="235">
        <f t="shared" si="6"/>
        <v>10962336</v>
      </c>
      <c r="U36" s="235">
        <f t="shared" si="6"/>
        <v>6111137</v>
      </c>
      <c r="V36" s="235">
        <f t="shared" si="6"/>
        <v>34650468</v>
      </c>
      <c r="W36" s="235">
        <f t="shared" si="6"/>
        <v>131452290</v>
      </c>
      <c r="X36" s="235">
        <f t="shared" si="6"/>
        <v>0</v>
      </c>
      <c r="Y36" s="235">
        <f t="shared" si="6"/>
        <v>131452290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302921</v>
      </c>
      <c r="D6" s="160"/>
      <c r="E6" s="64">
        <v>23402819</v>
      </c>
      <c r="F6" s="65">
        <v>-2995547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>
        <v>35379051</v>
      </c>
      <c r="U6" s="65">
        <v>-24495008</v>
      </c>
      <c r="V6" s="65">
        <v>10884043</v>
      </c>
      <c r="W6" s="65">
        <v>10884043</v>
      </c>
      <c r="X6" s="65">
        <v>-2995547</v>
      </c>
      <c r="Y6" s="65">
        <v>13879590</v>
      </c>
      <c r="Z6" s="145">
        <v>-463.34</v>
      </c>
      <c r="AA6" s="67">
        <v>-2995547</v>
      </c>
    </row>
    <row r="7" spans="1:27" ht="13.5">
      <c r="A7" s="264" t="s">
        <v>147</v>
      </c>
      <c r="B7" s="197" t="s">
        <v>72</v>
      </c>
      <c r="C7" s="160">
        <v>12782</v>
      </c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89046</v>
      </c>
      <c r="D8" s="160"/>
      <c r="E8" s="64">
        <v>50582855</v>
      </c>
      <c r="F8" s="65">
        <v>78074343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>
        <v>75346107</v>
      </c>
      <c r="U8" s="65">
        <v>85011896</v>
      </c>
      <c r="V8" s="65">
        <v>160358003</v>
      </c>
      <c r="W8" s="65">
        <v>160358003</v>
      </c>
      <c r="X8" s="65">
        <v>78074343</v>
      </c>
      <c r="Y8" s="65">
        <v>82283660</v>
      </c>
      <c r="Z8" s="145">
        <v>105.39</v>
      </c>
      <c r="AA8" s="67">
        <v>78074343</v>
      </c>
    </row>
    <row r="9" spans="1:27" ht="13.5">
      <c r="A9" s="264" t="s">
        <v>149</v>
      </c>
      <c r="B9" s="197"/>
      <c r="C9" s="160">
        <v>17635</v>
      </c>
      <c r="D9" s="160"/>
      <c r="E9" s="64">
        <v>95760753</v>
      </c>
      <c r="F9" s="65">
        <v>96735919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>
        <v>110513938</v>
      </c>
      <c r="U9" s="65">
        <v>112838300</v>
      </c>
      <c r="V9" s="65">
        <v>223352238</v>
      </c>
      <c r="W9" s="65">
        <v>223352238</v>
      </c>
      <c r="X9" s="65">
        <v>96735919</v>
      </c>
      <c r="Y9" s="65">
        <v>126616319</v>
      </c>
      <c r="Z9" s="145">
        <v>130.89</v>
      </c>
      <c r="AA9" s="67">
        <v>96735919</v>
      </c>
    </row>
    <row r="10" spans="1:27" ht="13.5">
      <c r="A10" s="264" t="s">
        <v>150</v>
      </c>
      <c r="B10" s="197"/>
      <c r="C10" s="160">
        <v>985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6000</v>
      </c>
      <c r="D11" s="160"/>
      <c r="E11" s="64">
        <v>7347482</v>
      </c>
      <c r="F11" s="65">
        <v>8137715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>
        <v>9520321</v>
      </c>
      <c r="U11" s="65">
        <v>8421951</v>
      </c>
      <c r="V11" s="65">
        <v>17942272</v>
      </c>
      <c r="W11" s="65">
        <v>17942272</v>
      </c>
      <c r="X11" s="65">
        <v>8137715</v>
      </c>
      <c r="Y11" s="65">
        <v>9804557</v>
      </c>
      <c r="Z11" s="145">
        <v>120.48</v>
      </c>
      <c r="AA11" s="67">
        <v>8137715</v>
      </c>
    </row>
    <row r="12" spans="1:27" ht="13.5">
      <c r="A12" s="265" t="s">
        <v>56</v>
      </c>
      <c r="B12" s="266"/>
      <c r="C12" s="177">
        <f aca="true" t="shared" si="0" ref="C12:Y12">SUM(C6:C11)</f>
        <v>429369</v>
      </c>
      <c r="D12" s="177">
        <f>SUM(D6:D11)</f>
        <v>0</v>
      </c>
      <c r="E12" s="77">
        <f t="shared" si="0"/>
        <v>177093909</v>
      </c>
      <c r="F12" s="78">
        <f t="shared" si="0"/>
        <v>179952430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230759417</v>
      </c>
      <c r="U12" s="78">
        <f t="shared" si="0"/>
        <v>181777139</v>
      </c>
      <c r="V12" s="78">
        <f t="shared" si="0"/>
        <v>412536556</v>
      </c>
      <c r="W12" s="78">
        <f t="shared" si="0"/>
        <v>412536556</v>
      </c>
      <c r="X12" s="78">
        <f t="shared" si="0"/>
        <v>179952430</v>
      </c>
      <c r="Y12" s="78">
        <f t="shared" si="0"/>
        <v>232584126</v>
      </c>
      <c r="Z12" s="179">
        <f>+IF(X12&lt;&gt;0,+(Y12/X12)*100,0)</f>
        <v>129.24756059142965</v>
      </c>
      <c r="AA12" s="79">
        <f>SUM(AA6:AA11)</f>
        <v>179952430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179580</v>
      </c>
      <c r="F15" s="65">
        <v>179460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>
        <v>181162</v>
      </c>
      <c r="U15" s="65">
        <v>181036</v>
      </c>
      <c r="V15" s="65">
        <v>362198</v>
      </c>
      <c r="W15" s="65">
        <v>362198</v>
      </c>
      <c r="X15" s="65">
        <v>179460</v>
      </c>
      <c r="Y15" s="65">
        <v>182738</v>
      </c>
      <c r="Z15" s="145">
        <v>101.83</v>
      </c>
      <c r="AA15" s="67">
        <v>179460</v>
      </c>
    </row>
    <row r="16" spans="1:27" ht="13.5">
      <c r="A16" s="264" t="s">
        <v>154</v>
      </c>
      <c r="B16" s="197"/>
      <c r="C16" s="160">
        <v>10</v>
      </c>
      <c r="D16" s="160"/>
      <c r="E16" s="64">
        <v>232131401</v>
      </c>
      <c r="F16" s="65">
        <v>232131401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>
        <v>271166271</v>
      </c>
      <c r="U16" s="164">
        <v>290788451</v>
      </c>
      <c r="V16" s="164">
        <v>561954722</v>
      </c>
      <c r="W16" s="164">
        <v>561954722</v>
      </c>
      <c r="X16" s="65">
        <v>232131401</v>
      </c>
      <c r="Y16" s="164">
        <v>329823321</v>
      </c>
      <c r="Z16" s="146">
        <v>142.08</v>
      </c>
      <c r="AA16" s="239">
        <v>232131401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549386</v>
      </c>
      <c r="D19" s="160"/>
      <c r="E19" s="64">
        <v>2485376330</v>
      </c>
      <c r="F19" s="65">
        <v>2488056236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2569033048</v>
      </c>
      <c r="U19" s="65">
        <v>2612057480</v>
      </c>
      <c r="V19" s="65">
        <v>5181090528</v>
      </c>
      <c r="W19" s="65">
        <v>5181090528</v>
      </c>
      <c r="X19" s="65">
        <v>2488056236</v>
      </c>
      <c r="Y19" s="65">
        <v>2693034292</v>
      </c>
      <c r="Z19" s="145">
        <v>108.24</v>
      </c>
      <c r="AA19" s="67">
        <v>2488056236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549396</v>
      </c>
      <c r="D24" s="177">
        <f>SUM(D15:D23)</f>
        <v>0</v>
      </c>
      <c r="E24" s="81">
        <f t="shared" si="1"/>
        <v>2717687311</v>
      </c>
      <c r="F24" s="82">
        <f t="shared" si="1"/>
        <v>2720367097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2840380481</v>
      </c>
      <c r="U24" s="82">
        <f t="shared" si="1"/>
        <v>2903026967</v>
      </c>
      <c r="V24" s="82">
        <f t="shared" si="1"/>
        <v>5743407448</v>
      </c>
      <c r="W24" s="82">
        <f t="shared" si="1"/>
        <v>5743407448</v>
      </c>
      <c r="X24" s="82">
        <f t="shared" si="1"/>
        <v>2720367097</v>
      </c>
      <c r="Y24" s="82">
        <f t="shared" si="1"/>
        <v>3023040351</v>
      </c>
      <c r="Z24" s="227">
        <f>+IF(X24&lt;&gt;0,+(Y24/X24)*100,0)</f>
        <v>111.12619154722852</v>
      </c>
      <c r="AA24" s="84">
        <f>SUM(AA15:AA23)</f>
        <v>2720367097</v>
      </c>
    </row>
    <row r="25" spans="1:27" ht="13.5">
      <c r="A25" s="265" t="s">
        <v>162</v>
      </c>
      <c r="B25" s="266"/>
      <c r="C25" s="177">
        <f aca="true" t="shared" si="2" ref="C25:Y25">+C12+C24</f>
        <v>978765</v>
      </c>
      <c r="D25" s="177">
        <f>+D12+D24</f>
        <v>0</v>
      </c>
      <c r="E25" s="77">
        <f t="shared" si="2"/>
        <v>2894781220</v>
      </c>
      <c r="F25" s="78">
        <f t="shared" si="2"/>
        <v>2900319527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3071139898</v>
      </c>
      <c r="U25" s="78">
        <f t="shared" si="2"/>
        <v>3084804106</v>
      </c>
      <c r="V25" s="78">
        <f t="shared" si="2"/>
        <v>6155944004</v>
      </c>
      <c r="W25" s="78">
        <f t="shared" si="2"/>
        <v>6155944004</v>
      </c>
      <c r="X25" s="78">
        <f t="shared" si="2"/>
        <v>2900319527</v>
      </c>
      <c r="Y25" s="78">
        <f t="shared" si="2"/>
        <v>3255624477</v>
      </c>
      <c r="Z25" s="179">
        <f>+IF(X25&lt;&gt;0,+(Y25/X25)*100,0)</f>
        <v>112.25054504141193</v>
      </c>
      <c r="AA25" s="79">
        <f>+AA12+AA24</f>
        <v>2900319527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16623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9200</v>
      </c>
      <c r="D31" s="160"/>
      <c r="E31" s="64">
        <v>9997281</v>
      </c>
      <c r="F31" s="65">
        <v>-10309591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>
        <v>10283156</v>
      </c>
      <c r="U31" s="65">
        <v>10342797</v>
      </c>
      <c r="V31" s="65">
        <v>20625953</v>
      </c>
      <c r="W31" s="65">
        <v>20625953</v>
      </c>
      <c r="X31" s="65">
        <v>-10309591</v>
      </c>
      <c r="Y31" s="65">
        <v>30935544</v>
      </c>
      <c r="Z31" s="145">
        <v>-300.07</v>
      </c>
      <c r="AA31" s="67">
        <v>-10309591</v>
      </c>
    </row>
    <row r="32" spans="1:27" ht="13.5">
      <c r="A32" s="264" t="s">
        <v>167</v>
      </c>
      <c r="B32" s="197" t="s">
        <v>94</v>
      </c>
      <c r="C32" s="160">
        <v>257763</v>
      </c>
      <c r="D32" s="160"/>
      <c r="E32" s="64">
        <v>304451978</v>
      </c>
      <c r="F32" s="65">
        <v>-302319813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>
        <v>431291763</v>
      </c>
      <c r="U32" s="65">
        <v>459746492</v>
      </c>
      <c r="V32" s="65">
        <v>891038255</v>
      </c>
      <c r="W32" s="65">
        <v>891038255</v>
      </c>
      <c r="X32" s="65">
        <v>-302319813</v>
      </c>
      <c r="Y32" s="65">
        <v>1193358068</v>
      </c>
      <c r="Z32" s="145">
        <v>-394.73</v>
      </c>
      <c r="AA32" s="67">
        <v>-302319813</v>
      </c>
    </row>
    <row r="33" spans="1:27" ht="13.5">
      <c r="A33" s="264" t="s">
        <v>168</v>
      </c>
      <c r="B33" s="197"/>
      <c r="C33" s="160">
        <v>1364</v>
      </c>
      <c r="D33" s="160"/>
      <c r="E33" s="64">
        <v>24663212</v>
      </c>
      <c r="F33" s="65">
        <v>-24663212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>
        <v>24663212</v>
      </c>
      <c r="U33" s="65">
        <v>24663212</v>
      </c>
      <c r="V33" s="65">
        <v>49326424</v>
      </c>
      <c r="W33" s="65">
        <v>49326424</v>
      </c>
      <c r="X33" s="65">
        <v>-24663212</v>
      </c>
      <c r="Y33" s="65">
        <v>73989636</v>
      </c>
      <c r="Z33" s="145">
        <v>-300</v>
      </c>
      <c r="AA33" s="67">
        <v>-24663212</v>
      </c>
    </row>
    <row r="34" spans="1:27" ht="13.5">
      <c r="A34" s="265" t="s">
        <v>58</v>
      </c>
      <c r="B34" s="266"/>
      <c r="C34" s="177">
        <f aca="true" t="shared" si="3" ref="C34:Y34">SUM(C29:C33)</f>
        <v>284950</v>
      </c>
      <c r="D34" s="177">
        <f>SUM(D29:D33)</f>
        <v>0</v>
      </c>
      <c r="E34" s="77">
        <f t="shared" si="3"/>
        <v>339112471</v>
      </c>
      <c r="F34" s="78">
        <f t="shared" si="3"/>
        <v>-337292616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466238131</v>
      </c>
      <c r="U34" s="78">
        <f t="shared" si="3"/>
        <v>494752501</v>
      </c>
      <c r="V34" s="78">
        <f t="shared" si="3"/>
        <v>960990632</v>
      </c>
      <c r="W34" s="78">
        <f t="shared" si="3"/>
        <v>960990632</v>
      </c>
      <c r="X34" s="78">
        <f t="shared" si="3"/>
        <v>-337292616</v>
      </c>
      <c r="Y34" s="78">
        <f t="shared" si="3"/>
        <v>1298283248</v>
      </c>
      <c r="Z34" s="179">
        <f>+IF(X34&lt;&gt;0,+(Y34/X34)*100,0)</f>
        <v>-384.9130358667561</v>
      </c>
      <c r="AA34" s="79">
        <f>SUM(AA29:AA33)</f>
        <v>-337292616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97513</v>
      </c>
      <c r="D37" s="160"/>
      <c r="E37" s="64">
        <v>94141453</v>
      </c>
      <c r="F37" s="65">
        <v>-92652756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>
        <v>86021283</v>
      </c>
      <c r="U37" s="65">
        <v>85567799</v>
      </c>
      <c r="V37" s="65">
        <v>171589082</v>
      </c>
      <c r="W37" s="65">
        <v>171589082</v>
      </c>
      <c r="X37" s="65">
        <v>-92652756</v>
      </c>
      <c r="Y37" s="65">
        <v>264241838</v>
      </c>
      <c r="Z37" s="145">
        <v>-285.2</v>
      </c>
      <c r="AA37" s="67">
        <v>-92652756</v>
      </c>
    </row>
    <row r="38" spans="1:27" ht="13.5">
      <c r="A38" s="264" t="s">
        <v>168</v>
      </c>
      <c r="B38" s="197"/>
      <c r="C38" s="160"/>
      <c r="D38" s="160"/>
      <c r="E38" s="64">
        <v>69359748</v>
      </c>
      <c r="F38" s="65">
        <v>-69359748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>
        <v>69359748</v>
      </c>
      <c r="U38" s="65">
        <v>69359748</v>
      </c>
      <c r="V38" s="65">
        <v>138719496</v>
      </c>
      <c r="W38" s="65">
        <v>138719496</v>
      </c>
      <c r="X38" s="65">
        <v>-69359748</v>
      </c>
      <c r="Y38" s="65">
        <v>208079244</v>
      </c>
      <c r="Z38" s="145">
        <v>-300</v>
      </c>
      <c r="AA38" s="67">
        <v>-69359748</v>
      </c>
    </row>
    <row r="39" spans="1:27" ht="13.5">
      <c r="A39" s="265" t="s">
        <v>59</v>
      </c>
      <c r="B39" s="268"/>
      <c r="C39" s="177">
        <f aca="true" t="shared" si="4" ref="C39:Y39">SUM(C37:C38)</f>
        <v>97513</v>
      </c>
      <c r="D39" s="177">
        <f>SUM(D37:D38)</f>
        <v>0</v>
      </c>
      <c r="E39" s="81">
        <f t="shared" si="4"/>
        <v>163501201</v>
      </c>
      <c r="F39" s="82">
        <f t="shared" si="4"/>
        <v>-162012504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155381031</v>
      </c>
      <c r="U39" s="82">
        <f t="shared" si="4"/>
        <v>154927547</v>
      </c>
      <c r="V39" s="82">
        <f t="shared" si="4"/>
        <v>310308578</v>
      </c>
      <c r="W39" s="82">
        <f t="shared" si="4"/>
        <v>310308578</v>
      </c>
      <c r="X39" s="82">
        <f t="shared" si="4"/>
        <v>-162012504</v>
      </c>
      <c r="Y39" s="82">
        <f t="shared" si="4"/>
        <v>472321082</v>
      </c>
      <c r="Z39" s="227">
        <f>+IF(X39&lt;&gt;0,+(Y39/X39)*100,0)</f>
        <v>-291.53372137251824</v>
      </c>
      <c r="AA39" s="84">
        <f>SUM(AA37:AA38)</f>
        <v>-162012504</v>
      </c>
    </row>
    <row r="40" spans="1:27" ht="13.5">
      <c r="A40" s="265" t="s">
        <v>170</v>
      </c>
      <c r="B40" s="266"/>
      <c r="C40" s="177">
        <f aca="true" t="shared" si="5" ref="C40:Y40">+C34+C39</f>
        <v>382463</v>
      </c>
      <c r="D40" s="177">
        <f>+D34+D39</f>
        <v>0</v>
      </c>
      <c r="E40" s="77">
        <f t="shared" si="5"/>
        <v>502613672</v>
      </c>
      <c r="F40" s="78">
        <f t="shared" si="5"/>
        <v>-499305120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621619162</v>
      </c>
      <c r="U40" s="78">
        <f t="shared" si="5"/>
        <v>649680048</v>
      </c>
      <c r="V40" s="78">
        <f t="shared" si="5"/>
        <v>1271299210</v>
      </c>
      <c r="W40" s="78">
        <f t="shared" si="5"/>
        <v>1271299210</v>
      </c>
      <c r="X40" s="78">
        <f t="shared" si="5"/>
        <v>-499305120</v>
      </c>
      <c r="Y40" s="78">
        <f t="shared" si="5"/>
        <v>1770604330</v>
      </c>
      <c r="Z40" s="179">
        <f>+IF(X40&lt;&gt;0,+(Y40/X40)*100,0)</f>
        <v>-354.6136939272724</v>
      </c>
      <c r="AA40" s="79">
        <f>+AA34+AA39</f>
        <v>-499305120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596302</v>
      </c>
      <c r="D42" s="272">
        <f>+D25-D40</f>
        <v>0</v>
      </c>
      <c r="E42" s="273">
        <f t="shared" si="6"/>
        <v>2392167548</v>
      </c>
      <c r="F42" s="274">
        <f t="shared" si="6"/>
        <v>3399624647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2449520736</v>
      </c>
      <c r="U42" s="274">
        <f t="shared" si="6"/>
        <v>2435124058</v>
      </c>
      <c r="V42" s="274">
        <f t="shared" si="6"/>
        <v>4884644794</v>
      </c>
      <c r="W42" s="274">
        <f t="shared" si="6"/>
        <v>4884644794</v>
      </c>
      <c r="X42" s="274">
        <f t="shared" si="6"/>
        <v>3399624647</v>
      </c>
      <c r="Y42" s="274">
        <f t="shared" si="6"/>
        <v>1485020147</v>
      </c>
      <c r="Z42" s="275">
        <f>+IF(X42&lt;&gt;0,+(Y42/X42)*100,0)</f>
        <v>43.68188553728884</v>
      </c>
      <c r="AA42" s="276">
        <f>+AA25-AA40</f>
        <v>3399624647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20974</v>
      </c>
      <c r="D45" s="160"/>
      <c r="E45" s="64">
        <v>359843029</v>
      </c>
      <c r="F45" s="65">
        <v>-293428166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>
        <v>417196218</v>
      </c>
      <c r="U45" s="65">
        <v>402799538</v>
      </c>
      <c r="V45" s="65">
        <v>819995756</v>
      </c>
      <c r="W45" s="65">
        <v>819995756</v>
      </c>
      <c r="X45" s="65">
        <v>-293428166</v>
      </c>
      <c r="Y45" s="65">
        <v>1113423922</v>
      </c>
      <c r="Z45" s="144">
        <v>-379.45</v>
      </c>
      <c r="AA45" s="67">
        <v>-293428166</v>
      </c>
    </row>
    <row r="46" spans="1:27" ht="13.5">
      <c r="A46" s="264" t="s">
        <v>174</v>
      </c>
      <c r="B46" s="197" t="s">
        <v>94</v>
      </c>
      <c r="C46" s="160">
        <v>575328</v>
      </c>
      <c r="D46" s="160"/>
      <c r="E46" s="64">
        <v>2032324519</v>
      </c>
      <c r="F46" s="65">
        <v>-2032324519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>
        <v>2032324519</v>
      </c>
      <c r="U46" s="65">
        <v>2032324519</v>
      </c>
      <c r="V46" s="65">
        <v>4064649038</v>
      </c>
      <c r="W46" s="65">
        <v>4064649038</v>
      </c>
      <c r="X46" s="65">
        <v>-2032324519</v>
      </c>
      <c r="Y46" s="65">
        <v>6096973557</v>
      </c>
      <c r="Z46" s="144">
        <v>-300</v>
      </c>
      <c r="AA46" s="67">
        <v>-2032324519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596302</v>
      </c>
      <c r="D48" s="232">
        <f>SUM(D45:D47)</f>
        <v>0</v>
      </c>
      <c r="E48" s="279">
        <f t="shared" si="7"/>
        <v>2392167548</v>
      </c>
      <c r="F48" s="234">
        <f t="shared" si="7"/>
        <v>-2325752685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2449520737</v>
      </c>
      <c r="U48" s="234">
        <f t="shared" si="7"/>
        <v>2435124057</v>
      </c>
      <c r="V48" s="234">
        <f t="shared" si="7"/>
        <v>4884644794</v>
      </c>
      <c r="W48" s="234">
        <f t="shared" si="7"/>
        <v>4884644794</v>
      </c>
      <c r="X48" s="234">
        <f t="shared" si="7"/>
        <v>-2325752685</v>
      </c>
      <c r="Y48" s="234">
        <f t="shared" si="7"/>
        <v>7210397479</v>
      </c>
      <c r="Z48" s="280">
        <f>+IF(X48&lt;&gt;0,+(Y48/X48)*100,0)</f>
        <v>-310.024256899869</v>
      </c>
      <c r="AA48" s="247">
        <f>SUM(AA45:AA47)</f>
        <v>-2325752685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810889</v>
      </c>
      <c r="D6" s="160">
        <v>528423100</v>
      </c>
      <c r="E6" s="64">
        <v>650736</v>
      </c>
      <c r="F6" s="65">
        <v>650736</v>
      </c>
      <c r="G6" s="65">
        <v>46744145</v>
      </c>
      <c r="H6" s="65"/>
      <c r="I6" s="65">
        <v>53926121</v>
      </c>
      <c r="J6" s="65">
        <v>100670266</v>
      </c>
      <c r="K6" s="65">
        <v>51420824</v>
      </c>
      <c r="L6" s="65">
        <v>49659237</v>
      </c>
      <c r="M6" s="65">
        <v>48490280</v>
      </c>
      <c r="N6" s="65">
        <v>149570341</v>
      </c>
      <c r="O6" s="65">
        <v>47905439</v>
      </c>
      <c r="P6" s="65">
        <v>45829052</v>
      </c>
      <c r="Q6" s="65">
        <v>47601209</v>
      </c>
      <c r="R6" s="65">
        <v>141335700</v>
      </c>
      <c r="S6" s="65">
        <v>45449252</v>
      </c>
      <c r="T6" s="65">
        <v>45803527</v>
      </c>
      <c r="U6" s="65">
        <v>45594014</v>
      </c>
      <c r="V6" s="65">
        <v>136846793</v>
      </c>
      <c r="W6" s="65">
        <v>528423100</v>
      </c>
      <c r="X6" s="65">
        <v>650736</v>
      </c>
      <c r="Y6" s="65">
        <v>527772364</v>
      </c>
      <c r="Z6" s="145">
        <v>81103.91</v>
      </c>
      <c r="AA6" s="67">
        <v>650736</v>
      </c>
    </row>
    <row r="7" spans="1:27" ht="13.5">
      <c r="A7" s="264" t="s">
        <v>181</v>
      </c>
      <c r="B7" s="197" t="s">
        <v>72</v>
      </c>
      <c r="C7" s="160"/>
      <c r="D7" s="160">
        <v>159498000</v>
      </c>
      <c r="E7" s="64">
        <v>537576</v>
      </c>
      <c r="F7" s="65">
        <v>537576</v>
      </c>
      <c r="G7" s="65">
        <v>69946000</v>
      </c>
      <c r="H7" s="65"/>
      <c r="I7" s="65"/>
      <c r="J7" s="65">
        <v>69946000</v>
      </c>
      <c r="K7" s="65"/>
      <c r="L7" s="65"/>
      <c r="M7" s="65">
        <v>47585000</v>
      </c>
      <c r="N7" s="65">
        <v>47585000</v>
      </c>
      <c r="O7" s="65"/>
      <c r="P7" s="65"/>
      <c r="Q7" s="65"/>
      <c r="R7" s="65"/>
      <c r="S7" s="65">
        <v>41967000</v>
      </c>
      <c r="T7" s="65"/>
      <c r="U7" s="65"/>
      <c r="V7" s="65">
        <v>41967000</v>
      </c>
      <c r="W7" s="65">
        <v>159498000</v>
      </c>
      <c r="X7" s="65">
        <v>537576</v>
      </c>
      <c r="Y7" s="65">
        <v>158960424</v>
      </c>
      <c r="Z7" s="145">
        <v>29569.85</v>
      </c>
      <c r="AA7" s="67">
        <v>537576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27188</v>
      </c>
      <c r="D9" s="160">
        <v>30113324</v>
      </c>
      <c r="E9" s="64"/>
      <c r="F9" s="65"/>
      <c r="G9" s="65">
        <v>2610527</v>
      </c>
      <c r="H9" s="65"/>
      <c r="I9" s="65">
        <v>2761840</v>
      </c>
      <c r="J9" s="65">
        <v>5372367</v>
      </c>
      <c r="K9" s="65">
        <v>2775343</v>
      </c>
      <c r="L9" s="65">
        <v>2854746</v>
      </c>
      <c r="M9" s="65">
        <v>2773309</v>
      </c>
      <c r="N9" s="65">
        <v>8403398</v>
      </c>
      <c r="O9" s="65">
        <v>2788421</v>
      </c>
      <c r="P9" s="65">
        <v>2872155</v>
      </c>
      <c r="Q9" s="65">
        <v>2846468</v>
      </c>
      <c r="R9" s="65">
        <v>8507044</v>
      </c>
      <c r="S9" s="65">
        <v>2978389</v>
      </c>
      <c r="T9" s="65">
        <v>3002050</v>
      </c>
      <c r="U9" s="65">
        <v>1850076</v>
      </c>
      <c r="V9" s="65">
        <v>7830515</v>
      </c>
      <c r="W9" s="65">
        <v>30113324</v>
      </c>
      <c r="X9" s="65"/>
      <c r="Y9" s="65">
        <v>30113324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-586570</v>
      </c>
      <c r="D12" s="160">
        <v>-636546548</v>
      </c>
      <c r="E12" s="64">
        <v>-470532</v>
      </c>
      <c r="F12" s="65">
        <v>-470532</v>
      </c>
      <c r="G12" s="65">
        <v>-58643302</v>
      </c>
      <c r="H12" s="65"/>
      <c r="I12" s="65">
        <v>-66294954</v>
      </c>
      <c r="J12" s="65">
        <v>-124938256</v>
      </c>
      <c r="K12" s="65">
        <v>-63653864</v>
      </c>
      <c r="L12" s="65">
        <v>-55676368</v>
      </c>
      <c r="M12" s="65">
        <v>-50375841</v>
      </c>
      <c r="N12" s="65">
        <v>-169706073</v>
      </c>
      <c r="O12" s="65">
        <v>-57702337</v>
      </c>
      <c r="P12" s="65">
        <v>-54457149</v>
      </c>
      <c r="Q12" s="65">
        <v>-50711112</v>
      </c>
      <c r="R12" s="65">
        <v>-162870598</v>
      </c>
      <c r="S12" s="65">
        <v>-54608974</v>
      </c>
      <c r="T12" s="65">
        <v>-52727003</v>
      </c>
      <c r="U12" s="65">
        <v>-71695644</v>
      </c>
      <c r="V12" s="65">
        <v>-179031621</v>
      </c>
      <c r="W12" s="65">
        <v>-636546548</v>
      </c>
      <c r="X12" s="65">
        <v>-470532</v>
      </c>
      <c r="Y12" s="65">
        <v>-636076016</v>
      </c>
      <c r="Z12" s="145">
        <v>135182.31</v>
      </c>
      <c r="AA12" s="67">
        <v>-470532</v>
      </c>
    </row>
    <row r="13" spans="1:27" ht="13.5">
      <c r="A13" s="264" t="s">
        <v>40</v>
      </c>
      <c r="B13" s="197"/>
      <c r="C13" s="160"/>
      <c r="D13" s="160">
        <v>-9205850</v>
      </c>
      <c r="E13" s="64">
        <v>-221304</v>
      </c>
      <c r="F13" s="65">
        <v>-221304</v>
      </c>
      <c r="G13" s="65">
        <v>-277368</v>
      </c>
      <c r="H13" s="65"/>
      <c r="I13" s="65">
        <v>-1676836</v>
      </c>
      <c r="J13" s="65">
        <v>-1954204</v>
      </c>
      <c r="K13" s="65">
        <v>-285431</v>
      </c>
      <c r="L13" s="65">
        <v>-271829</v>
      </c>
      <c r="M13" s="65">
        <v>-876600</v>
      </c>
      <c r="N13" s="65">
        <v>-1433860</v>
      </c>
      <c r="O13" s="65">
        <v>-1837578</v>
      </c>
      <c r="P13" s="65">
        <v>-1837578</v>
      </c>
      <c r="Q13" s="65">
        <v>-1378563</v>
      </c>
      <c r="R13" s="65">
        <v>-5053719</v>
      </c>
      <c r="S13" s="65">
        <v>-261124</v>
      </c>
      <c r="T13" s="65">
        <v>-257132</v>
      </c>
      <c r="U13" s="65">
        <v>-245811</v>
      </c>
      <c r="V13" s="65">
        <v>-764067</v>
      </c>
      <c r="W13" s="65">
        <v>-9205850</v>
      </c>
      <c r="X13" s="65">
        <v>-221304</v>
      </c>
      <c r="Y13" s="65">
        <v>-8984546</v>
      </c>
      <c r="Z13" s="145">
        <v>4059.82</v>
      </c>
      <c r="AA13" s="67">
        <v>-221304</v>
      </c>
    </row>
    <row r="14" spans="1:27" ht="13.5">
      <c r="A14" s="264" t="s">
        <v>42</v>
      </c>
      <c r="B14" s="197" t="s">
        <v>72</v>
      </c>
      <c r="C14" s="160">
        <v>-55614</v>
      </c>
      <c r="D14" s="160">
        <v>-7848312</v>
      </c>
      <c r="E14" s="64">
        <v>-371184</v>
      </c>
      <c r="F14" s="65">
        <v>-371184</v>
      </c>
      <c r="G14" s="65">
        <v>-446487</v>
      </c>
      <c r="H14" s="65"/>
      <c r="I14" s="65">
        <v>-855359</v>
      </c>
      <c r="J14" s="65">
        <v>-1301846</v>
      </c>
      <c r="K14" s="65">
        <v>-862335</v>
      </c>
      <c r="L14" s="65">
        <v>-847995</v>
      </c>
      <c r="M14" s="65">
        <v>-859668</v>
      </c>
      <c r="N14" s="65">
        <v>-2569998</v>
      </c>
      <c r="O14" s="65">
        <v>-654501</v>
      </c>
      <c r="P14" s="65">
        <v>-712133</v>
      </c>
      <c r="Q14" s="65">
        <v>-652905</v>
      </c>
      <c r="R14" s="65">
        <v>-2019539</v>
      </c>
      <c r="S14" s="65">
        <v>-651516</v>
      </c>
      <c r="T14" s="65">
        <v>-651298</v>
      </c>
      <c r="U14" s="65">
        <v>-654115</v>
      </c>
      <c r="V14" s="65">
        <v>-1956929</v>
      </c>
      <c r="W14" s="65">
        <v>-7848312</v>
      </c>
      <c r="X14" s="65">
        <v>-371184</v>
      </c>
      <c r="Y14" s="65">
        <v>-7477128</v>
      </c>
      <c r="Z14" s="145">
        <v>2014.4</v>
      </c>
      <c r="AA14" s="67">
        <v>-371184</v>
      </c>
    </row>
    <row r="15" spans="1:27" ht="13.5">
      <c r="A15" s="265" t="s">
        <v>187</v>
      </c>
      <c r="B15" s="266"/>
      <c r="C15" s="177">
        <f aca="true" t="shared" si="0" ref="C15:Y15">SUM(C6:C14)</f>
        <v>195893</v>
      </c>
      <c r="D15" s="177">
        <f>SUM(D6:D14)</f>
        <v>64433714</v>
      </c>
      <c r="E15" s="77">
        <f t="shared" si="0"/>
        <v>125292</v>
      </c>
      <c r="F15" s="78">
        <f t="shared" si="0"/>
        <v>125292</v>
      </c>
      <c r="G15" s="78">
        <f t="shared" si="0"/>
        <v>59933515</v>
      </c>
      <c r="H15" s="78">
        <f t="shared" si="0"/>
        <v>0</v>
      </c>
      <c r="I15" s="78">
        <f t="shared" si="0"/>
        <v>-12139188</v>
      </c>
      <c r="J15" s="78">
        <f t="shared" si="0"/>
        <v>47794327</v>
      </c>
      <c r="K15" s="78">
        <f t="shared" si="0"/>
        <v>-10605463</v>
      </c>
      <c r="L15" s="78">
        <f t="shared" si="0"/>
        <v>-4282209</v>
      </c>
      <c r="M15" s="78">
        <f t="shared" si="0"/>
        <v>46736480</v>
      </c>
      <c r="N15" s="78">
        <f t="shared" si="0"/>
        <v>31848808</v>
      </c>
      <c r="O15" s="78">
        <f t="shared" si="0"/>
        <v>-9500556</v>
      </c>
      <c r="P15" s="78">
        <f t="shared" si="0"/>
        <v>-8305653</v>
      </c>
      <c r="Q15" s="78">
        <f t="shared" si="0"/>
        <v>-2294903</v>
      </c>
      <c r="R15" s="78">
        <f t="shared" si="0"/>
        <v>-20101112</v>
      </c>
      <c r="S15" s="78">
        <f t="shared" si="0"/>
        <v>34873027</v>
      </c>
      <c r="T15" s="78">
        <f t="shared" si="0"/>
        <v>-4829856</v>
      </c>
      <c r="U15" s="78">
        <f t="shared" si="0"/>
        <v>-25151480</v>
      </c>
      <c r="V15" s="78">
        <f t="shared" si="0"/>
        <v>4891691</v>
      </c>
      <c r="W15" s="78">
        <f t="shared" si="0"/>
        <v>64433714</v>
      </c>
      <c r="X15" s="78">
        <f t="shared" si="0"/>
        <v>125292</v>
      </c>
      <c r="Y15" s="78">
        <f t="shared" si="0"/>
        <v>64308422</v>
      </c>
      <c r="Z15" s="179">
        <f>+IF(X15&lt;&gt;0,+(Y15/X15)*100,0)</f>
        <v>51326.83810618396</v>
      </c>
      <c r="AA15" s="79">
        <f>SUM(AA6:AA14)</f>
        <v>125292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246678731</v>
      </c>
      <c r="E19" s="64"/>
      <c r="F19" s="65"/>
      <c r="G19" s="164">
        <v>3900000</v>
      </c>
      <c r="H19" s="164"/>
      <c r="I19" s="164">
        <v>5904468</v>
      </c>
      <c r="J19" s="65">
        <v>9804468</v>
      </c>
      <c r="K19" s="164"/>
      <c r="L19" s="164">
        <v>800000</v>
      </c>
      <c r="M19" s="65">
        <v>25903000</v>
      </c>
      <c r="N19" s="164">
        <v>26703000</v>
      </c>
      <c r="O19" s="164">
        <v>1234019</v>
      </c>
      <c r="P19" s="164">
        <v>395000</v>
      </c>
      <c r="Q19" s="65">
        <v>174355184</v>
      </c>
      <c r="R19" s="164">
        <v>175984203</v>
      </c>
      <c r="S19" s="164"/>
      <c r="T19" s="65">
        <v>794880</v>
      </c>
      <c r="U19" s="164">
        <v>33392180</v>
      </c>
      <c r="V19" s="164">
        <v>34187060</v>
      </c>
      <c r="W19" s="164">
        <v>246678731</v>
      </c>
      <c r="X19" s="65"/>
      <c r="Y19" s="164">
        <v>246678731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>
        <v>17076</v>
      </c>
      <c r="F22" s="65">
        <v>17076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17076</v>
      </c>
      <c r="Y22" s="65">
        <v>-17076</v>
      </c>
      <c r="Z22" s="145">
        <v>-100</v>
      </c>
      <c r="AA22" s="67">
        <v>17076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-147801920</v>
      </c>
      <c r="E24" s="64">
        <v>-114408</v>
      </c>
      <c r="F24" s="65">
        <v>-114408</v>
      </c>
      <c r="G24" s="65">
        <v>-2137032</v>
      </c>
      <c r="H24" s="65"/>
      <c r="I24" s="65">
        <v>-12867804</v>
      </c>
      <c r="J24" s="65">
        <v>-15004836</v>
      </c>
      <c r="K24" s="65"/>
      <c r="L24" s="65">
        <v>-12076490</v>
      </c>
      <c r="M24" s="65">
        <v>-16506729</v>
      </c>
      <c r="N24" s="65">
        <v>-28583219</v>
      </c>
      <c r="O24" s="65">
        <v>-3282451</v>
      </c>
      <c r="P24" s="65">
        <v>-6919591</v>
      </c>
      <c r="Q24" s="65">
        <v>-18931691</v>
      </c>
      <c r="R24" s="65">
        <v>-29133733</v>
      </c>
      <c r="S24" s="65">
        <v>-18665228</v>
      </c>
      <c r="T24" s="65">
        <v>-11321282</v>
      </c>
      <c r="U24" s="65">
        <v>-45093622</v>
      </c>
      <c r="V24" s="65">
        <v>-75080132</v>
      </c>
      <c r="W24" s="65">
        <v>-147801920</v>
      </c>
      <c r="X24" s="65">
        <v>-114408</v>
      </c>
      <c r="Y24" s="65">
        <v>-147687512</v>
      </c>
      <c r="Z24" s="145">
        <v>129088.45</v>
      </c>
      <c r="AA24" s="67">
        <v>-114408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98876811</v>
      </c>
      <c r="E25" s="77">
        <f t="shared" si="1"/>
        <v>-97332</v>
      </c>
      <c r="F25" s="78">
        <f t="shared" si="1"/>
        <v>-97332</v>
      </c>
      <c r="G25" s="78">
        <f t="shared" si="1"/>
        <v>1762968</v>
      </c>
      <c r="H25" s="78">
        <f t="shared" si="1"/>
        <v>0</v>
      </c>
      <c r="I25" s="78">
        <f t="shared" si="1"/>
        <v>-6963336</v>
      </c>
      <c r="J25" s="78">
        <f t="shared" si="1"/>
        <v>-5200368</v>
      </c>
      <c r="K25" s="78">
        <f t="shared" si="1"/>
        <v>0</v>
      </c>
      <c r="L25" s="78">
        <f t="shared" si="1"/>
        <v>-11276490</v>
      </c>
      <c r="M25" s="78">
        <f t="shared" si="1"/>
        <v>9396271</v>
      </c>
      <c r="N25" s="78">
        <f t="shared" si="1"/>
        <v>-1880219</v>
      </c>
      <c r="O25" s="78">
        <f t="shared" si="1"/>
        <v>-2048432</v>
      </c>
      <c r="P25" s="78">
        <f t="shared" si="1"/>
        <v>-6524591</v>
      </c>
      <c r="Q25" s="78">
        <f t="shared" si="1"/>
        <v>155423493</v>
      </c>
      <c r="R25" s="78">
        <f t="shared" si="1"/>
        <v>146850470</v>
      </c>
      <c r="S25" s="78">
        <f t="shared" si="1"/>
        <v>-18665228</v>
      </c>
      <c r="T25" s="78">
        <f t="shared" si="1"/>
        <v>-10526402</v>
      </c>
      <c r="U25" s="78">
        <f t="shared" si="1"/>
        <v>-11701442</v>
      </c>
      <c r="V25" s="78">
        <f t="shared" si="1"/>
        <v>-40893072</v>
      </c>
      <c r="W25" s="78">
        <f t="shared" si="1"/>
        <v>98876811</v>
      </c>
      <c r="X25" s="78">
        <f t="shared" si="1"/>
        <v>-97332</v>
      </c>
      <c r="Y25" s="78">
        <f t="shared" si="1"/>
        <v>98974143</v>
      </c>
      <c r="Z25" s="179">
        <f>+IF(X25&lt;&gt;0,+(Y25/X25)*100,0)</f>
        <v>-101687.15633090865</v>
      </c>
      <c r="AA25" s="79">
        <f>SUM(AA19:AA24)</f>
        <v>-97332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>
        <v>102597</v>
      </c>
      <c r="E31" s="64"/>
      <c r="F31" s="65"/>
      <c r="G31" s="65">
        <v>18555</v>
      </c>
      <c r="H31" s="164"/>
      <c r="I31" s="164">
        <v>7825</v>
      </c>
      <c r="J31" s="164">
        <v>26380</v>
      </c>
      <c r="K31" s="65"/>
      <c r="L31" s="65">
        <v>14460</v>
      </c>
      <c r="M31" s="65">
        <v>3390</v>
      </c>
      <c r="N31" s="65">
        <v>17850</v>
      </c>
      <c r="O31" s="164">
        <v>15430</v>
      </c>
      <c r="P31" s="164">
        <v>6550</v>
      </c>
      <c r="Q31" s="164">
        <v>9547</v>
      </c>
      <c r="R31" s="65">
        <v>31527</v>
      </c>
      <c r="S31" s="65">
        <v>7270</v>
      </c>
      <c r="T31" s="65">
        <v>10580</v>
      </c>
      <c r="U31" s="65">
        <v>8990</v>
      </c>
      <c r="V31" s="164">
        <v>26840</v>
      </c>
      <c r="W31" s="164">
        <v>102597</v>
      </c>
      <c r="X31" s="164"/>
      <c r="Y31" s="65">
        <v>102597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>
        <v>-11688</v>
      </c>
      <c r="F33" s="65">
        <v>-11688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-11688</v>
      </c>
      <c r="Y33" s="65">
        <v>11688</v>
      </c>
      <c r="Z33" s="145">
        <v>-100</v>
      </c>
      <c r="AA33" s="67">
        <v>-11688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102597</v>
      </c>
      <c r="E34" s="77">
        <f t="shared" si="2"/>
        <v>-11688</v>
      </c>
      <c r="F34" s="78">
        <f t="shared" si="2"/>
        <v>-11688</v>
      </c>
      <c r="G34" s="78">
        <f t="shared" si="2"/>
        <v>18555</v>
      </c>
      <c r="H34" s="78">
        <f t="shared" si="2"/>
        <v>0</v>
      </c>
      <c r="I34" s="78">
        <f t="shared" si="2"/>
        <v>7825</v>
      </c>
      <c r="J34" s="78">
        <f t="shared" si="2"/>
        <v>26380</v>
      </c>
      <c r="K34" s="78">
        <f t="shared" si="2"/>
        <v>0</v>
      </c>
      <c r="L34" s="78">
        <f t="shared" si="2"/>
        <v>14460</v>
      </c>
      <c r="M34" s="78">
        <f t="shared" si="2"/>
        <v>3390</v>
      </c>
      <c r="N34" s="78">
        <f t="shared" si="2"/>
        <v>17850</v>
      </c>
      <c r="O34" s="78">
        <f t="shared" si="2"/>
        <v>15430</v>
      </c>
      <c r="P34" s="78">
        <f t="shared" si="2"/>
        <v>6550</v>
      </c>
      <c r="Q34" s="78">
        <f t="shared" si="2"/>
        <v>9547</v>
      </c>
      <c r="R34" s="78">
        <f t="shared" si="2"/>
        <v>31527</v>
      </c>
      <c r="S34" s="78">
        <f t="shared" si="2"/>
        <v>7270</v>
      </c>
      <c r="T34" s="78">
        <f t="shared" si="2"/>
        <v>10580</v>
      </c>
      <c r="U34" s="78">
        <f t="shared" si="2"/>
        <v>8990</v>
      </c>
      <c r="V34" s="78">
        <f t="shared" si="2"/>
        <v>26840</v>
      </c>
      <c r="W34" s="78">
        <f t="shared" si="2"/>
        <v>102597</v>
      </c>
      <c r="X34" s="78">
        <f t="shared" si="2"/>
        <v>-11688</v>
      </c>
      <c r="Y34" s="78">
        <f t="shared" si="2"/>
        <v>114285</v>
      </c>
      <c r="Z34" s="179">
        <f>+IF(X34&lt;&gt;0,+(Y34/X34)*100,0)</f>
        <v>-977.7977412731007</v>
      </c>
      <c r="AA34" s="79">
        <f>SUM(AA29:AA33)</f>
        <v>-11688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195893</v>
      </c>
      <c r="D36" s="158">
        <f>+D15+D25+D34</f>
        <v>163413122</v>
      </c>
      <c r="E36" s="104">
        <f t="shared" si="3"/>
        <v>16272</v>
      </c>
      <c r="F36" s="105">
        <f t="shared" si="3"/>
        <v>16272</v>
      </c>
      <c r="G36" s="105">
        <f t="shared" si="3"/>
        <v>61715038</v>
      </c>
      <c r="H36" s="105">
        <f t="shared" si="3"/>
        <v>0</v>
      </c>
      <c r="I36" s="105">
        <f t="shared" si="3"/>
        <v>-19094699</v>
      </c>
      <c r="J36" s="105">
        <f t="shared" si="3"/>
        <v>42620339</v>
      </c>
      <c r="K36" s="105">
        <f t="shared" si="3"/>
        <v>-10605463</v>
      </c>
      <c r="L36" s="105">
        <f t="shared" si="3"/>
        <v>-15544239</v>
      </c>
      <c r="M36" s="105">
        <f t="shared" si="3"/>
        <v>56136141</v>
      </c>
      <c r="N36" s="105">
        <f t="shared" si="3"/>
        <v>29986439</v>
      </c>
      <c r="O36" s="105">
        <f t="shared" si="3"/>
        <v>-11533558</v>
      </c>
      <c r="P36" s="105">
        <f t="shared" si="3"/>
        <v>-14823694</v>
      </c>
      <c r="Q36" s="105">
        <f t="shared" si="3"/>
        <v>153138137</v>
      </c>
      <c r="R36" s="105">
        <f t="shared" si="3"/>
        <v>126780885</v>
      </c>
      <c r="S36" s="105">
        <f t="shared" si="3"/>
        <v>16215069</v>
      </c>
      <c r="T36" s="105">
        <f t="shared" si="3"/>
        <v>-15345678</v>
      </c>
      <c r="U36" s="105">
        <f t="shared" si="3"/>
        <v>-36843932</v>
      </c>
      <c r="V36" s="105">
        <f t="shared" si="3"/>
        <v>-35974541</v>
      </c>
      <c r="W36" s="105">
        <f t="shared" si="3"/>
        <v>163413122</v>
      </c>
      <c r="X36" s="105">
        <f t="shared" si="3"/>
        <v>16272</v>
      </c>
      <c r="Y36" s="105">
        <f t="shared" si="3"/>
        <v>163396850</v>
      </c>
      <c r="Z36" s="142">
        <f>+IF(X36&lt;&gt;0,+(Y36/X36)*100,0)</f>
        <v>1004159.5993117011</v>
      </c>
      <c r="AA36" s="107">
        <f>+AA15+AA25+AA34</f>
        <v>16272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61715038</v>
      </c>
      <c r="I37" s="105">
        <v>61715038</v>
      </c>
      <c r="J37" s="105"/>
      <c r="K37" s="105">
        <v>42620339</v>
      </c>
      <c r="L37" s="105">
        <v>32014876</v>
      </c>
      <c r="M37" s="105">
        <v>16470637</v>
      </c>
      <c r="N37" s="105">
        <v>42620339</v>
      </c>
      <c r="O37" s="105">
        <v>72606778</v>
      </c>
      <c r="P37" s="105">
        <v>61073220</v>
      </c>
      <c r="Q37" s="105">
        <v>46249526</v>
      </c>
      <c r="R37" s="105">
        <v>72606778</v>
      </c>
      <c r="S37" s="105">
        <v>199387663</v>
      </c>
      <c r="T37" s="105">
        <v>215602732</v>
      </c>
      <c r="U37" s="105">
        <v>200257054</v>
      </c>
      <c r="V37" s="105">
        <v>199387663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195893</v>
      </c>
      <c r="D38" s="272">
        <v>163413122</v>
      </c>
      <c r="E38" s="273">
        <v>16272</v>
      </c>
      <c r="F38" s="274">
        <v>16272</v>
      </c>
      <c r="G38" s="274">
        <v>61715038</v>
      </c>
      <c r="H38" s="274">
        <v>61715038</v>
      </c>
      <c r="I38" s="274">
        <v>42620339</v>
      </c>
      <c r="J38" s="274">
        <v>42620339</v>
      </c>
      <c r="K38" s="274">
        <v>32014876</v>
      </c>
      <c r="L38" s="274">
        <v>16470637</v>
      </c>
      <c r="M38" s="274">
        <v>72606778</v>
      </c>
      <c r="N38" s="274">
        <v>72606778</v>
      </c>
      <c r="O38" s="274">
        <v>61073220</v>
      </c>
      <c r="P38" s="274">
        <v>46249526</v>
      </c>
      <c r="Q38" s="274">
        <v>199387663</v>
      </c>
      <c r="R38" s="274">
        <v>199387663</v>
      </c>
      <c r="S38" s="274">
        <v>215602732</v>
      </c>
      <c r="T38" s="274">
        <v>200257054</v>
      </c>
      <c r="U38" s="274">
        <v>163413122</v>
      </c>
      <c r="V38" s="274">
        <v>163413122</v>
      </c>
      <c r="W38" s="274">
        <v>163413122</v>
      </c>
      <c r="X38" s="274">
        <v>16272</v>
      </c>
      <c r="Y38" s="274">
        <v>163396850</v>
      </c>
      <c r="Z38" s="275">
        <v>1004159.6</v>
      </c>
      <c r="AA38" s="276">
        <v>16272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2012-08-02T07:10:54Z</dcterms:created>
  <dcterms:modified xsi:type="dcterms:W3CDTF">2012-08-02T07:10:54Z</dcterms:modified>
  <cp:category/>
  <cp:version/>
  <cp:contentType/>
  <cp:contentStatus/>
</cp:coreProperties>
</file>