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<sst xmlns="http://schemas.openxmlformats.org/spreadsheetml/2006/main" count="536" uniqueCount="252">
  <si>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Umzumbe(KZN213)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</si>
  <si>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</si>
  <si>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</si>
  <si>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</si>
  <si>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</si>
  <si>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</si>
  <si>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</si>
  <si>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</si>
  <si>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</si>
  <si>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</si>
  <si>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</si>
  <si>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</si>
  <si>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</si>
  <si>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</si>
  <si>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</si>
  <si>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</si>
  <si>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</si>
  <si>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</si>
  <si>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</si>
  <si>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</si>
  <si>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</si>
  <si>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</si>
  <si>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</si>
  <si>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</si>
  <si>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</si>
  <si>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</si>
  <si>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</si>
  <si>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</si>
  <si>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</si>
  <si>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</si>
  <si>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</si>
  <si>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</si>
  <si>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</si>
  <si>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</si>
  <si>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</si>
  <si>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</si>
  <si>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</si>
  <si>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</si>
  <si>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</si>
  <si>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</si>
  <si>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</si>
  <si>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</si>
  <si>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</si>
  <si>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</si>
  <si>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</si>
  <si>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</si>
  <si>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</si>
  <si>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</si>
  <si>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</si>
  <si>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</si>
  <si>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</si>
  <si>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</si>
  <si>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</si>
  <si>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</si>
  <si>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</si>
  <si>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</si>
  <si>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</si>
  <si>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</si>
  <si>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</si>
  <si>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</si>
  <si>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</si>
  <si>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</si>
  <si>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</si>
  <si>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</si>
  <si>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</si>
  <si>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</si>
  <si>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</si>
  <si>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</si>
  <si>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</si>
  <si>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</si>
  <si>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</si>
  <si>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</si>
  <si>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</si>
  <si>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</si>
  <si>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</si>
  <si>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</si>
  <si>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</si>
  <si>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</si>
  <si>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</si>
  <si>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</si>
  <si>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</si>
  <si>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</si>
  <si>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</si>
  <si>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</si>
  <si>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</si>
  <si>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</si>
  <si>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</si>
  <si>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</si>
  <si>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</si>
  <si>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</si>
  <si>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</si>
  <si>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</si>
  <si>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</si>
  <si>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</si>
  <si>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</si>
  <si>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</si>
  <si>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</si>
  <si>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</si>
  <si>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</si>
  <si>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</si>
  <si>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</si>
  <si>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</si>
  <si>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</si>
  <si>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</si>
  <si>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</si>
  <si>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</si>
  <si>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</si>
  <si>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</si>
  <si>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</si>
  <si>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</si>
  <si>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</si>
  <si>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</si>
  <si>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</si>
  <si>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</si>
  <si>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</si>
  <si>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</si>
  <si>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</si>
  <si>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</si>
  <si>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</si>
  <si>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</si>
  <si>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</si>
  <si>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</si>
  <si>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</si>
  <si>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</si>
  <si>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</si>
  <si>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</si>
  <si>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</si>
  <si>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</si>
  <si>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</si>
  <si>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</si>
  <si>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</si>
  <si>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</si>
  <si>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</si>
  <si>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Umzumbe(KZN213)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</si>
  <si>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</si>
  <si>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</si>
  <si>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</si>
  <si>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</si>
  <si>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</si>
  <si>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</si>
  <si>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</si>
  <si>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</si>
  <si>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</si>
  <si>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Umzumbe(KZN213)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</si>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</sst>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2302848</v>
      </c>
      <c r="E5" s="65">
        <v>2303000</v>
      </c>
      <c r="F5" s="65">
        <v>0</v>
      </c>
      <c r="G5" s="65">
        <v>0</v>
      </c>
      <c r="H5" s="65">
        <v>0</v>
      </c>
      <c r="I5" s="65">
        <v>0</v>
      </c>
      <c r="J5" s="65">
        <v>1443487</v>
      </c>
      <c r="K5" s="65">
        <v>0</v>
      </c>
      <c r="L5" s="65">
        <v>0</v>
      </c>
      <c r="M5" s="65">
        <v>1443487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1443487</v>
      </c>
      <c r="W5" s="65">
        <v>2303000</v>
      </c>
      <c r="X5" s="65">
        <v>-859513</v>
      </c>
      <c r="Y5" s="66">
        <v>-37.32</v>
      </c>
      <c r="Z5" s="67">
        <v>2303000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1100000</v>
      </c>
      <c r="F7" s="65">
        <v>61642</v>
      </c>
      <c r="G7" s="65">
        <v>148646</v>
      </c>
      <c r="H7" s="65">
        <v>142653</v>
      </c>
      <c r="I7" s="65">
        <v>352941</v>
      </c>
      <c r="J7" s="65">
        <v>165108</v>
      </c>
      <c r="K7" s="65">
        <v>0</v>
      </c>
      <c r="L7" s="65">
        <v>0</v>
      </c>
      <c r="M7" s="65">
        <v>165108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518049</v>
      </c>
      <c r="W7" s="65">
        <v>1100000</v>
      </c>
      <c r="X7" s="65">
        <v>-581951</v>
      </c>
      <c r="Y7" s="66">
        <v>-52.9</v>
      </c>
      <c r="Z7" s="67">
        <v>1100000</v>
      </c>
    </row>
    <row r="8" spans="1:26" ht="13.5">
      <c r="A8" s="63" t="s">
        <v>34</v>
      </c>
      <c r="B8" s="19">
        <v>0</v>
      </c>
      <c r="C8" s="19"/>
      <c r="D8" s="64">
        <v>103143000</v>
      </c>
      <c r="E8" s="65">
        <v>68951000</v>
      </c>
      <c r="F8" s="65">
        <v>26312999</v>
      </c>
      <c r="G8" s="65">
        <v>1500000</v>
      </c>
      <c r="H8" s="65">
        <v>790000</v>
      </c>
      <c r="I8" s="65">
        <v>28602999</v>
      </c>
      <c r="J8" s="65">
        <v>1000000</v>
      </c>
      <c r="K8" s="65">
        <v>4747075</v>
      </c>
      <c r="L8" s="65">
        <v>4713020</v>
      </c>
      <c r="M8" s="65">
        <v>10460095</v>
      </c>
      <c r="N8" s="65">
        <v>4500759</v>
      </c>
      <c r="O8" s="65">
        <v>6576749</v>
      </c>
      <c r="P8" s="65">
        <v>5176778</v>
      </c>
      <c r="Q8" s="65">
        <v>16254286</v>
      </c>
      <c r="R8" s="65">
        <v>3562030</v>
      </c>
      <c r="S8" s="65">
        <v>5182749</v>
      </c>
      <c r="T8" s="65">
        <v>4436086</v>
      </c>
      <c r="U8" s="65">
        <v>13180865</v>
      </c>
      <c r="V8" s="65">
        <v>68498245</v>
      </c>
      <c r="W8" s="65">
        <v>68951000</v>
      </c>
      <c r="X8" s="65">
        <v>-452755</v>
      </c>
      <c r="Y8" s="66">
        <v>-0.66</v>
      </c>
      <c r="Z8" s="67">
        <v>68951000</v>
      </c>
    </row>
    <row r="9" spans="1:26" ht="13.5">
      <c r="A9" s="63" t="s">
        <v>35</v>
      </c>
      <c r="B9" s="19">
        <v>99179080</v>
      </c>
      <c r="C9" s="19"/>
      <c r="D9" s="64">
        <v>4027349</v>
      </c>
      <c r="E9" s="65">
        <v>0</v>
      </c>
      <c r="F9" s="65">
        <v>38232</v>
      </c>
      <c r="G9" s="65">
        <v>1920300</v>
      </c>
      <c r="H9" s="65">
        <v>20931</v>
      </c>
      <c r="I9" s="65">
        <v>1979463</v>
      </c>
      <c r="J9" s="65">
        <v>10000</v>
      </c>
      <c r="K9" s="65">
        <v>0</v>
      </c>
      <c r="L9" s="65">
        <v>0</v>
      </c>
      <c r="M9" s="65">
        <v>10000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1989463</v>
      </c>
      <c r="W9" s="65">
        <v>0</v>
      </c>
      <c r="X9" s="65">
        <v>1989463</v>
      </c>
      <c r="Y9" s="66">
        <v>0</v>
      </c>
      <c r="Z9" s="67">
        <v>0</v>
      </c>
    </row>
    <row r="10" spans="1:26" ht="25.5">
      <c r="A10" s="68" t="s">
        <v>213</v>
      </c>
      <c r="B10" s="69">
        <f>SUM(B5:B9)</f>
        <v>99179080</v>
      </c>
      <c r="C10" s="69">
        <f>SUM(C5:C9)</f>
        <v>0</v>
      </c>
      <c r="D10" s="70">
        <f aca="true" t="shared" si="0" ref="D10:Z10">SUM(D5:D9)</f>
        <v>109473197</v>
      </c>
      <c r="E10" s="71">
        <f t="shared" si="0"/>
        <v>72354000</v>
      </c>
      <c r="F10" s="71">
        <f t="shared" si="0"/>
        <v>26412873</v>
      </c>
      <c r="G10" s="71">
        <f t="shared" si="0"/>
        <v>3568946</v>
      </c>
      <c r="H10" s="71">
        <f t="shared" si="0"/>
        <v>953584</v>
      </c>
      <c r="I10" s="71">
        <f t="shared" si="0"/>
        <v>30935403</v>
      </c>
      <c r="J10" s="71">
        <f t="shared" si="0"/>
        <v>2618595</v>
      </c>
      <c r="K10" s="71">
        <f t="shared" si="0"/>
        <v>4747075</v>
      </c>
      <c r="L10" s="71">
        <f t="shared" si="0"/>
        <v>4713020</v>
      </c>
      <c r="M10" s="71">
        <f t="shared" si="0"/>
        <v>12078690</v>
      </c>
      <c r="N10" s="71">
        <f t="shared" si="0"/>
        <v>4500759</v>
      </c>
      <c r="O10" s="71">
        <f t="shared" si="0"/>
        <v>6576749</v>
      </c>
      <c r="P10" s="71">
        <f t="shared" si="0"/>
        <v>5176778</v>
      </c>
      <c r="Q10" s="71">
        <f t="shared" si="0"/>
        <v>16254286</v>
      </c>
      <c r="R10" s="71">
        <f t="shared" si="0"/>
        <v>3562030</v>
      </c>
      <c r="S10" s="71">
        <f t="shared" si="0"/>
        <v>5182749</v>
      </c>
      <c r="T10" s="71">
        <f t="shared" si="0"/>
        <v>4436086</v>
      </c>
      <c r="U10" s="71">
        <f t="shared" si="0"/>
        <v>13180865</v>
      </c>
      <c r="V10" s="71">
        <f t="shared" si="0"/>
        <v>72449244</v>
      </c>
      <c r="W10" s="71">
        <f t="shared" si="0"/>
        <v>72354000</v>
      </c>
      <c r="X10" s="71">
        <f t="shared" si="0"/>
        <v>95244</v>
      </c>
      <c r="Y10" s="72">
        <f>+IF(W10&lt;&gt;0,(X10/W10)*100,0)</f>
        <v>0.13163612239820882</v>
      </c>
      <c r="Z10" s="73">
        <f t="shared" si="0"/>
        <v>72354000</v>
      </c>
    </row>
    <row r="11" spans="1:26" ht="13.5">
      <c r="A11" s="63" t="s">
        <v>37</v>
      </c>
      <c r="B11" s="19">
        <v>15977840</v>
      </c>
      <c r="C11" s="19"/>
      <c r="D11" s="64">
        <v>21331227</v>
      </c>
      <c r="E11" s="65">
        <v>21130000</v>
      </c>
      <c r="F11" s="65">
        <v>1323045</v>
      </c>
      <c r="G11" s="65">
        <v>1323045</v>
      </c>
      <c r="H11" s="65">
        <v>1457774</v>
      </c>
      <c r="I11" s="65">
        <v>4103864</v>
      </c>
      <c r="J11" s="65">
        <v>1407240</v>
      </c>
      <c r="K11" s="65">
        <v>2066932</v>
      </c>
      <c r="L11" s="65">
        <v>1569796</v>
      </c>
      <c r="M11" s="65">
        <v>5043968</v>
      </c>
      <c r="N11" s="65">
        <v>1432114</v>
      </c>
      <c r="O11" s="65">
        <v>1540344</v>
      </c>
      <c r="P11" s="65">
        <v>1490229</v>
      </c>
      <c r="Q11" s="65">
        <v>4462687</v>
      </c>
      <c r="R11" s="65">
        <v>1600605</v>
      </c>
      <c r="S11" s="65">
        <v>1518051</v>
      </c>
      <c r="T11" s="65">
        <v>1434639</v>
      </c>
      <c r="U11" s="65">
        <v>4553295</v>
      </c>
      <c r="V11" s="65">
        <v>18163814</v>
      </c>
      <c r="W11" s="65">
        <v>21130000</v>
      </c>
      <c r="X11" s="65">
        <v>-2966186</v>
      </c>
      <c r="Y11" s="66">
        <v>-14.04</v>
      </c>
      <c r="Z11" s="67">
        <v>21130000</v>
      </c>
    </row>
    <row r="12" spans="1:26" ht="13.5">
      <c r="A12" s="63" t="s">
        <v>38</v>
      </c>
      <c r="B12" s="19">
        <v>7863775</v>
      </c>
      <c r="C12" s="19"/>
      <c r="D12" s="64">
        <v>8947315</v>
      </c>
      <c r="E12" s="65">
        <v>9147000</v>
      </c>
      <c r="F12" s="65">
        <v>704293</v>
      </c>
      <c r="G12" s="65">
        <v>704293</v>
      </c>
      <c r="H12" s="65">
        <v>686601</v>
      </c>
      <c r="I12" s="65">
        <v>2095187</v>
      </c>
      <c r="J12" s="65">
        <v>689719</v>
      </c>
      <c r="K12" s="65">
        <v>684260</v>
      </c>
      <c r="L12" s="65">
        <v>667871</v>
      </c>
      <c r="M12" s="65">
        <v>2041850</v>
      </c>
      <c r="N12" s="65">
        <v>694431</v>
      </c>
      <c r="O12" s="65">
        <v>1028938</v>
      </c>
      <c r="P12" s="65">
        <v>743841</v>
      </c>
      <c r="Q12" s="65">
        <v>2467210</v>
      </c>
      <c r="R12" s="65">
        <v>795923</v>
      </c>
      <c r="S12" s="65">
        <v>795923</v>
      </c>
      <c r="T12" s="65">
        <v>839248</v>
      </c>
      <c r="U12" s="65">
        <v>2431094</v>
      </c>
      <c r="V12" s="65">
        <v>9035341</v>
      </c>
      <c r="W12" s="65">
        <v>9147000</v>
      </c>
      <c r="X12" s="65">
        <v>-111659</v>
      </c>
      <c r="Y12" s="66">
        <v>-1.22</v>
      </c>
      <c r="Z12" s="67">
        <v>9147000</v>
      </c>
    </row>
    <row r="13" spans="1:26" ht="13.5">
      <c r="A13" s="63" t="s">
        <v>214</v>
      </c>
      <c r="B13" s="19">
        <v>0</v>
      </c>
      <c r="C13" s="19"/>
      <c r="D13" s="64">
        <v>5544628</v>
      </c>
      <c r="E13" s="65">
        <v>5545000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5545000</v>
      </c>
      <c r="X13" s="65">
        <v>-5545000</v>
      </c>
      <c r="Y13" s="66">
        <v>-100</v>
      </c>
      <c r="Z13" s="67">
        <v>5545000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33382479</v>
      </c>
      <c r="C17" s="19"/>
      <c r="D17" s="64">
        <v>33625950</v>
      </c>
      <c r="E17" s="65">
        <v>36532000</v>
      </c>
      <c r="F17" s="65">
        <v>657564</v>
      </c>
      <c r="G17" s="65">
        <v>1545295</v>
      </c>
      <c r="H17" s="65">
        <v>1476735</v>
      </c>
      <c r="I17" s="65">
        <v>3679594</v>
      </c>
      <c r="J17" s="65">
        <v>1839925</v>
      </c>
      <c r="K17" s="65">
        <v>1995883</v>
      </c>
      <c r="L17" s="65">
        <v>2475353</v>
      </c>
      <c r="M17" s="65">
        <v>6311161</v>
      </c>
      <c r="N17" s="65">
        <v>2374214</v>
      </c>
      <c r="O17" s="65">
        <v>4007467</v>
      </c>
      <c r="P17" s="65">
        <v>2942708</v>
      </c>
      <c r="Q17" s="65">
        <v>9324389</v>
      </c>
      <c r="R17" s="65">
        <v>1165502</v>
      </c>
      <c r="S17" s="65">
        <v>2918459</v>
      </c>
      <c r="T17" s="65">
        <v>2353677</v>
      </c>
      <c r="U17" s="65">
        <v>6437638</v>
      </c>
      <c r="V17" s="65">
        <v>25752782</v>
      </c>
      <c r="W17" s="65">
        <v>36532000</v>
      </c>
      <c r="X17" s="65">
        <v>-10779218</v>
      </c>
      <c r="Y17" s="66">
        <v>-29.51</v>
      </c>
      <c r="Z17" s="67">
        <v>36532000</v>
      </c>
    </row>
    <row r="18" spans="1:26" ht="13.5">
      <c r="A18" s="75" t="s">
        <v>44</v>
      </c>
      <c r="B18" s="76">
        <f>SUM(B11:B17)</f>
        <v>57224094</v>
      </c>
      <c r="C18" s="76">
        <f>SUM(C11:C17)</f>
        <v>0</v>
      </c>
      <c r="D18" s="77">
        <f aca="true" t="shared" si="1" ref="D18:Z18">SUM(D11:D17)</f>
        <v>69449120</v>
      </c>
      <c r="E18" s="78">
        <f t="shared" si="1"/>
        <v>72354000</v>
      </c>
      <c r="F18" s="78">
        <f t="shared" si="1"/>
        <v>2684902</v>
      </c>
      <c r="G18" s="78">
        <f t="shared" si="1"/>
        <v>3572633</v>
      </c>
      <c r="H18" s="78">
        <f t="shared" si="1"/>
        <v>3621110</v>
      </c>
      <c r="I18" s="78">
        <f t="shared" si="1"/>
        <v>9878645</v>
      </c>
      <c r="J18" s="78">
        <f t="shared" si="1"/>
        <v>3936884</v>
      </c>
      <c r="K18" s="78">
        <f t="shared" si="1"/>
        <v>4747075</v>
      </c>
      <c r="L18" s="78">
        <f t="shared" si="1"/>
        <v>4713020</v>
      </c>
      <c r="M18" s="78">
        <f t="shared" si="1"/>
        <v>13396979</v>
      </c>
      <c r="N18" s="78">
        <f t="shared" si="1"/>
        <v>4500759</v>
      </c>
      <c r="O18" s="78">
        <f t="shared" si="1"/>
        <v>6576749</v>
      </c>
      <c r="P18" s="78">
        <f t="shared" si="1"/>
        <v>5176778</v>
      </c>
      <c r="Q18" s="78">
        <f t="shared" si="1"/>
        <v>16254286</v>
      </c>
      <c r="R18" s="78">
        <f t="shared" si="1"/>
        <v>3562030</v>
      </c>
      <c r="S18" s="78">
        <f t="shared" si="1"/>
        <v>5232433</v>
      </c>
      <c r="T18" s="78">
        <f t="shared" si="1"/>
        <v>4627564</v>
      </c>
      <c r="U18" s="78">
        <f t="shared" si="1"/>
        <v>13422027</v>
      </c>
      <c r="V18" s="78">
        <f t="shared" si="1"/>
        <v>52951937</v>
      </c>
      <c r="W18" s="78">
        <f t="shared" si="1"/>
        <v>72354000</v>
      </c>
      <c r="X18" s="78">
        <f t="shared" si="1"/>
        <v>-19402063</v>
      </c>
      <c r="Y18" s="72">
        <f>+IF(W18&lt;&gt;0,(X18/W18)*100,0)</f>
        <v>-26.81546700942588</v>
      </c>
      <c r="Z18" s="79">
        <f t="shared" si="1"/>
        <v>72354000</v>
      </c>
    </row>
    <row r="19" spans="1:26" ht="13.5">
      <c r="A19" s="75" t="s">
        <v>45</v>
      </c>
      <c r="B19" s="80">
        <f>+B10-B18</f>
        <v>41954986</v>
      </c>
      <c r="C19" s="80">
        <f>+C10-C18</f>
        <v>0</v>
      </c>
      <c r="D19" s="81">
        <f aca="true" t="shared" si="2" ref="D19:Z19">+D10-D18</f>
        <v>40024077</v>
      </c>
      <c r="E19" s="82">
        <f t="shared" si="2"/>
        <v>0</v>
      </c>
      <c r="F19" s="82">
        <f t="shared" si="2"/>
        <v>23727971</v>
      </c>
      <c r="G19" s="82">
        <f t="shared" si="2"/>
        <v>-3687</v>
      </c>
      <c r="H19" s="82">
        <f t="shared" si="2"/>
        <v>-2667526</v>
      </c>
      <c r="I19" s="82">
        <f t="shared" si="2"/>
        <v>21056758</v>
      </c>
      <c r="J19" s="82">
        <f t="shared" si="2"/>
        <v>-1318289</v>
      </c>
      <c r="K19" s="82">
        <f t="shared" si="2"/>
        <v>0</v>
      </c>
      <c r="L19" s="82">
        <f t="shared" si="2"/>
        <v>0</v>
      </c>
      <c r="M19" s="82">
        <f t="shared" si="2"/>
        <v>-1318289</v>
      </c>
      <c r="N19" s="82">
        <f t="shared" si="2"/>
        <v>0</v>
      </c>
      <c r="O19" s="82">
        <f t="shared" si="2"/>
        <v>0</v>
      </c>
      <c r="P19" s="82">
        <f t="shared" si="2"/>
        <v>0</v>
      </c>
      <c r="Q19" s="82">
        <f t="shared" si="2"/>
        <v>0</v>
      </c>
      <c r="R19" s="82">
        <f t="shared" si="2"/>
        <v>0</v>
      </c>
      <c r="S19" s="82">
        <f t="shared" si="2"/>
        <v>-49684</v>
      </c>
      <c r="T19" s="82">
        <f t="shared" si="2"/>
        <v>-191478</v>
      </c>
      <c r="U19" s="82">
        <f t="shared" si="2"/>
        <v>-241162</v>
      </c>
      <c r="V19" s="82">
        <f t="shared" si="2"/>
        <v>19497307</v>
      </c>
      <c r="W19" s="82">
        <f>IF(E10=E18,0,W10-W18)</f>
        <v>0</v>
      </c>
      <c r="X19" s="82">
        <f t="shared" si="2"/>
        <v>19497307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49684</v>
      </c>
      <c r="T20" s="65">
        <v>191478</v>
      </c>
      <c r="U20" s="65">
        <v>241162</v>
      </c>
      <c r="V20" s="65">
        <v>241162</v>
      </c>
      <c r="W20" s="65">
        <v>0</v>
      </c>
      <c r="X20" s="65">
        <v>241162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41954986</v>
      </c>
      <c r="C22" s="91">
        <f>SUM(C19:C21)</f>
        <v>0</v>
      </c>
      <c r="D22" s="92">
        <f aca="true" t="shared" si="3" ref="D22:Z22">SUM(D19:D21)</f>
        <v>40024077</v>
      </c>
      <c r="E22" s="93">
        <f t="shared" si="3"/>
        <v>0</v>
      </c>
      <c r="F22" s="93">
        <f t="shared" si="3"/>
        <v>23727971</v>
      </c>
      <c r="G22" s="93">
        <f t="shared" si="3"/>
        <v>-3687</v>
      </c>
      <c r="H22" s="93">
        <f t="shared" si="3"/>
        <v>-2667526</v>
      </c>
      <c r="I22" s="93">
        <f t="shared" si="3"/>
        <v>21056758</v>
      </c>
      <c r="J22" s="93">
        <f t="shared" si="3"/>
        <v>-1318289</v>
      </c>
      <c r="K22" s="93">
        <f t="shared" si="3"/>
        <v>0</v>
      </c>
      <c r="L22" s="93">
        <f t="shared" si="3"/>
        <v>0</v>
      </c>
      <c r="M22" s="93">
        <f t="shared" si="3"/>
        <v>-1318289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19738469</v>
      </c>
      <c r="W22" s="93">
        <f t="shared" si="3"/>
        <v>0</v>
      </c>
      <c r="X22" s="93">
        <f t="shared" si="3"/>
        <v>19738469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41954986</v>
      </c>
      <c r="C24" s="80">
        <f>SUM(C22:C23)</f>
        <v>0</v>
      </c>
      <c r="D24" s="81">
        <f aca="true" t="shared" si="4" ref="D24:Z24">SUM(D22:D23)</f>
        <v>40024077</v>
      </c>
      <c r="E24" s="82">
        <f t="shared" si="4"/>
        <v>0</v>
      </c>
      <c r="F24" s="82">
        <f t="shared" si="4"/>
        <v>23727971</v>
      </c>
      <c r="G24" s="82">
        <f t="shared" si="4"/>
        <v>-3687</v>
      </c>
      <c r="H24" s="82">
        <f t="shared" si="4"/>
        <v>-2667526</v>
      </c>
      <c r="I24" s="82">
        <f t="shared" si="4"/>
        <v>21056758</v>
      </c>
      <c r="J24" s="82">
        <f t="shared" si="4"/>
        <v>-1318289</v>
      </c>
      <c r="K24" s="82">
        <f t="shared" si="4"/>
        <v>0</v>
      </c>
      <c r="L24" s="82">
        <f t="shared" si="4"/>
        <v>0</v>
      </c>
      <c r="M24" s="82">
        <f t="shared" si="4"/>
        <v>-1318289</v>
      </c>
      <c r="N24" s="82">
        <f t="shared" si="4"/>
        <v>0</v>
      </c>
      <c r="O24" s="82">
        <f t="shared" si="4"/>
        <v>0</v>
      </c>
      <c r="P24" s="82">
        <f t="shared" si="4"/>
        <v>0</v>
      </c>
      <c r="Q24" s="82">
        <f t="shared" si="4"/>
        <v>0</v>
      </c>
      <c r="R24" s="82">
        <f t="shared" si="4"/>
        <v>0</v>
      </c>
      <c r="S24" s="82">
        <f t="shared" si="4"/>
        <v>0</v>
      </c>
      <c r="T24" s="82">
        <f t="shared" si="4"/>
        <v>0</v>
      </c>
      <c r="U24" s="82">
        <f t="shared" si="4"/>
        <v>0</v>
      </c>
      <c r="V24" s="82">
        <f t="shared" si="4"/>
        <v>19738469</v>
      </c>
      <c r="W24" s="82">
        <f t="shared" si="4"/>
        <v>0</v>
      </c>
      <c r="X24" s="82">
        <f t="shared" si="4"/>
        <v>19738469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35480403</v>
      </c>
      <c r="C27" s="22"/>
      <c r="D27" s="104">
        <v>38962077</v>
      </c>
      <c r="E27" s="105">
        <v>45499543</v>
      </c>
      <c r="F27" s="105">
        <v>2107599</v>
      </c>
      <c r="G27" s="105">
        <v>2129249</v>
      </c>
      <c r="H27" s="105">
        <v>41737</v>
      </c>
      <c r="I27" s="105">
        <v>4278585</v>
      </c>
      <c r="J27" s="105">
        <v>474299</v>
      </c>
      <c r="K27" s="105">
        <v>866021</v>
      </c>
      <c r="L27" s="105">
        <v>550119</v>
      </c>
      <c r="M27" s="105">
        <v>1890439</v>
      </c>
      <c r="N27" s="105">
        <v>2041734</v>
      </c>
      <c r="O27" s="105">
        <v>2041734</v>
      </c>
      <c r="P27" s="105">
        <v>2144279</v>
      </c>
      <c r="Q27" s="105">
        <v>6227747</v>
      </c>
      <c r="R27" s="105">
        <v>3457469</v>
      </c>
      <c r="S27" s="105">
        <v>1343571</v>
      </c>
      <c r="T27" s="105">
        <v>1097147</v>
      </c>
      <c r="U27" s="105">
        <v>5898187</v>
      </c>
      <c r="V27" s="105">
        <v>18294958</v>
      </c>
      <c r="W27" s="105">
        <v>45499543</v>
      </c>
      <c r="X27" s="105">
        <v>-27204585</v>
      </c>
      <c r="Y27" s="106">
        <v>-59.79</v>
      </c>
      <c r="Z27" s="107">
        <v>45499543</v>
      </c>
    </row>
    <row r="28" spans="1:26" ht="13.5">
      <c r="A28" s="108" t="s">
        <v>46</v>
      </c>
      <c r="B28" s="19">
        <v>54238542</v>
      </c>
      <c r="C28" s="19"/>
      <c r="D28" s="64">
        <v>38962077</v>
      </c>
      <c r="E28" s="65">
        <v>45499543</v>
      </c>
      <c r="F28" s="65">
        <v>2107599</v>
      </c>
      <c r="G28" s="65">
        <v>2129249</v>
      </c>
      <c r="H28" s="65">
        <v>41737</v>
      </c>
      <c r="I28" s="65">
        <v>4278585</v>
      </c>
      <c r="J28" s="65">
        <v>474299</v>
      </c>
      <c r="K28" s="65">
        <v>866021</v>
      </c>
      <c r="L28" s="65">
        <v>550119</v>
      </c>
      <c r="M28" s="65">
        <v>1890439</v>
      </c>
      <c r="N28" s="65">
        <v>2041734</v>
      </c>
      <c r="O28" s="65">
        <v>2041734</v>
      </c>
      <c r="P28" s="65">
        <v>2144279</v>
      </c>
      <c r="Q28" s="65">
        <v>6227747</v>
      </c>
      <c r="R28" s="65">
        <v>3457469</v>
      </c>
      <c r="S28" s="65">
        <v>1343571</v>
      </c>
      <c r="T28" s="65">
        <v>1097147</v>
      </c>
      <c r="U28" s="65">
        <v>5898187</v>
      </c>
      <c r="V28" s="65">
        <v>18294958</v>
      </c>
      <c r="W28" s="65">
        <v>45499543</v>
      </c>
      <c r="X28" s="65">
        <v>-27204585</v>
      </c>
      <c r="Y28" s="66">
        <v>-59.79</v>
      </c>
      <c r="Z28" s="67">
        <v>45499543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54238542</v>
      </c>
      <c r="C32" s="22">
        <f>SUM(C28:C31)</f>
        <v>0</v>
      </c>
      <c r="D32" s="104">
        <f aca="true" t="shared" si="5" ref="D32:Z32">SUM(D28:D31)</f>
        <v>38962077</v>
      </c>
      <c r="E32" s="105">
        <f t="shared" si="5"/>
        <v>45499543</v>
      </c>
      <c r="F32" s="105">
        <f t="shared" si="5"/>
        <v>2107599</v>
      </c>
      <c r="G32" s="105">
        <f t="shared" si="5"/>
        <v>2129249</v>
      </c>
      <c r="H32" s="105">
        <f t="shared" si="5"/>
        <v>41737</v>
      </c>
      <c r="I32" s="105">
        <f t="shared" si="5"/>
        <v>4278585</v>
      </c>
      <c r="J32" s="105">
        <f t="shared" si="5"/>
        <v>474299</v>
      </c>
      <c r="K32" s="105">
        <f t="shared" si="5"/>
        <v>866021</v>
      </c>
      <c r="L32" s="105">
        <f t="shared" si="5"/>
        <v>550119</v>
      </c>
      <c r="M32" s="105">
        <f t="shared" si="5"/>
        <v>1890439</v>
      </c>
      <c r="N32" s="105">
        <f t="shared" si="5"/>
        <v>2041734</v>
      </c>
      <c r="O32" s="105">
        <f t="shared" si="5"/>
        <v>2041734</v>
      </c>
      <c r="P32" s="105">
        <f t="shared" si="5"/>
        <v>2144279</v>
      </c>
      <c r="Q32" s="105">
        <f t="shared" si="5"/>
        <v>6227747</v>
      </c>
      <c r="R32" s="105">
        <f t="shared" si="5"/>
        <v>3457469</v>
      </c>
      <c r="S32" s="105">
        <f t="shared" si="5"/>
        <v>1343571</v>
      </c>
      <c r="T32" s="105">
        <f t="shared" si="5"/>
        <v>1097147</v>
      </c>
      <c r="U32" s="105">
        <f t="shared" si="5"/>
        <v>5898187</v>
      </c>
      <c r="V32" s="105">
        <f t="shared" si="5"/>
        <v>18294958</v>
      </c>
      <c r="W32" s="105">
        <f t="shared" si="5"/>
        <v>45499543</v>
      </c>
      <c r="X32" s="105">
        <f t="shared" si="5"/>
        <v>-27204585</v>
      </c>
      <c r="Y32" s="106">
        <f>+IF(W32&lt;&gt;0,(X32/W32)*100,0)</f>
        <v>-59.79089724044041</v>
      </c>
      <c r="Z32" s="107">
        <f t="shared" si="5"/>
        <v>45499543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24070245</v>
      </c>
      <c r="C35" s="19"/>
      <c r="D35" s="64">
        <v>8000000</v>
      </c>
      <c r="E35" s="65">
        <v>55156097</v>
      </c>
      <c r="F35" s="65">
        <v>21923916</v>
      </c>
      <c r="G35" s="65">
        <v>59684749</v>
      </c>
      <c r="H35" s="65">
        <v>59664988</v>
      </c>
      <c r="I35" s="65">
        <v>141273653</v>
      </c>
      <c r="J35" s="65">
        <v>56226787</v>
      </c>
      <c r="K35" s="65">
        <v>49281592</v>
      </c>
      <c r="L35" s="65">
        <v>49281592</v>
      </c>
      <c r="M35" s="65">
        <v>154789971</v>
      </c>
      <c r="N35" s="65">
        <v>56328318</v>
      </c>
      <c r="O35" s="65">
        <v>47781749</v>
      </c>
      <c r="P35" s="65">
        <v>76403617</v>
      </c>
      <c r="Q35" s="65">
        <v>180513684</v>
      </c>
      <c r="R35" s="65">
        <v>70394738</v>
      </c>
      <c r="S35" s="65">
        <v>70394737</v>
      </c>
      <c r="T35" s="65">
        <v>65375696</v>
      </c>
      <c r="U35" s="65">
        <v>206165171</v>
      </c>
      <c r="V35" s="65">
        <v>682742479</v>
      </c>
      <c r="W35" s="65">
        <v>55156097</v>
      </c>
      <c r="X35" s="65">
        <v>627586382</v>
      </c>
      <c r="Y35" s="66">
        <v>1137.84</v>
      </c>
      <c r="Z35" s="67">
        <v>55156097</v>
      </c>
    </row>
    <row r="36" spans="1:26" ht="13.5">
      <c r="A36" s="63" t="s">
        <v>57</v>
      </c>
      <c r="B36" s="19">
        <v>113066235</v>
      </c>
      <c r="C36" s="19"/>
      <c r="D36" s="64">
        <v>38962000</v>
      </c>
      <c r="E36" s="65">
        <v>119270157</v>
      </c>
      <c r="F36" s="65">
        <v>120171443</v>
      </c>
      <c r="G36" s="65">
        <v>114698858</v>
      </c>
      <c r="H36" s="65">
        <v>114843036</v>
      </c>
      <c r="I36" s="65">
        <v>349713337</v>
      </c>
      <c r="J36" s="65">
        <v>115380366</v>
      </c>
      <c r="K36" s="65">
        <v>116981464</v>
      </c>
      <c r="L36" s="65">
        <v>118065927</v>
      </c>
      <c r="M36" s="65">
        <v>350427757</v>
      </c>
      <c r="N36" s="65">
        <v>118593313</v>
      </c>
      <c r="O36" s="65">
        <v>124159671</v>
      </c>
      <c r="P36" s="65">
        <v>125085560</v>
      </c>
      <c r="Q36" s="65">
        <v>367838544</v>
      </c>
      <c r="R36" s="65">
        <v>126132927</v>
      </c>
      <c r="S36" s="65">
        <v>126408941</v>
      </c>
      <c r="T36" s="65">
        <v>129513574</v>
      </c>
      <c r="U36" s="65">
        <v>382055442</v>
      </c>
      <c r="V36" s="65">
        <v>1450035080</v>
      </c>
      <c r="W36" s="65">
        <v>119270157</v>
      </c>
      <c r="X36" s="65">
        <v>1330764923</v>
      </c>
      <c r="Y36" s="66">
        <v>1115.76</v>
      </c>
      <c r="Z36" s="67">
        <v>119270157</v>
      </c>
    </row>
    <row r="37" spans="1:26" ht="13.5">
      <c r="A37" s="63" t="s">
        <v>58</v>
      </c>
      <c r="B37" s="19">
        <v>7999456</v>
      </c>
      <c r="C37" s="19"/>
      <c r="D37" s="64">
        <v>2325000</v>
      </c>
      <c r="E37" s="65">
        <v>45919987</v>
      </c>
      <c r="F37" s="65">
        <v>34426678</v>
      </c>
      <c r="G37" s="65">
        <v>44474438</v>
      </c>
      <c r="H37" s="65">
        <v>53522027</v>
      </c>
      <c r="I37" s="65">
        <v>132423143</v>
      </c>
      <c r="J37" s="65">
        <v>51603342</v>
      </c>
      <c r="K37" s="65">
        <v>50459503</v>
      </c>
      <c r="L37" s="65">
        <v>52880592</v>
      </c>
      <c r="M37" s="65">
        <v>154943437</v>
      </c>
      <c r="N37" s="65">
        <v>50206813</v>
      </c>
      <c r="O37" s="65">
        <v>50249461</v>
      </c>
      <c r="P37" s="65">
        <v>50758393</v>
      </c>
      <c r="Q37" s="65">
        <v>151214667</v>
      </c>
      <c r="R37" s="65">
        <v>49533724</v>
      </c>
      <c r="S37" s="65">
        <v>50096872</v>
      </c>
      <c r="T37" s="65">
        <v>45583223</v>
      </c>
      <c r="U37" s="65">
        <v>145213819</v>
      </c>
      <c r="V37" s="65">
        <v>583795066</v>
      </c>
      <c r="W37" s="65">
        <v>45919987</v>
      </c>
      <c r="X37" s="65">
        <v>537875079</v>
      </c>
      <c r="Y37" s="66">
        <v>1171.33</v>
      </c>
      <c r="Z37" s="67">
        <v>45919987</v>
      </c>
    </row>
    <row r="38" spans="1:26" ht="13.5">
      <c r="A38" s="63" t="s">
        <v>59</v>
      </c>
      <c r="B38" s="19">
        <v>0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129137024</v>
      </c>
      <c r="C39" s="19"/>
      <c r="D39" s="64">
        <v>103143000</v>
      </c>
      <c r="E39" s="65">
        <v>128506267</v>
      </c>
      <c r="F39" s="65">
        <v>107668681</v>
      </c>
      <c r="G39" s="65">
        <v>129909169</v>
      </c>
      <c r="H39" s="65">
        <v>120985997</v>
      </c>
      <c r="I39" s="65">
        <v>358563847</v>
      </c>
      <c r="J39" s="65">
        <v>120003811</v>
      </c>
      <c r="K39" s="65">
        <v>115803553</v>
      </c>
      <c r="L39" s="65">
        <v>114466927</v>
      </c>
      <c r="M39" s="65">
        <v>350274291</v>
      </c>
      <c r="N39" s="65">
        <v>124714818</v>
      </c>
      <c r="O39" s="65">
        <v>121691959</v>
      </c>
      <c r="P39" s="65">
        <v>150730784</v>
      </c>
      <c r="Q39" s="65">
        <v>397137561</v>
      </c>
      <c r="R39" s="65">
        <v>146993941</v>
      </c>
      <c r="S39" s="65">
        <v>146706806</v>
      </c>
      <c r="T39" s="65">
        <v>149306047</v>
      </c>
      <c r="U39" s="65">
        <v>443006794</v>
      </c>
      <c r="V39" s="65">
        <v>1548982493</v>
      </c>
      <c r="W39" s="65">
        <v>128506267</v>
      </c>
      <c r="X39" s="65">
        <v>1420476226</v>
      </c>
      <c r="Y39" s="66">
        <v>1105.38</v>
      </c>
      <c r="Z39" s="67">
        <v>128506267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30861887</v>
      </c>
      <c r="C42" s="19">
        <v>67429140</v>
      </c>
      <c r="D42" s="64">
        <v>38962066</v>
      </c>
      <c r="E42" s="65">
        <v>86762010</v>
      </c>
      <c r="F42" s="65">
        <v>30063615</v>
      </c>
      <c r="G42" s="65">
        <v>12961313</v>
      </c>
      <c r="H42" s="65">
        <v>-2667526</v>
      </c>
      <c r="I42" s="65">
        <v>40357402</v>
      </c>
      <c r="J42" s="65">
        <v>-1318309</v>
      </c>
      <c r="K42" s="65">
        <v>-3746099</v>
      </c>
      <c r="L42" s="65">
        <v>11505073</v>
      </c>
      <c r="M42" s="65">
        <v>6440665</v>
      </c>
      <c r="N42" s="65">
        <v>5984803</v>
      </c>
      <c r="O42" s="65">
        <v>-5828747</v>
      </c>
      <c r="P42" s="65">
        <v>32170764</v>
      </c>
      <c r="Q42" s="65">
        <v>32326820</v>
      </c>
      <c r="R42" s="65">
        <v>-2972389</v>
      </c>
      <c r="S42" s="65">
        <v>-4530181</v>
      </c>
      <c r="T42" s="65">
        <v>-4193177</v>
      </c>
      <c r="U42" s="65">
        <v>-11695747</v>
      </c>
      <c r="V42" s="65">
        <v>67429140</v>
      </c>
      <c r="W42" s="65">
        <v>86762010</v>
      </c>
      <c r="X42" s="65">
        <v>-19332870</v>
      </c>
      <c r="Y42" s="66">
        <v>-22.28</v>
      </c>
      <c r="Z42" s="67">
        <v>86762010</v>
      </c>
    </row>
    <row r="43" spans="1:26" ht="13.5">
      <c r="A43" s="63" t="s">
        <v>63</v>
      </c>
      <c r="B43" s="19">
        <v>-35013367</v>
      </c>
      <c r="C43" s="19">
        <v>-21717223</v>
      </c>
      <c r="D43" s="64">
        <v>-38962066</v>
      </c>
      <c r="E43" s="65">
        <v>-45500004</v>
      </c>
      <c r="F43" s="65">
        <v>-2107599</v>
      </c>
      <c r="G43" s="65">
        <v>-2129249</v>
      </c>
      <c r="H43" s="65">
        <v>-41737</v>
      </c>
      <c r="I43" s="65">
        <v>-4278585</v>
      </c>
      <c r="J43" s="65">
        <v>-474299</v>
      </c>
      <c r="K43" s="65">
        <v>-866021</v>
      </c>
      <c r="L43" s="65">
        <v>-4763310</v>
      </c>
      <c r="M43" s="65">
        <v>-6103630</v>
      </c>
      <c r="N43" s="65">
        <v>-2041734</v>
      </c>
      <c r="O43" s="65">
        <v>-1250808</v>
      </c>
      <c r="P43" s="65">
        <v>-2144279</v>
      </c>
      <c r="Q43" s="65">
        <v>-5436821</v>
      </c>
      <c r="R43" s="65">
        <v>-3457469</v>
      </c>
      <c r="S43" s="65">
        <v>-1343571</v>
      </c>
      <c r="T43" s="65">
        <v>-1097147</v>
      </c>
      <c r="U43" s="65">
        <v>-5898187</v>
      </c>
      <c r="V43" s="65">
        <v>-21717223</v>
      </c>
      <c r="W43" s="65">
        <v>-45500004</v>
      </c>
      <c r="X43" s="65">
        <v>23782781</v>
      </c>
      <c r="Y43" s="66">
        <v>-52.27</v>
      </c>
      <c r="Z43" s="67">
        <v>-45500004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15635012</v>
      </c>
      <c r="C45" s="22">
        <v>45711917</v>
      </c>
      <c r="D45" s="104">
        <v>0</v>
      </c>
      <c r="E45" s="105">
        <v>41262006</v>
      </c>
      <c r="F45" s="105">
        <v>27956016</v>
      </c>
      <c r="G45" s="105">
        <v>38788080</v>
      </c>
      <c r="H45" s="105">
        <v>36078817</v>
      </c>
      <c r="I45" s="105">
        <v>36078817</v>
      </c>
      <c r="J45" s="105">
        <v>34286209</v>
      </c>
      <c r="K45" s="105">
        <v>29674089</v>
      </c>
      <c r="L45" s="105">
        <v>36415852</v>
      </c>
      <c r="M45" s="105">
        <v>36415852</v>
      </c>
      <c r="N45" s="105">
        <v>40358921</v>
      </c>
      <c r="O45" s="105">
        <v>33279366</v>
      </c>
      <c r="P45" s="105">
        <v>63305851</v>
      </c>
      <c r="Q45" s="105">
        <v>63305851</v>
      </c>
      <c r="R45" s="105">
        <v>56875993</v>
      </c>
      <c r="S45" s="105">
        <v>51002241</v>
      </c>
      <c r="T45" s="105">
        <v>45711917</v>
      </c>
      <c r="U45" s="105">
        <v>45711917</v>
      </c>
      <c r="V45" s="105">
        <v>45711917</v>
      </c>
      <c r="W45" s="105">
        <v>41262006</v>
      </c>
      <c r="X45" s="105">
        <v>4449911</v>
      </c>
      <c r="Y45" s="106">
        <v>10.78</v>
      </c>
      <c r="Z45" s="107">
        <v>41262006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2353403</v>
      </c>
      <c r="E49" s="59">
        <v>-29141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1237932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100.00017368649587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100.00017368649587</v>
      </c>
      <c r="X58" s="7">
        <f t="shared" si="6"/>
        <v>0</v>
      </c>
      <c r="Y58" s="7">
        <f t="shared" si="6"/>
        <v>0</v>
      </c>
      <c r="Z58" s="8">
        <f t="shared" si="6"/>
        <v>100.00017368649587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100.00017368649587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100.00017368649587</v>
      </c>
      <c r="X59" s="10">
        <f t="shared" si="7"/>
        <v>0</v>
      </c>
      <c r="Y59" s="10">
        <f t="shared" si="7"/>
        <v>0</v>
      </c>
      <c r="Z59" s="11">
        <f t="shared" si="7"/>
        <v>100.00017368649587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2302848</v>
      </c>
      <c r="E67" s="26">
        <v>2303000</v>
      </c>
      <c r="F67" s="26"/>
      <c r="G67" s="26"/>
      <c r="H67" s="26"/>
      <c r="I67" s="26"/>
      <c r="J67" s="26">
        <v>1443487</v>
      </c>
      <c r="K67" s="26"/>
      <c r="L67" s="26"/>
      <c r="M67" s="26">
        <v>1443487</v>
      </c>
      <c r="N67" s="26"/>
      <c r="O67" s="26"/>
      <c r="P67" s="26"/>
      <c r="Q67" s="26"/>
      <c r="R67" s="26"/>
      <c r="S67" s="26"/>
      <c r="T67" s="26"/>
      <c r="U67" s="26"/>
      <c r="V67" s="26">
        <v>1443487</v>
      </c>
      <c r="W67" s="26">
        <v>2303000</v>
      </c>
      <c r="X67" s="26"/>
      <c r="Y67" s="25"/>
      <c r="Z67" s="27">
        <v>2303000</v>
      </c>
    </row>
    <row r="68" spans="1:26" ht="13.5" hidden="1">
      <c r="A68" s="37" t="s">
        <v>31</v>
      </c>
      <c r="B68" s="19"/>
      <c r="C68" s="19"/>
      <c r="D68" s="20">
        <v>2302848</v>
      </c>
      <c r="E68" s="21">
        <v>2303000</v>
      </c>
      <c r="F68" s="21"/>
      <c r="G68" s="21"/>
      <c r="H68" s="21"/>
      <c r="I68" s="21"/>
      <c r="J68" s="21">
        <v>1443487</v>
      </c>
      <c r="K68" s="21"/>
      <c r="L68" s="21"/>
      <c r="M68" s="21">
        <v>1443487</v>
      </c>
      <c r="N68" s="21"/>
      <c r="O68" s="21"/>
      <c r="P68" s="21"/>
      <c r="Q68" s="21"/>
      <c r="R68" s="21"/>
      <c r="S68" s="21"/>
      <c r="T68" s="21"/>
      <c r="U68" s="21"/>
      <c r="V68" s="21">
        <v>1443487</v>
      </c>
      <c r="W68" s="21">
        <v>2303000</v>
      </c>
      <c r="X68" s="21"/>
      <c r="Y68" s="20"/>
      <c r="Z68" s="23">
        <v>2303000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1422029</v>
      </c>
      <c r="C76" s="32"/>
      <c r="D76" s="33">
        <v>2302848</v>
      </c>
      <c r="E76" s="34">
        <v>2303004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2303004</v>
      </c>
      <c r="X76" s="34"/>
      <c r="Y76" s="33"/>
      <c r="Z76" s="35">
        <v>2303004</v>
      </c>
    </row>
    <row r="77" spans="1:26" ht="13.5" hidden="1">
      <c r="A77" s="37" t="s">
        <v>31</v>
      </c>
      <c r="B77" s="19">
        <v>1422029</v>
      </c>
      <c r="C77" s="19"/>
      <c r="D77" s="20">
        <v>2302848</v>
      </c>
      <c r="E77" s="21">
        <v>2303004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2303004</v>
      </c>
      <c r="X77" s="21"/>
      <c r="Y77" s="20"/>
      <c r="Z77" s="23">
        <v>2303004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64350700</v>
      </c>
      <c r="D5" s="158">
        <f>SUM(D6:D8)</f>
        <v>0</v>
      </c>
      <c r="E5" s="159">
        <f t="shared" si="0"/>
        <v>52532120</v>
      </c>
      <c r="F5" s="105">
        <f t="shared" si="0"/>
        <v>53870000</v>
      </c>
      <c r="G5" s="105">
        <f t="shared" si="0"/>
        <v>17972633</v>
      </c>
      <c r="H5" s="105">
        <f t="shared" si="0"/>
        <v>1650751</v>
      </c>
      <c r="I5" s="105">
        <f t="shared" si="0"/>
        <v>513584</v>
      </c>
      <c r="J5" s="105">
        <f t="shared" si="0"/>
        <v>20136968</v>
      </c>
      <c r="K5" s="105">
        <f t="shared" si="0"/>
        <v>1618595</v>
      </c>
      <c r="L5" s="105">
        <f t="shared" si="0"/>
        <v>3848109</v>
      </c>
      <c r="M5" s="105">
        <f t="shared" si="0"/>
        <v>3902492</v>
      </c>
      <c r="N5" s="105">
        <f t="shared" si="0"/>
        <v>9369196</v>
      </c>
      <c r="O5" s="105">
        <f t="shared" si="0"/>
        <v>3449138</v>
      </c>
      <c r="P5" s="105">
        <f t="shared" si="0"/>
        <v>4480558</v>
      </c>
      <c r="Q5" s="105">
        <f t="shared" si="0"/>
        <v>3331345</v>
      </c>
      <c r="R5" s="105">
        <f t="shared" si="0"/>
        <v>11261041</v>
      </c>
      <c r="S5" s="105">
        <f t="shared" si="0"/>
        <v>3359191</v>
      </c>
      <c r="T5" s="105">
        <f t="shared" si="0"/>
        <v>3912362</v>
      </c>
      <c r="U5" s="105">
        <f t="shared" si="0"/>
        <v>4106928</v>
      </c>
      <c r="V5" s="105">
        <f t="shared" si="0"/>
        <v>11378481</v>
      </c>
      <c r="W5" s="105">
        <f t="shared" si="0"/>
        <v>52145686</v>
      </c>
      <c r="X5" s="105">
        <f t="shared" si="0"/>
        <v>53870000</v>
      </c>
      <c r="Y5" s="105">
        <f t="shared" si="0"/>
        <v>-1724314</v>
      </c>
      <c r="Z5" s="142">
        <f>+IF(X5&lt;&gt;0,+(Y5/X5)*100,0)</f>
        <v>-3.200879896046037</v>
      </c>
      <c r="AA5" s="158">
        <f>SUM(AA6:AA8)</f>
        <v>53870000</v>
      </c>
    </row>
    <row r="6" spans="1:27" ht="13.5">
      <c r="A6" s="143" t="s">
        <v>75</v>
      </c>
      <c r="B6" s="141"/>
      <c r="C6" s="160">
        <v>16455681</v>
      </c>
      <c r="D6" s="160"/>
      <c r="E6" s="161">
        <v>5314000</v>
      </c>
      <c r="F6" s="65">
        <v>8424000</v>
      </c>
      <c r="G6" s="65">
        <v>2154155</v>
      </c>
      <c r="H6" s="65"/>
      <c r="I6" s="65">
        <v>300000</v>
      </c>
      <c r="J6" s="65">
        <v>2454155</v>
      </c>
      <c r="K6" s="65"/>
      <c r="L6" s="65">
        <v>523521</v>
      </c>
      <c r="M6" s="65">
        <v>1142288</v>
      </c>
      <c r="N6" s="65">
        <v>1665809</v>
      </c>
      <c r="O6" s="65">
        <v>559124</v>
      </c>
      <c r="P6" s="65">
        <v>1175720</v>
      </c>
      <c r="Q6" s="65">
        <v>460779</v>
      </c>
      <c r="R6" s="65">
        <v>2195623</v>
      </c>
      <c r="S6" s="65">
        <v>601653</v>
      </c>
      <c r="T6" s="65">
        <v>873797</v>
      </c>
      <c r="U6" s="65">
        <v>1125515</v>
      </c>
      <c r="V6" s="65">
        <v>2600965</v>
      </c>
      <c r="W6" s="65">
        <v>8916552</v>
      </c>
      <c r="X6" s="65">
        <v>8424000</v>
      </c>
      <c r="Y6" s="65">
        <v>492552</v>
      </c>
      <c r="Z6" s="145">
        <v>5.85</v>
      </c>
      <c r="AA6" s="160">
        <v>8424000</v>
      </c>
    </row>
    <row r="7" spans="1:27" ht="13.5">
      <c r="A7" s="143" t="s">
        <v>76</v>
      </c>
      <c r="B7" s="141"/>
      <c r="C7" s="162">
        <v>47895019</v>
      </c>
      <c r="D7" s="162"/>
      <c r="E7" s="163">
        <v>7960628</v>
      </c>
      <c r="F7" s="164">
        <v>7911000</v>
      </c>
      <c r="G7" s="164">
        <v>1357275</v>
      </c>
      <c r="H7" s="164">
        <v>1650751</v>
      </c>
      <c r="I7" s="164">
        <v>213584</v>
      </c>
      <c r="J7" s="164">
        <v>3221610</v>
      </c>
      <c r="K7" s="164">
        <v>1618595</v>
      </c>
      <c r="L7" s="164">
        <v>167880</v>
      </c>
      <c r="M7" s="164">
        <v>51695</v>
      </c>
      <c r="N7" s="164">
        <v>1838170</v>
      </c>
      <c r="O7" s="164">
        <v>459014</v>
      </c>
      <c r="P7" s="164">
        <v>185487</v>
      </c>
      <c r="Q7" s="164">
        <v>127689</v>
      </c>
      <c r="R7" s="164">
        <v>772190</v>
      </c>
      <c r="S7" s="164">
        <v>30520</v>
      </c>
      <c r="T7" s="164">
        <v>264087</v>
      </c>
      <c r="U7" s="164">
        <v>175449</v>
      </c>
      <c r="V7" s="164">
        <v>470056</v>
      </c>
      <c r="W7" s="164">
        <v>6302026</v>
      </c>
      <c r="X7" s="164">
        <v>7911000</v>
      </c>
      <c r="Y7" s="164">
        <v>-1608974</v>
      </c>
      <c r="Z7" s="146">
        <v>-20.34</v>
      </c>
      <c r="AA7" s="162">
        <v>7911000</v>
      </c>
    </row>
    <row r="8" spans="1:27" ht="13.5">
      <c r="A8" s="143" t="s">
        <v>77</v>
      </c>
      <c r="B8" s="141"/>
      <c r="C8" s="160"/>
      <c r="D8" s="160"/>
      <c r="E8" s="161">
        <v>39257492</v>
      </c>
      <c r="F8" s="65">
        <v>37535000</v>
      </c>
      <c r="G8" s="65">
        <v>14461203</v>
      </c>
      <c r="H8" s="65"/>
      <c r="I8" s="65"/>
      <c r="J8" s="65">
        <v>14461203</v>
      </c>
      <c r="K8" s="65"/>
      <c r="L8" s="65">
        <v>3156708</v>
      </c>
      <c r="M8" s="65">
        <v>2708509</v>
      </c>
      <c r="N8" s="65">
        <v>5865217</v>
      </c>
      <c r="O8" s="65">
        <v>2431000</v>
      </c>
      <c r="P8" s="65">
        <v>3119351</v>
      </c>
      <c r="Q8" s="65">
        <v>2742877</v>
      </c>
      <c r="R8" s="65">
        <v>8293228</v>
      </c>
      <c r="S8" s="65">
        <v>2727018</v>
      </c>
      <c r="T8" s="65">
        <v>2774478</v>
      </c>
      <c r="U8" s="65">
        <v>2805964</v>
      </c>
      <c r="V8" s="65">
        <v>8307460</v>
      </c>
      <c r="W8" s="65">
        <v>36927108</v>
      </c>
      <c r="X8" s="65">
        <v>37535000</v>
      </c>
      <c r="Y8" s="65">
        <v>-607892</v>
      </c>
      <c r="Z8" s="145">
        <v>-1.62</v>
      </c>
      <c r="AA8" s="160">
        <v>37535000</v>
      </c>
    </row>
    <row r="9" spans="1:27" ht="13.5">
      <c r="A9" s="140" t="s">
        <v>78</v>
      </c>
      <c r="B9" s="141"/>
      <c r="C9" s="158">
        <f aca="true" t="shared" si="1" ref="C9:Y9">SUM(C10:C14)</f>
        <v>32174536</v>
      </c>
      <c r="D9" s="158">
        <f>SUM(D10:D14)</f>
        <v>0</v>
      </c>
      <c r="E9" s="159">
        <f t="shared" si="1"/>
        <v>55226077</v>
      </c>
      <c r="F9" s="105">
        <f t="shared" si="1"/>
        <v>16784000</v>
      </c>
      <c r="G9" s="105">
        <f t="shared" si="1"/>
        <v>7923993</v>
      </c>
      <c r="H9" s="105">
        <f t="shared" si="1"/>
        <v>1918195</v>
      </c>
      <c r="I9" s="105">
        <f t="shared" si="1"/>
        <v>0</v>
      </c>
      <c r="J9" s="105">
        <f t="shared" si="1"/>
        <v>9842188</v>
      </c>
      <c r="K9" s="105">
        <f t="shared" si="1"/>
        <v>1000000</v>
      </c>
      <c r="L9" s="105">
        <f t="shared" si="1"/>
        <v>888070</v>
      </c>
      <c r="M9" s="105">
        <f t="shared" si="1"/>
        <v>749190</v>
      </c>
      <c r="N9" s="105">
        <f t="shared" si="1"/>
        <v>2637260</v>
      </c>
      <c r="O9" s="105">
        <f t="shared" si="1"/>
        <v>1051621</v>
      </c>
      <c r="P9" s="105">
        <f t="shared" si="1"/>
        <v>1996086</v>
      </c>
      <c r="Q9" s="105">
        <f t="shared" si="1"/>
        <v>1717000</v>
      </c>
      <c r="R9" s="105">
        <f t="shared" si="1"/>
        <v>4764707</v>
      </c>
      <c r="S9" s="105">
        <f t="shared" si="1"/>
        <v>184685</v>
      </c>
      <c r="T9" s="105">
        <f t="shared" si="1"/>
        <v>1298155</v>
      </c>
      <c r="U9" s="105">
        <f t="shared" si="1"/>
        <v>501342</v>
      </c>
      <c r="V9" s="105">
        <f t="shared" si="1"/>
        <v>1984182</v>
      </c>
      <c r="W9" s="105">
        <f t="shared" si="1"/>
        <v>19228337</v>
      </c>
      <c r="X9" s="105">
        <f t="shared" si="1"/>
        <v>16784000</v>
      </c>
      <c r="Y9" s="105">
        <f t="shared" si="1"/>
        <v>2444337</v>
      </c>
      <c r="Z9" s="142">
        <f>+IF(X9&lt;&gt;0,+(Y9/X9)*100,0)</f>
        <v>14.563494995233556</v>
      </c>
      <c r="AA9" s="158">
        <f>SUM(AA10:AA14)</f>
        <v>16784000</v>
      </c>
    </row>
    <row r="10" spans="1:27" ht="13.5">
      <c r="A10" s="143" t="s">
        <v>79</v>
      </c>
      <c r="B10" s="141"/>
      <c r="C10" s="160">
        <v>32174536</v>
      </c>
      <c r="D10" s="160"/>
      <c r="E10" s="161">
        <v>55226077</v>
      </c>
      <c r="F10" s="65">
        <v>16784000</v>
      </c>
      <c r="G10" s="65">
        <v>7923993</v>
      </c>
      <c r="H10" s="65">
        <v>1918195</v>
      </c>
      <c r="I10" s="65"/>
      <c r="J10" s="65">
        <v>9842188</v>
      </c>
      <c r="K10" s="65">
        <v>1000000</v>
      </c>
      <c r="L10" s="65">
        <v>888070</v>
      </c>
      <c r="M10" s="65">
        <v>749190</v>
      </c>
      <c r="N10" s="65">
        <v>2637260</v>
      </c>
      <c r="O10" s="65">
        <v>1051621</v>
      </c>
      <c r="P10" s="65">
        <v>1996086</v>
      </c>
      <c r="Q10" s="65">
        <v>1717000</v>
      </c>
      <c r="R10" s="65">
        <v>4764707</v>
      </c>
      <c r="S10" s="65">
        <v>184685</v>
      </c>
      <c r="T10" s="65">
        <v>1298155</v>
      </c>
      <c r="U10" s="65">
        <v>501342</v>
      </c>
      <c r="V10" s="65">
        <v>1984182</v>
      </c>
      <c r="W10" s="65">
        <v>19228337</v>
      </c>
      <c r="X10" s="65">
        <v>16784000</v>
      </c>
      <c r="Y10" s="65">
        <v>2444337</v>
      </c>
      <c r="Z10" s="145">
        <v>14.56</v>
      </c>
      <c r="AA10" s="160">
        <v>16784000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2653844</v>
      </c>
      <c r="D15" s="158">
        <f>SUM(D16:D18)</f>
        <v>0</v>
      </c>
      <c r="E15" s="159">
        <f t="shared" si="2"/>
        <v>1715000</v>
      </c>
      <c r="F15" s="105">
        <f t="shared" si="2"/>
        <v>1700000</v>
      </c>
      <c r="G15" s="105">
        <f t="shared" si="2"/>
        <v>516247</v>
      </c>
      <c r="H15" s="105">
        <f t="shared" si="2"/>
        <v>0</v>
      </c>
      <c r="I15" s="105">
        <f t="shared" si="2"/>
        <v>440000</v>
      </c>
      <c r="J15" s="105">
        <f t="shared" si="2"/>
        <v>956247</v>
      </c>
      <c r="K15" s="105">
        <f t="shared" si="2"/>
        <v>0</v>
      </c>
      <c r="L15" s="105">
        <f t="shared" si="2"/>
        <v>10896</v>
      </c>
      <c r="M15" s="105">
        <f t="shared" si="2"/>
        <v>61338</v>
      </c>
      <c r="N15" s="105">
        <f t="shared" si="2"/>
        <v>72234</v>
      </c>
      <c r="O15" s="105">
        <f t="shared" si="2"/>
        <v>0</v>
      </c>
      <c r="P15" s="105">
        <f t="shared" si="2"/>
        <v>100105</v>
      </c>
      <c r="Q15" s="105">
        <f t="shared" si="2"/>
        <v>128433</v>
      </c>
      <c r="R15" s="105">
        <f t="shared" si="2"/>
        <v>228538</v>
      </c>
      <c r="S15" s="105">
        <f t="shared" si="2"/>
        <v>18154</v>
      </c>
      <c r="T15" s="105">
        <f t="shared" si="2"/>
        <v>21916</v>
      </c>
      <c r="U15" s="105">
        <f t="shared" si="2"/>
        <v>19294</v>
      </c>
      <c r="V15" s="105">
        <f t="shared" si="2"/>
        <v>59364</v>
      </c>
      <c r="W15" s="105">
        <f t="shared" si="2"/>
        <v>1316383</v>
      </c>
      <c r="X15" s="105">
        <f t="shared" si="2"/>
        <v>1700000</v>
      </c>
      <c r="Y15" s="105">
        <f t="shared" si="2"/>
        <v>-383617</v>
      </c>
      <c r="Z15" s="142">
        <f>+IF(X15&lt;&gt;0,+(Y15/X15)*100,0)</f>
        <v>-22.56570588235294</v>
      </c>
      <c r="AA15" s="158">
        <f>SUM(AA16:AA18)</f>
        <v>1700000</v>
      </c>
    </row>
    <row r="16" spans="1:27" ht="13.5">
      <c r="A16" s="143" t="s">
        <v>85</v>
      </c>
      <c r="B16" s="141"/>
      <c r="C16" s="160">
        <v>2653844</v>
      </c>
      <c r="D16" s="160"/>
      <c r="E16" s="161">
        <v>1715000</v>
      </c>
      <c r="F16" s="65">
        <v>1700000</v>
      </c>
      <c r="G16" s="65">
        <v>516247</v>
      </c>
      <c r="H16" s="65"/>
      <c r="I16" s="65">
        <v>440000</v>
      </c>
      <c r="J16" s="65">
        <v>956247</v>
      </c>
      <c r="K16" s="65"/>
      <c r="L16" s="65">
        <v>10896</v>
      </c>
      <c r="M16" s="65">
        <v>61338</v>
      </c>
      <c r="N16" s="65">
        <v>72234</v>
      </c>
      <c r="O16" s="65"/>
      <c r="P16" s="65">
        <v>100105</v>
      </c>
      <c r="Q16" s="65">
        <v>128433</v>
      </c>
      <c r="R16" s="65">
        <v>228538</v>
      </c>
      <c r="S16" s="65">
        <v>18154</v>
      </c>
      <c r="T16" s="65">
        <v>21916</v>
      </c>
      <c r="U16" s="65">
        <v>19294</v>
      </c>
      <c r="V16" s="65">
        <v>59364</v>
      </c>
      <c r="W16" s="65">
        <v>1316383</v>
      </c>
      <c r="X16" s="65">
        <v>1700000</v>
      </c>
      <c r="Y16" s="65">
        <v>-383617</v>
      </c>
      <c r="Z16" s="145">
        <v>-22.57</v>
      </c>
      <c r="AA16" s="160">
        <v>1700000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99179080</v>
      </c>
      <c r="D25" s="177">
        <f>+D5+D9+D15+D19+D24</f>
        <v>0</v>
      </c>
      <c r="E25" s="178">
        <f t="shared" si="4"/>
        <v>109473197</v>
      </c>
      <c r="F25" s="78">
        <f t="shared" si="4"/>
        <v>72354000</v>
      </c>
      <c r="G25" s="78">
        <f t="shared" si="4"/>
        <v>26412873</v>
      </c>
      <c r="H25" s="78">
        <f t="shared" si="4"/>
        <v>3568946</v>
      </c>
      <c r="I25" s="78">
        <f t="shared" si="4"/>
        <v>953584</v>
      </c>
      <c r="J25" s="78">
        <f t="shared" si="4"/>
        <v>30935403</v>
      </c>
      <c r="K25" s="78">
        <f t="shared" si="4"/>
        <v>2618595</v>
      </c>
      <c r="L25" s="78">
        <f t="shared" si="4"/>
        <v>4747075</v>
      </c>
      <c r="M25" s="78">
        <f t="shared" si="4"/>
        <v>4713020</v>
      </c>
      <c r="N25" s="78">
        <f t="shared" si="4"/>
        <v>12078690</v>
      </c>
      <c r="O25" s="78">
        <f t="shared" si="4"/>
        <v>4500759</v>
      </c>
      <c r="P25" s="78">
        <f t="shared" si="4"/>
        <v>6576749</v>
      </c>
      <c r="Q25" s="78">
        <f t="shared" si="4"/>
        <v>5176778</v>
      </c>
      <c r="R25" s="78">
        <f t="shared" si="4"/>
        <v>16254286</v>
      </c>
      <c r="S25" s="78">
        <f t="shared" si="4"/>
        <v>3562030</v>
      </c>
      <c r="T25" s="78">
        <f t="shared" si="4"/>
        <v>5232433</v>
      </c>
      <c r="U25" s="78">
        <f t="shared" si="4"/>
        <v>4627564</v>
      </c>
      <c r="V25" s="78">
        <f t="shared" si="4"/>
        <v>13422027</v>
      </c>
      <c r="W25" s="78">
        <f t="shared" si="4"/>
        <v>72690406</v>
      </c>
      <c r="X25" s="78">
        <f t="shared" si="4"/>
        <v>72354000</v>
      </c>
      <c r="Y25" s="78">
        <f t="shared" si="4"/>
        <v>336406</v>
      </c>
      <c r="Z25" s="179">
        <f>+IF(X25&lt;&gt;0,+(Y25/X25)*100,0)</f>
        <v>0.4649445780468254</v>
      </c>
      <c r="AA25" s="177">
        <f>+AA5+AA9+AA15+AA19+AA24</f>
        <v>72354000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37125441</v>
      </c>
      <c r="D28" s="158">
        <f>SUM(D29:D31)</f>
        <v>0</v>
      </c>
      <c r="E28" s="159">
        <f t="shared" si="5"/>
        <v>49589120</v>
      </c>
      <c r="F28" s="105">
        <f t="shared" si="5"/>
        <v>53870000</v>
      </c>
      <c r="G28" s="105">
        <f t="shared" si="5"/>
        <v>2348759</v>
      </c>
      <c r="H28" s="105">
        <f t="shared" si="5"/>
        <v>2486781</v>
      </c>
      <c r="I28" s="105">
        <f t="shared" si="5"/>
        <v>3046126</v>
      </c>
      <c r="J28" s="105">
        <f t="shared" si="5"/>
        <v>7881666</v>
      </c>
      <c r="K28" s="105">
        <f t="shared" si="5"/>
        <v>3252966</v>
      </c>
      <c r="L28" s="105">
        <f t="shared" si="5"/>
        <v>3848109</v>
      </c>
      <c r="M28" s="105">
        <f t="shared" si="5"/>
        <v>3902492</v>
      </c>
      <c r="N28" s="105">
        <f t="shared" si="5"/>
        <v>11003567</v>
      </c>
      <c r="O28" s="105">
        <f t="shared" si="5"/>
        <v>3449138</v>
      </c>
      <c r="P28" s="105">
        <f t="shared" si="5"/>
        <v>4480558</v>
      </c>
      <c r="Q28" s="105">
        <f t="shared" si="5"/>
        <v>3331345</v>
      </c>
      <c r="R28" s="105">
        <f t="shared" si="5"/>
        <v>11261041</v>
      </c>
      <c r="S28" s="105">
        <f t="shared" si="5"/>
        <v>3359191</v>
      </c>
      <c r="T28" s="105">
        <f t="shared" si="5"/>
        <v>3912362</v>
      </c>
      <c r="U28" s="105">
        <f t="shared" si="5"/>
        <v>4106928</v>
      </c>
      <c r="V28" s="105">
        <f t="shared" si="5"/>
        <v>11378481</v>
      </c>
      <c r="W28" s="105">
        <f t="shared" si="5"/>
        <v>41524755</v>
      </c>
      <c r="X28" s="105">
        <f t="shared" si="5"/>
        <v>53870000</v>
      </c>
      <c r="Y28" s="105">
        <f t="shared" si="5"/>
        <v>-12345245</v>
      </c>
      <c r="Z28" s="142">
        <f>+IF(X28&lt;&gt;0,+(Y28/X28)*100,0)</f>
        <v>-22.916734731761647</v>
      </c>
      <c r="AA28" s="158">
        <f>SUM(AA29:AA31)</f>
        <v>53870000</v>
      </c>
    </row>
    <row r="29" spans="1:27" ht="13.5">
      <c r="A29" s="143" t="s">
        <v>75</v>
      </c>
      <c r="B29" s="141"/>
      <c r="C29" s="160">
        <v>9496193</v>
      </c>
      <c r="D29" s="160"/>
      <c r="E29" s="161">
        <v>4723000</v>
      </c>
      <c r="F29" s="65">
        <v>8424000</v>
      </c>
      <c r="G29" s="65">
        <v>5949</v>
      </c>
      <c r="H29" s="65">
        <v>149675</v>
      </c>
      <c r="I29" s="65">
        <v>435154</v>
      </c>
      <c r="J29" s="65">
        <v>590778</v>
      </c>
      <c r="K29" s="65">
        <v>248194</v>
      </c>
      <c r="L29" s="65">
        <v>523521</v>
      </c>
      <c r="M29" s="65">
        <v>1142288</v>
      </c>
      <c r="N29" s="65">
        <v>1914003</v>
      </c>
      <c r="O29" s="65">
        <v>559124</v>
      </c>
      <c r="P29" s="65">
        <v>1175720</v>
      </c>
      <c r="Q29" s="65">
        <v>460779</v>
      </c>
      <c r="R29" s="65">
        <v>2195623</v>
      </c>
      <c r="S29" s="65">
        <v>601653</v>
      </c>
      <c r="T29" s="65">
        <v>873797</v>
      </c>
      <c r="U29" s="65">
        <v>1125515</v>
      </c>
      <c r="V29" s="65">
        <v>2600965</v>
      </c>
      <c r="W29" s="65">
        <v>7301369</v>
      </c>
      <c r="X29" s="65">
        <v>8424000</v>
      </c>
      <c r="Y29" s="65">
        <v>-1122631</v>
      </c>
      <c r="Z29" s="145">
        <v>-13.33</v>
      </c>
      <c r="AA29" s="160">
        <v>8424000</v>
      </c>
    </row>
    <row r="30" spans="1:27" ht="13.5">
      <c r="A30" s="143" t="s">
        <v>76</v>
      </c>
      <c r="B30" s="141"/>
      <c r="C30" s="162">
        <v>27629248</v>
      </c>
      <c r="D30" s="162"/>
      <c r="E30" s="163">
        <v>7910628</v>
      </c>
      <c r="F30" s="164">
        <v>7911000</v>
      </c>
      <c r="G30" s="164">
        <v>2000</v>
      </c>
      <c r="H30" s="164">
        <v>90460</v>
      </c>
      <c r="I30" s="164">
        <v>216529</v>
      </c>
      <c r="J30" s="164">
        <v>308989</v>
      </c>
      <c r="K30" s="164">
        <v>149673</v>
      </c>
      <c r="L30" s="164">
        <v>167880</v>
      </c>
      <c r="M30" s="164">
        <v>51695</v>
      </c>
      <c r="N30" s="164">
        <v>369248</v>
      </c>
      <c r="O30" s="164">
        <v>459014</v>
      </c>
      <c r="P30" s="164">
        <v>185487</v>
      </c>
      <c r="Q30" s="164">
        <v>127689</v>
      </c>
      <c r="R30" s="164">
        <v>772190</v>
      </c>
      <c r="S30" s="164">
        <v>30520</v>
      </c>
      <c r="T30" s="164">
        <v>264087</v>
      </c>
      <c r="U30" s="164">
        <v>175449</v>
      </c>
      <c r="V30" s="164">
        <v>470056</v>
      </c>
      <c r="W30" s="164">
        <v>1920483</v>
      </c>
      <c r="X30" s="164">
        <v>7911000</v>
      </c>
      <c r="Y30" s="164">
        <v>-5990517</v>
      </c>
      <c r="Z30" s="146">
        <v>-75.72</v>
      </c>
      <c r="AA30" s="162">
        <v>7911000</v>
      </c>
    </row>
    <row r="31" spans="1:27" ht="13.5">
      <c r="A31" s="143" t="s">
        <v>77</v>
      </c>
      <c r="B31" s="141"/>
      <c r="C31" s="160"/>
      <c r="D31" s="160"/>
      <c r="E31" s="161">
        <v>36955492</v>
      </c>
      <c r="F31" s="65">
        <v>37535000</v>
      </c>
      <c r="G31" s="65">
        <v>2340810</v>
      </c>
      <c r="H31" s="65">
        <v>2246646</v>
      </c>
      <c r="I31" s="65">
        <v>2394443</v>
      </c>
      <c r="J31" s="65">
        <v>6981899</v>
      </c>
      <c r="K31" s="65">
        <v>2855099</v>
      </c>
      <c r="L31" s="65">
        <v>3156708</v>
      </c>
      <c r="M31" s="65">
        <v>2708509</v>
      </c>
      <c r="N31" s="65">
        <v>8720316</v>
      </c>
      <c r="O31" s="65">
        <v>2431000</v>
      </c>
      <c r="P31" s="65">
        <v>3119351</v>
      </c>
      <c r="Q31" s="65">
        <v>2742877</v>
      </c>
      <c r="R31" s="65">
        <v>8293228</v>
      </c>
      <c r="S31" s="65">
        <v>2727018</v>
      </c>
      <c r="T31" s="65">
        <v>2774478</v>
      </c>
      <c r="U31" s="65">
        <v>2805964</v>
      </c>
      <c r="V31" s="65">
        <v>8307460</v>
      </c>
      <c r="W31" s="65">
        <v>32302903</v>
      </c>
      <c r="X31" s="65">
        <v>37535000</v>
      </c>
      <c r="Y31" s="65">
        <v>-5232097</v>
      </c>
      <c r="Z31" s="145">
        <v>-13.94</v>
      </c>
      <c r="AA31" s="160">
        <v>37535000</v>
      </c>
    </row>
    <row r="32" spans="1:27" ht="13.5">
      <c r="A32" s="140" t="s">
        <v>78</v>
      </c>
      <c r="B32" s="141"/>
      <c r="C32" s="158">
        <f aca="true" t="shared" si="6" ref="C32:Y32">SUM(C33:C37)</f>
        <v>18567181</v>
      </c>
      <c r="D32" s="158">
        <f>SUM(D33:D37)</f>
        <v>0</v>
      </c>
      <c r="E32" s="159">
        <f t="shared" si="6"/>
        <v>18160000</v>
      </c>
      <c r="F32" s="105">
        <f t="shared" si="6"/>
        <v>16784000</v>
      </c>
      <c r="G32" s="105">
        <f t="shared" si="6"/>
        <v>281498</v>
      </c>
      <c r="H32" s="105">
        <f t="shared" si="6"/>
        <v>1085852</v>
      </c>
      <c r="I32" s="105">
        <f t="shared" si="6"/>
        <v>320409</v>
      </c>
      <c r="J32" s="105">
        <f t="shared" si="6"/>
        <v>1687759</v>
      </c>
      <c r="K32" s="105">
        <f t="shared" si="6"/>
        <v>331394</v>
      </c>
      <c r="L32" s="105">
        <f t="shared" si="6"/>
        <v>888070</v>
      </c>
      <c r="M32" s="105">
        <f t="shared" si="6"/>
        <v>749190</v>
      </c>
      <c r="N32" s="105">
        <f t="shared" si="6"/>
        <v>1968654</v>
      </c>
      <c r="O32" s="105">
        <f t="shared" si="6"/>
        <v>1051621</v>
      </c>
      <c r="P32" s="105">
        <f t="shared" si="6"/>
        <v>1996086</v>
      </c>
      <c r="Q32" s="105">
        <f t="shared" si="6"/>
        <v>1717000</v>
      </c>
      <c r="R32" s="105">
        <f t="shared" si="6"/>
        <v>4764707</v>
      </c>
      <c r="S32" s="105">
        <f t="shared" si="6"/>
        <v>184685</v>
      </c>
      <c r="T32" s="105">
        <f t="shared" si="6"/>
        <v>1298155</v>
      </c>
      <c r="U32" s="105">
        <f t="shared" si="6"/>
        <v>501342</v>
      </c>
      <c r="V32" s="105">
        <f t="shared" si="6"/>
        <v>1984182</v>
      </c>
      <c r="W32" s="105">
        <f t="shared" si="6"/>
        <v>10405302</v>
      </c>
      <c r="X32" s="105">
        <f t="shared" si="6"/>
        <v>16784000</v>
      </c>
      <c r="Y32" s="105">
        <f t="shared" si="6"/>
        <v>-6378698</v>
      </c>
      <c r="Z32" s="142">
        <f>+IF(X32&lt;&gt;0,+(Y32/X32)*100,0)</f>
        <v>-38.004635367016206</v>
      </c>
      <c r="AA32" s="158">
        <f>SUM(AA33:AA37)</f>
        <v>16784000</v>
      </c>
    </row>
    <row r="33" spans="1:27" ht="13.5">
      <c r="A33" s="143" t="s">
        <v>79</v>
      </c>
      <c r="B33" s="141"/>
      <c r="C33" s="160">
        <v>18567181</v>
      </c>
      <c r="D33" s="160"/>
      <c r="E33" s="161">
        <v>18160000</v>
      </c>
      <c r="F33" s="65">
        <v>16784000</v>
      </c>
      <c r="G33" s="65">
        <v>281498</v>
      </c>
      <c r="H33" s="65">
        <v>1085852</v>
      </c>
      <c r="I33" s="65">
        <v>320409</v>
      </c>
      <c r="J33" s="65">
        <v>1687759</v>
      </c>
      <c r="K33" s="65">
        <v>331394</v>
      </c>
      <c r="L33" s="65">
        <v>888070</v>
      </c>
      <c r="M33" s="65">
        <v>749190</v>
      </c>
      <c r="N33" s="65">
        <v>1968654</v>
      </c>
      <c r="O33" s="65">
        <v>1051621</v>
      </c>
      <c r="P33" s="65">
        <v>1996086</v>
      </c>
      <c r="Q33" s="65">
        <v>1717000</v>
      </c>
      <c r="R33" s="65">
        <v>4764707</v>
      </c>
      <c r="S33" s="65">
        <v>184685</v>
      </c>
      <c r="T33" s="65">
        <v>1298155</v>
      </c>
      <c r="U33" s="65">
        <v>501342</v>
      </c>
      <c r="V33" s="65">
        <v>1984182</v>
      </c>
      <c r="W33" s="65">
        <v>10405302</v>
      </c>
      <c r="X33" s="65">
        <v>16784000</v>
      </c>
      <c r="Y33" s="65">
        <v>-6378698</v>
      </c>
      <c r="Z33" s="145">
        <v>-38</v>
      </c>
      <c r="AA33" s="160">
        <v>16784000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1531472</v>
      </c>
      <c r="D38" s="158">
        <f>SUM(D39:D41)</f>
        <v>0</v>
      </c>
      <c r="E38" s="159">
        <f t="shared" si="7"/>
        <v>1700000</v>
      </c>
      <c r="F38" s="105">
        <f t="shared" si="7"/>
        <v>1700000</v>
      </c>
      <c r="G38" s="105">
        <f t="shared" si="7"/>
        <v>54645</v>
      </c>
      <c r="H38" s="105">
        <f t="shared" si="7"/>
        <v>0</v>
      </c>
      <c r="I38" s="105">
        <f t="shared" si="7"/>
        <v>254575</v>
      </c>
      <c r="J38" s="105">
        <f t="shared" si="7"/>
        <v>309220</v>
      </c>
      <c r="K38" s="105">
        <f t="shared" si="7"/>
        <v>352524</v>
      </c>
      <c r="L38" s="105">
        <f t="shared" si="7"/>
        <v>10896</v>
      </c>
      <c r="M38" s="105">
        <f t="shared" si="7"/>
        <v>61338</v>
      </c>
      <c r="N38" s="105">
        <f t="shared" si="7"/>
        <v>424758</v>
      </c>
      <c r="O38" s="105">
        <f t="shared" si="7"/>
        <v>0</v>
      </c>
      <c r="P38" s="105">
        <f t="shared" si="7"/>
        <v>100105</v>
      </c>
      <c r="Q38" s="105">
        <f t="shared" si="7"/>
        <v>128433</v>
      </c>
      <c r="R38" s="105">
        <f t="shared" si="7"/>
        <v>228538</v>
      </c>
      <c r="S38" s="105">
        <f t="shared" si="7"/>
        <v>18154</v>
      </c>
      <c r="T38" s="105">
        <f t="shared" si="7"/>
        <v>21916</v>
      </c>
      <c r="U38" s="105">
        <f t="shared" si="7"/>
        <v>19294</v>
      </c>
      <c r="V38" s="105">
        <f t="shared" si="7"/>
        <v>59364</v>
      </c>
      <c r="W38" s="105">
        <f t="shared" si="7"/>
        <v>1021880</v>
      </c>
      <c r="X38" s="105">
        <f t="shared" si="7"/>
        <v>1700000</v>
      </c>
      <c r="Y38" s="105">
        <f t="shared" si="7"/>
        <v>-678120</v>
      </c>
      <c r="Z38" s="142">
        <f>+IF(X38&lt;&gt;0,+(Y38/X38)*100,0)</f>
        <v>-39.88941176470588</v>
      </c>
      <c r="AA38" s="158">
        <f>SUM(AA39:AA41)</f>
        <v>1700000</v>
      </c>
    </row>
    <row r="39" spans="1:27" ht="13.5">
      <c r="A39" s="143" t="s">
        <v>85</v>
      </c>
      <c r="B39" s="141"/>
      <c r="C39" s="160">
        <v>1531472</v>
      </c>
      <c r="D39" s="160"/>
      <c r="E39" s="161">
        <v>1700000</v>
      </c>
      <c r="F39" s="65">
        <v>1700000</v>
      </c>
      <c r="G39" s="65">
        <v>54645</v>
      </c>
      <c r="H39" s="65"/>
      <c r="I39" s="65">
        <v>254575</v>
      </c>
      <c r="J39" s="65">
        <v>309220</v>
      </c>
      <c r="K39" s="65">
        <v>352524</v>
      </c>
      <c r="L39" s="65">
        <v>10896</v>
      </c>
      <c r="M39" s="65">
        <v>61338</v>
      </c>
      <c r="N39" s="65">
        <v>424758</v>
      </c>
      <c r="O39" s="65"/>
      <c r="P39" s="65">
        <v>100105</v>
      </c>
      <c r="Q39" s="65">
        <v>128433</v>
      </c>
      <c r="R39" s="65">
        <v>228538</v>
      </c>
      <c r="S39" s="65">
        <v>18154</v>
      </c>
      <c r="T39" s="65">
        <v>21916</v>
      </c>
      <c r="U39" s="65">
        <v>19294</v>
      </c>
      <c r="V39" s="65">
        <v>59364</v>
      </c>
      <c r="W39" s="65">
        <v>1021880</v>
      </c>
      <c r="X39" s="65">
        <v>1700000</v>
      </c>
      <c r="Y39" s="65">
        <v>-678120</v>
      </c>
      <c r="Z39" s="145">
        <v>-39.89</v>
      </c>
      <c r="AA39" s="160">
        <v>1700000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57224094</v>
      </c>
      <c r="D48" s="177">
        <f>+D28+D32+D38+D42+D47</f>
        <v>0</v>
      </c>
      <c r="E48" s="178">
        <f t="shared" si="9"/>
        <v>69449120</v>
      </c>
      <c r="F48" s="78">
        <f t="shared" si="9"/>
        <v>72354000</v>
      </c>
      <c r="G48" s="78">
        <f t="shared" si="9"/>
        <v>2684902</v>
      </c>
      <c r="H48" s="78">
        <f t="shared" si="9"/>
        <v>3572633</v>
      </c>
      <c r="I48" s="78">
        <f t="shared" si="9"/>
        <v>3621110</v>
      </c>
      <c r="J48" s="78">
        <f t="shared" si="9"/>
        <v>9878645</v>
      </c>
      <c r="K48" s="78">
        <f t="shared" si="9"/>
        <v>3936884</v>
      </c>
      <c r="L48" s="78">
        <f t="shared" si="9"/>
        <v>4747075</v>
      </c>
      <c r="M48" s="78">
        <f t="shared" si="9"/>
        <v>4713020</v>
      </c>
      <c r="N48" s="78">
        <f t="shared" si="9"/>
        <v>13396979</v>
      </c>
      <c r="O48" s="78">
        <f t="shared" si="9"/>
        <v>4500759</v>
      </c>
      <c r="P48" s="78">
        <f t="shared" si="9"/>
        <v>6576749</v>
      </c>
      <c r="Q48" s="78">
        <f t="shared" si="9"/>
        <v>5176778</v>
      </c>
      <c r="R48" s="78">
        <f t="shared" si="9"/>
        <v>16254286</v>
      </c>
      <c r="S48" s="78">
        <f t="shared" si="9"/>
        <v>3562030</v>
      </c>
      <c r="T48" s="78">
        <f t="shared" si="9"/>
        <v>5232433</v>
      </c>
      <c r="U48" s="78">
        <f t="shared" si="9"/>
        <v>4627564</v>
      </c>
      <c r="V48" s="78">
        <f t="shared" si="9"/>
        <v>13422027</v>
      </c>
      <c r="W48" s="78">
        <f t="shared" si="9"/>
        <v>52951937</v>
      </c>
      <c r="X48" s="78">
        <f t="shared" si="9"/>
        <v>72354000</v>
      </c>
      <c r="Y48" s="78">
        <f t="shared" si="9"/>
        <v>-19402063</v>
      </c>
      <c r="Z48" s="179">
        <f>+IF(X48&lt;&gt;0,+(Y48/X48)*100,0)</f>
        <v>-26.81546700942588</v>
      </c>
      <c r="AA48" s="177">
        <f>+AA28+AA32+AA38+AA42+AA47</f>
        <v>72354000</v>
      </c>
    </row>
    <row r="49" spans="1:27" ht="13.5">
      <c r="A49" s="153" t="s">
        <v>49</v>
      </c>
      <c r="B49" s="154"/>
      <c r="C49" s="180">
        <f aca="true" t="shared" si="10" ref="C49:Y49">+C25-C48</f>
        <v>41954986</v>
      </c>
      <c r="D49" s="180">
        <f>+D25-D48</f>
        <v>0</v>
      </c>
      <c r="E49" s="181">
        <f t="shared" si="10"/>
        <v>40024077</v>
      </c>
      <c r="F49" s="182">
        <f t="shared" si="10"/>
        <v>0</v>
      </c>
      <c r="G49" s="182">
        <f t="shared" si="10"/>
        <v>23727971</v>
      </c>
      <c r="H49" s="182">
        <f t="shared" si="10"/>
        <v>-3687</v>
      </c>
      <c r="I49" s="182">
        <f t="shared" si="10"/>
        <v>-2667526</v>
      </c>
      <c r="J49" s="182">
        <f t="shared" si="10"/>
        <v>21056758</v>
      </c>
      <c r="K49" s="182">
        <f t="shared" si="10"/>
        <v>-1318289</v>
      </c>
      <c r="L49" s="182">
        <f t="shared" si="10"/>
        <v>0</v>
      </c>
      <c r="M49" s="182">
        <f t="shared" si="10"/>
        <v>0</v>
      </c>
      <c r="N49" s="182">
        <f t="shared" si="10"/>
        <v>-1318289</v>
      </c>
      <c r="O49" s="182">
        <f t="shared" si="10"/>
        <v>0</v>
      </c>
      <c r="P49" s="182">
        <f t="shared" si="10"/>
        <v>0</v>
      </c>
      <c r="Q49" s="182">
        <f t="shared" si="10"/>
        <v>0</v>
      </c>
      <c r="R49" s="182">
        <f t="shared" si="10"/>
        <v>0</v>
      </c>
      <c r="S49" s="182">
        <f t="shared" si="10"/>
        <v>0</v>
      </c>
      <c r="T49" s="182">
        <f t="shared" si="10"/>
        <v>0</v>
      </c>
      <c r="U49" s="182">
        <f t="shared" si="10"/>
        <v>0</v>
      </c>
      <c r="V49" s="182">
        <f t="shared" si="10"/>
        <v>0</v>
      </c>
      <c r="W49" s="182">
        <f t="shared" si="10"/>
        <v>19738469</v>
      </c>
      <c r="X49" s="182">
        <f>IF(F25=F48,0,X25-X48)</f>
        <v>0</v>
      </c>
      <c r="Y49" s="182">
        <f t="shared" si="10"/>
        <v>19738469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2302848</v>
      </c>
      <c r="F5" s="65">
        <v>2303000</v>
      </c>
      <c r="G5" s="65">
        <v>0</v>
      </c>
      <c r="H5" s="65">
        <v>0</v>
      </c>
      <c r="I5" s="65">
        <v>0</v>
      </c>
      <c r="J5" s="65">
        <v>0</v>
      </c>
      <c r="K5" s="65">
        <v>1443487</v>
      </c>
      <c r="L5" s="65">
        <v>0</v>
      </c>
      <c r="M5" s="65">
        <v>0</v>
      </c>
      <c r="N5" s="65">
        <v>1443487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1443487</v>
      </c>
      <c r="X5" s="65">
        <v>2303000</v>
      </c>
      <c r="Y5" s="65">
        <v>-859513</v>
      </c>
      <c r="Z5" s="145">
        <v>-37.32</v>
      </c>
      <c r="AA5" s="160">
        <v>2303000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1100000</v>
      </c>
      <c r="G13" s="65">
        <v>61642</v>
      </c>
      <c r="H13" s="65">
        <v>148646</v>
      </c>
      <c r="I13" s="65">
        <v>142653</v>
      </c>
      <c r="J13" s="65">
        <v>352941</v>
      </c>
      <c r="K13" s="65">
        <v>165108</v>
      </c>
      <c r="L13" s="65">
        <v>0</v>
      </c>
      <c r="M13" s="65">
        <v>0</v>
      </c>
      <c r="N13" s="65">
        <v>165108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518049</v>
      </c>
      <c r="X13" s="65">
        <v>1100000</v>
      </c>
      <c r="Y13" s="65">
        <v>-581951</v>
      </c>
      <c r="Z13" s="145">
        <v>-52.9</v>
      </c>
      <c r="AA13" s="160">
        <v>1100000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103143000</v>
      </c>
      <c r="F19" s="65">
        <v>68951000</v>
      </c>
      <c r="G19" s="65">
        <v>26312999</v>
      </c>
      <c r="H19" s="65">
        <v>1500000</v>
      </c>
      <c r="I19" s="65">
        <v>790000</v>
      </c>
      <c r="J19" s="65">
        <v>28602999</v>
      </c>
      <c r="K19" s="65">
        <v>1000000</v>
      </c>
      <c r="L19" s="65">
        <v>4747075</v>
      </c>
      <c r="M19" s="65">
        <v>4713020</v>
      </c>
      <c r="N19" s="65">
        <v>10460095</v>
      </c>
      <c r="O19" s="65">
        <v>4500759</v>
      </c>
      <c r="P19" s="65">
        <v>6576749</v>
      </c>
      <c r="Q19" s="65">
        <v>5176778</v>
      </c>
      <c r="R19" s="65">
        <v>16254286</v>
      </c>
      <c r="S19" s="65">
        <v>3562030</v>
      </c>
      <c r="T19" s="65">
        <v>5182749</v>
      </c>
      <c r="U19" s="65">
        <v>4436086</v>
      </c>
      <c r="V19" s="65">
        <v>13180865</v>
      </c>
      <c r="W19" s="65">
        <v>68498245</v>
      </c>
      <c r="X19" s="65">
        <v>68951000</v>
      </c>
      <c r="Y19" s="65">
        <v>-452755</v>
      </c>
      <c r="Z19" s="145">
        <v>-0.66</v>
      </c>
      <c r="AA19" s="160">
        <v>68951000</v>
      </c>
    </row>
    <row r="20" spans="1:27" ht="13.5">
      <c r="A20" s="196" t="s">
        <v>35</v>
      </c>
      <c r="B20" s="200" t="s">
        <v>96</v>
      </c>
      <c r="C20" s="160">
        <v>99179080</v>
      </c>
      <c r="D20" s="160"/>
      <c r="E20" s="161">
        <v>4027349</v>
      </c>
      <c r="F20" s="59">
        <v>0</v>
      </c>
      <c r="G20" s="59">
        <v>38232</v>
      </c>
      <c r="H20" s="59">
        <v>1920300</v>
      </c>
      <c r="I20" s="59">
        <v>20931</v>
      </c>
      <c r="J20" s="59">
        <v>1979463</v>
      </c>
      <c r="K20" s="59">
        <v>10000</v>
      </c>
      <c r="L20" s="59">
        <v>0</v>
      </c>
      <c r="M20" s="59">
        <v>0</v>
      </c>
      <c r="N20" s="59">
        <v>10000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1989463</v>
      </c>
      <c r="X20" s="59">
        <v>0</v>
      </c>
      <c r="Y20" s="59">
        <v>1989463</v>
      </c>
      <c r="Z20" s="199">
        <v>0</v>
      </c>
      <c r="AA20" s="135">
        <v>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99179080</v>
      </c>
      <c r="D22" s="203">
        <f>SUM(D5:D21)</f>
        <v>0</v>
      </c>
      <c r="E22" s="204">
        <f t="shared" si="0"/>
        <v>109473197</v>
      </c>
      <c r="F22" s="205">
        <f t="shared" si="0"/>
        <v>72354000</v>
      </c>
      <c r="G22" s="205">
        <f t="shared" si="0"/>
        <v>26412873</v>
      </c>
      <c r="H22" s="205">
        <f t="shared" si="0"/>
        <v>3568946</v>
      </c>
      <c r="I22" s="205">
        <f t="shared" si="0"/>
        <v>953584</v>
      </c>
      <c r="J22" s="205">
        <f t="shared" si="0"/>
        <v>30935403</v>
      </c>
      <c r="K22" s="205">
        <f t="shared" si="0"/>
        <v>2618595</v>
      </c>
      <c r="L22" s="205">
        <f t="shared" si="0"/>
        <v>4747075</v>
      </c>
      <c r="M22" s="205">
        <f t="shared" si="0"/>
        <v>4713020</v>
      </c>
      <c r="N22" s="205">
        <f t="shared" si="0"/>
        <v>12078690</v>
      </c>
      <c r="O22" s="205">
        <f t="shared" si="0"/>
        <v>4500759</v>
      </c>
      <c r="P22" s="205">
        <f t="shared" si="0"/>
        <v>6576749</v>
      </c>
      <c r="Q22" s="205">
        <f t="shared" si="0"/>
        <v>5176778</v>
      </c>
      <c r="R22" s="205">
        <f t="shared" si="0"/>
        <v>16254286</v>
      </c>
      <c r="S22" s="205">
        <f t="shared" si="0"/>
        <v>3562030</v>
      </c>
      <c r="T22" s="205">
        <f t="shared" si="0"/>
        <v>5182749</v>
      </c>
      <c r="U22" s="205">
        <f t="shared" si="0"/>
        <v>4436086</v>
      </c>
      <c r="V22" s="205">
        <f t="shared" si="0"/>
        <v>13180865</v>
      </c>
      <c r="W22" s="205">
        <f t="shared" si="0"/>
        <v>72449244</v>
      </c>
      <c r="X22" s="205">
        <f t="shared" si="0"/>
        <v>72354000</v>
      </c>
      <c r="Y22" s="205">
        <f t="shared" si="0"/>
        <v>95244</v>
      </c>
      <c r="Z22" s="206">
        <f>+IF(X22&lt;&gt;0,+(Y22/X22)*100,0)</f>
        <v>0.13163612239820882</v>
      </c>
      <c r="AA22" s="203">
        <f>SUM(AA5:AA21)</f>
        <v>72354000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15977840</v>
      </c>
      <c r="D25" s="160"/>
      <c r="E25" s="161">
        <v>21331227</v>
      </c>
      <c r="F25" s="65">
        <v>21130000</v>
      </c>
      <c r="G25" s="65">
        <v>1323045</v>
      </c>
      <c r="H25" s="65">
        <v>1323045</v>
      </c>
      <c r="I25" s="65">
        <v>1457774</v>
      </c>
      <c r="J25" s="65">
        <v>4103864</v>
      </c>
      <c r="K25" s="65">
        <v>1407240</v>
      </c>
      <c r="L25" s="65">
        <v>2066932</v>
      </c>
      <c r="M25" s="65">
        <v>1569796</v>
      </c>
      <c r="N25" s="65">
        <v>5043968</v>
      </c>
      <c r="O25" s="65">
        <v>1432114</v>
      </c>
      <c r="P25" s="65">
        <v>1540344</v>
      </c>
      <c r="Q25" s="65">
        <v>1490229</v>
      </c>
      <c r="R25" s="65">
        <v>4462687</v>
      </c>
      <c r="S25" s="65">
        <v>1600605</v>
      </c>
      <c r="T25" s="65">
        <v>1518051</v>
      </c>
      <c r="U25" s="65">
        <v>1434639</v>
      </c>
      <c r="V25" s="65">
        <v>4553295</v>
      </c>
      <c r="W25" s="65">
        <v>18163814</v>
      </c>
      <c r="X25" s="65">
        <v>21130000</v>
      </c>
      <c r="Y25" s="65">
        <v>-2966186</v>
      </c>
      <c r="Z25" s="145">
        <v>-14.04</v>
      </c>
      <c r="AA25" s="160">
        <v>21130000</v>
      </c>
    </row>
    <row r="26" spans="1:27" ht="13.5">
      <c r="A26" s="198" t="s">
        <v>38</v>
      </c>
      <c r="B26" s="197"/>
      <c r="C26" s="160">
        <v>7863775</v>
      </c>
      <c r="D26" s="160"/>
      <c r="E26" s="161">
        <v>8947315</v>
      </c>
      <c r="F26" s="65">
        <v>9147000</v>
      </c>
      <c r="G26" s="65">
        <v>704293</v>
      </c>
      <c r="H26" s="65">
        <v>704293</v>
      </c>
      <c r="I26" s="65">
        <v>686601</v>
      </c>
      <c r="J26" s="65">
        <v>2095187</v>
      </c>
      <c r="K26" s="65">
        <v>689719</v>
      </c>
      <c r="L26" s="65">
        <v>684260</v>
      </c>
      <c r="M26" s="65">
        <v>667871</v>
      </c>
      <c r="N26" s="65">
        <v>2041850</v>
      </c>
      <c r="O26" s="65">
        <v>694431</v>
      </c>
      <c r="P26" s="65">
        <v>1028938</v>
      </c>
      <c r="Q26" s="65">
        <v>743841</v>
      </c>
      <c r="R26" s="65">
        <v>2467210</v>
      </c>
      <c r="S26" s="65">
        <v>795923</v>
      </c>
      <c r="T26" s="65">
        <v>795923</v>
      </c>
      <c r="U26" s="65">
        <v>839248</v>
      </c>
      <c r="V26" s="65">
        <v>2431094</v>
      </c>
      <c r="W26" s="65">
        <v>9035341</v>
      </c>
      <c r="X26" s="65">
        <v>9147000</v>
      </c>
      <c r="Y26" s="65">
        <v>-111659</v>
      </c>
      <c r="Z26" s="145">
        <v>-1.22</v>
      </c>
      <c r="AA26" s="160">
        <v>9147000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5544628</v>
      </c>
      <c r="F28" s="65">
        <v>5545000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5545000</v>
      </c>
      <c r="Y28" s="65">
        <v>-5545000</v>
      </c>
      <c r="Z28" s="145">
        <v>-100</v>
      </c>
      <c r="AA28" s="160">
        <v>5545000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33382479</v>
      </c>
      <c r="D34" s="160"/>
      <c r="E34" s="161">
        <v>33625950</v>
      </c>
      <c r="F34" s="65">
        <v>36532000</v>
      </c>
      <c r="G34" s="65">
        <v>657564</v>
      </c>
      <c r="H34" s="65">
        <v>1545295</v>
      </c>
      <c r="I34" s="65">
        <v>1476735</v>
      </c>
      <c r="J34" s="65">
        <v>3679594</v>
      </c>
      <c r="K34" s="65">
        <v>1839925</v>
      </c>
      <c r="L34" s="65">
        <v>1995883</v>
      </c>
      <c r="M34" s="65">
        <v>2475353</v>
      </c>
      <c r="N34" s="65">
        <v>6311161</v>
      </c>
      <c r="O34" s="65">
        <v>2374214</v>
      </c>
      <c r="P34" s="65">
        <v>4007467</v>
      </c>
      <c r="Q34" s="65">
        <v>2942708</v>
      </c>
      <c r="R34" s="65">
        <v>9324389</v>
      </c>
      <c r="S34" s="65">
        <v>1165502</v>
      </c>
      <c r="T34" s="65">
        <v>2918459</v>
      </c>
      <c r="U34" s="65">
        <v>2353677</v>
      </c>
      <c r="V34" s="65">
        <v>6437638</v>
      </c>
      <c r="W34" s="65">
        <v>25752782</v>
      </c>
      <c r="X34" s="65">
        <v>36532000</v>
      </c>
      <c r="Y34" s="65">
        <v>-10779218</v>
      </c>
      <c r="Z34" s="145">
        <v>-29.51</v>
      </c>
      <c r="AA34" s="160">
        <v>36532000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57224094</v>
      </c>
      <c r="D36" s="203">
        <f>SUM(D25:D35)</f>
        <v>0</v>
      </c>
      <c r="E36" s="204">
        <f t="shared" si="1"/>
        <v>69449120</v>
      </c>
      <c r="F36" s="205">
        <f t="shared" si="1"/>
        <v>72354000</v>
      </c>
      <c r="G36" s="205">
        <f t="shared" si="1"/>
        <v>2684902</v>
      </c>
      <c r="H36" s="205">
        <f t="shared" si="1"/>
        <v>3572633</v>
      </c>
      <c r="I36" s="205">
        <f t="shared" si="1"/>
        <v>3621110</v>
      </c>
      <c r="J36" s="205">
        <f t="shared" si="1"/>
        <v>9878645</v>
      </c>
      <c r="K36" s="205">
        <f t="shared" si="1"/>
        <v>3936884</v>
      </c>
      <c r="L36" s="205">
        <f t="shared" si="1"/>
        <v>4747075</v>
      </c>
      <c r="M36" s="205">
        <f t="shared" si="1"/>
        <v>4713020</v>
      </c>
      <c r="N36" s="205">
        <f t="shared" si="1"/>
        <v>13396979</v>
      </c>
      <c r="O36" s="205">
        <f t="shared" si="1"/>
        <v>4500759</v>
      </c>
      <c r="P36" s="205">
        <f t="shared" si="1"/>
        <v>6576749</v>
      </c>
      <c r="Q36" s="205">
        <f t="shared" si="1"/>
        <v>5176778</v>
      </c>
      <c r="R36" s="205">
        <f t="shared" si="1"/>
        <v>16254286</v>
      </c>
      <c r="S36" s="205">
        <f t="shared" si="1"/>
        <v>3562030</v>
      </c>
      <c r="T36" s="205">
        <f t="shared" si="1"/>
        <v>5232433</v>
      </c>
      <c r="U36" s="205">
        <f t="shared" si="1"/>
        <v>4627564</v>
      </c>
      <c r="V36" s="205">
        <f t="shared" si="1"/>
        <v>13422027</v>
      </c>
      <c r="W36" s="205">
        <f t="shared" si="1"/>
        <v>52951937</v>
      </c>
      <c r="X36" s="205">
        <f t="shared" si="1"/>
        <v>72354000</v>
      </c>
      <c r="Y36" s="205">
        <f t="shared" si="1"/>
        <v>-19402063</v>
      </c>
      <c r="Z36" s="206">
        <f>+IF(X36&lt;&gt;0,+(Y36/X36)*100,0)</f>
        <v>-26.81546700942588</v>
      </c>
      <c r="AA36" s="203">
        <f>SUM(AA25:AA35)</f>
        <v>72354000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41954986</v>
      </c>
      <c r="D38" s="214">
        <f>+D22-D36</f>
        <v>0</v>
      </c>
      <c r="E38" s="215">
        <f t="shared" si="2"/>
        <v>40024077</v>
      </c>
      <c r="F38" s="111">
        <f t="shared" si="2"/>
        <v>0</v>
      </c>
      <c r="G38" s="111">
        <f t="shared" si="2"/>
        <v>23727971</v>
      </c>
      <c r="H38" s="111">
        <f t="shared" si="2"/>
        <v>-3687</v>
      </c>
      <c r="I38" s="111">
        <f t="shared" si="2"/>
        <v>-2667526</v>
      </c>
      <c r="J38" s="111">
        <f t="shared" si="2"/>
        <v>21056758</v>
      </c>
      <c r="K38" s="111">
        <f t="shared" si="2"/>
        <v>-1318289</v>
      </c>
      <c r="L38" s="111">
        <f t="shared" si="2"/>
        <v>0</v>
      </c>
      <c r="M38" s="111">
        <f t="shared" si="2"/>
        <v>0</v>
      </c>
      <c r="N38" s="111">
        <f t="shared" si="2"/>
        <v>-1318289</v>
      </c>
      <c r="O38" s="111">
        <f t="shared" si="2"/>
        <v>0</v>
      </c>
      <c r="P38" s="111">
        <f t="shared" si="2"/>
        <v>0</v>
      </c>
      <c r="Q38" s="111">
        <f t="shared" si="2"/>
        <v>0</v>
      </c>
      <c r="R38" s="111">
        <f t="shared" si="2"/>
        <v>0</v>
      </c>
      <c r="S38" s="111">
        <f t="shared" si="2"/>
        <v>0</v>
      </c>
      <c r="T38" s="111">
        <f t="shared" si="2"/>
        <v>-49684</v>
      </c>
      <c r="U38" s="111">
        <f t="shared" si="2"/>
        <v>-191478</v>
      </c>
      <c r="V38" s="111">
        <f t="shared" si="2"/>
        <v>-241162</v>
      </c>
      <c r="W38" s="111">
        <f t="shared" si="2"/>
        <v>19497307</v>
      </c>
      <c r="X38" s="111">
        <f>IF(F22=F36,0,X22-X36)</f>
        <v>0</v>
      </c>
      <c r="Y38" s="111">
        <f t="shared" si="2"/>
        <v>19497307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49684</v>
      </c>
      <c r="U39" s="65">
        <v>191478</v>
      </c>
      <c r="V39" s="65">
        <v>241162</v>
      </c>
      <c r="W39" s="65">
        <v>241162</v>
      </c>
      <c r="X39" s="65">
        <v>0</v>
      </c>
      <c r="Y39" s="65">
        <v>241162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41954986</v>
      </c>
      <c r="D42" s="221">
        <f>SUM(D38:D41)</f>
        <v>0</v>
      </c>
      <c r="E42" s="222">
        <f t="shared" si="3"/>
        <v>40024077</v>
      </c>
      <c r="F42" s="93">
        <f t="shared" si="3"/>
        <v>0</v>
      </c>
      <c r="G42" s="93">
        <f t="shared" si="3"/>
        <v>23727971</v>
      </c>
      <c r="H42" s="93">
        <f t="shared" si="3"/>
        <v>-3687</v>
      </c>
      <c r="I42" s="93">
        <f t="shared" si="3"/>
        <v>-2667526</v>
      </c>
      <c r="J42" s="93">
        <f t="shared" si="3"/>
        <v>21056758</v>
      </c>
      <c r="K42" s="93">
        <f t="shared" si="3"/>
        <v>-1318289</v>
      </c>
      <c r="L42" s="93">
        <f t="shared" si="3"/>
        <v>0</v>
      </c>
      <c r="M42" s="93">
        <f t="shared" si="3"/>
        <v>0</v>
      </c>
      <c r="N42" s="93">
        <f t="shared" si="3"/>
        <v>-1318289</v>
      </c>
      <c r="O42" s="93">
        <f t="shared" si="3"/>
        <v>0</v>
      </c>
      <c r="P42" s="93">
        <f t="shared" si="3"/>
        <v>0</v>
      </c>
      <c r="Q42" s="93">
        <f t="shared" si="3"/>
        <v>0</v>
      </c>
      <c r="R42" s="93">
        <f t="shared" si="3"/>
        <v>0</v>
      </c>
      <c r="S42" s="93">
        <f t="shared" si="3"/>
        <v>0</v>
      </c>
      <c r="T42" s="93">
        <f t="shared" si="3"/>
        <v>0</v>
      </c>
      <c r="U42" s="93">
        <f t="shared" si="3"/>
        <v>0</v>
      </c>
      <c r="V42" s="93">
        <f t="shared" si="3"/>
        <v>0</v>
      </c>
      <c r="W42" s="93">
        <f t="shared" si="3"/>
        <v>19738469</v>
      </c>
      <c r="X42" s="93">
        <f t="shared" si="3"/>
        <v>0</v>
      </c>
      <c r="Y42" s="93">
        <f t="shared" si="3"/>
        <v>19738469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41954986</v>
      </c>
      <c r="D44" s="225">
        <f>+D42-D43</f>
        <v>0</v>
      </c>
      <c r="E44" s="226">
        <f t="shared" si="4"/>
        <v>40024077</v>
      </c>
      <c r="F44" s="82">
        <f t="shared" si="4"/>
        <v>0</v>
      </c>
      <c r="G44" s="82">
        <f t="shared" si="4"/>
        <v>23727971</v>
      </c>
      <c r="H44" s="82">
        <f t="shared" si="4"/>
        <v>-3687</v>
      </c>
      <c r="I44" s="82">
        <f t="shared" si="4"/>
        <v>-2667526</v>
      </c>
      <c r="J44" s="82">
        <f t="shared" si="4"/>
        <v>21056758</v>
      </c>
      <c r="K44" s="82">
        <f t="shared" si="4"/>
        <v>-1318289</v>
      </c>
      <c r="L44" s="82">
        <f t="shared" si="4"/>
        <v>0</v>
      </c>
      <c r="M44" s="82">
        <f t="shared" si="4"/>
        <v>0</v>
      </c>
      <c r="N44" s="82">
        <f t="shared" si="4"/>
        <v>-1318289</v>
      </c>
      <c r="O44" s="82">
        <f t="shared" si="4"/>
        <v>0</v>
      </c>
      <c r="P44" s="82">
        <f t="shared" si="4"/>
        <v>0</v>
      </c>
      <c r="Q44" s="82">
        <f t="shared" si="4"/>
        <v>0</v>
      </c>
      <c r="R44" s="82">
        <f t="shared" si="4"/>
        <v>0</v>
      </c>
      <c r="S44" s="82">
        <f t="shared" si="4"/>
        <v>0</v>
      </c>
      <c r="T44" s="82">
        <f t="shared" si="4"/>
        <v>0</v>
      </c>
      <c r="U44" s="82">
        <f t="shared" si="4"/>
        <v>0</v>
      </c>
      <c r="V44" s="82">
        <f t="shared" si="4"/>
        <v>0</v>
      </c>
      <c r="W44" s="82">
        <f t="shared" si="4"/>
        <v>19738469</v>
      </c>
      <c r="X44" s="82">
        <f t="shared" si="4"/>
        <v>0</v>
      </c>
      <c r="Y44" s="82">
        <f t="shared" si="4"/>
        <v>19738469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41954986</v>
      </c>
      <c r="D46" s="221">
        <f>SUM(D44:D45)</f>
        <v>0</v>
      </c>
      <c r="E46" s="222">
        <f t="shared" si="5"/>
        <v>40024077</v>
      </c>
      <c r="F46" s="93">
        <f t="shared" si="5"/>
        <v>0</v>
      </c>
      <c r="G46" s="93">
        <f t="shared" si="5"/>
        <v>23727971</v>
      </c>
      <c r="H46" s="93">
        <f t="shared" si="5"/>
        <v>-3687</v>
      </c>
      <c r="I46" s="93">
        <f t="shared" si="5"/>
        <v>-2667526</v>
      </c>
      <c r="J46" s="93">
        <f t="shared" si="5"/>
        <v>21056758</v>
      </c>
      <c r="K46" s="93">
        <f t="shared" si="5"/>
        <v>-1318289</v>
      </c>
      <c r="L46" s="93">
        <f t="shared" si="5"/>
        <v>0</v>
      </c>
      <c r="M46" s="93">
        <f t="shared" si="5"/>
        <v>0</v>
      </c>
      <c r="N46" s="93">
        <f t="shared" si="5"/>
        <v>-1318289</v>
      </c>
      <c r="O46" s="93">
        <f t="shared" si="5"/>
        <v>0</v>
      </c>
      <c r="P46" s="93">
        <f t="shared" si="5"/>
        <v>0</v>
      </c>
      <c r="Q46" s="93">
        <f t="shared" si="5"/>
        <v>0</v>
      </c>
      <c r="R46" s="93">
        <f t="shared" si="5"/>
        <v>0</v>
      </c>
      <c r="S46" s="93">
        <f t="shared" si="5"/>
        <v>0</v>
      </c>
      <c r="T46" s="93">
        <f t="shared" si="5"/>
        <v>0</v>
      </c>
      <c r="U46" s="93">
        <f t="shared" si="5"/>
        <v>0</v>
      </c>
      <c r="V46" s="93">
        <f t="shared" si="5"/>
        <v>0</v>
      </c>
      <c r="W46" s="93">
        <f t="shared" si="5"/>
        <v>19738469</v>
      </c>
      <c r="X46" s="93">
        <f t="shared" si="5"/>
        <v>0</v>
      </c>
      <c r="Y46" s="93">
        <f t="shared" si="5"/>
        <v>19738469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41954986</v>
      </c>
      <c r="D48" s="232">
        <f>SUM(D46:D47)</f>
        <v>0</v>
      </c>
      <c r="E48" s="233">
        <f t="shared" si="6"/>
        <v>40024077</v>
      </c>
      <c r="F48" s="234">
        <f t="shared" si="6"/>
        <v>0</v>
      </c>
      <c r="G48" s="234">
        <f t="shared" si="6"/>
        <v>23727971</v>
      </c>
      <c r="H48" s="235">
        <f t="shared" si="6"/>
        <v>-3687</v>
      </c>
      <c r="I48" s="235">
        <f t="shared" si="6"/>
        <v>-2667526</v>
      </c>
      <c r="J48" s="235">
        <f t="shared" si="6"/>
        <v>21056758</v>
      </c>
      <c r="K48" s="235">
        <f t="shared" si="6"/>
        <v>-1318289</v>
      </c>
      <c r="L48" s="235">
        <f t="shared" si="6"/>
        <v>0</v>
      </c>
      <c r="M48" s="234">
        <f t="shared" si="6"/>
        <v>0</v>
      </c>
      <c r="N48" s="234">
        <f t="shared" si="6"/>
        <v>-1318289</v>
      </c>
      <c r="O48" s="235">
        <f t="shared" si="6"/>
        <v>0</v>
      </c>
      <c r="P48" s="235">
        <f t="shared" si="6"/>
        <v>0</v>
      </c>
      <c r="Q48" s="235">
        <f t="shared" si="6"/>
        <v>0</v>
      </c>
      <c r="R48" s="235">
        <f t="shared" si="6"/>
        <v>0</v>
      </c>
      <c r="S48" s="235">
        <f t="shared" si="6"/>
        <v>0</v>
      </c>
      <c r="T48" s="234">
        <f t="shared" si="6"/>
        <v>0</v>
      </c>
      <c r="U48" s="234">
        <f t="shared" si="6"/>
        <v>0</v>
      </c>
      <c r="V48" s="235">
        <f t="shared" si="6"/>
        <v>0</v>
      </c>
      <c r="W48" s="235">
        <f t="shared" si="6"/>
        <v>19738469</v>
      </c>
      <c r="X48" s="235">
        <f t="shared" si="6"/>
        <v>0</v>
      </c>
      <c r="Y48" s="235">
        <f t="shared" si="6"/>
        <v>19738469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878720</v>
      </c>
      <c r="D5" s="158">
        <f>SUM(D6:D8)</f>
        <v>0</v>
      </c>
      <c r="E5" s="159">
        <f t="shared" si="0"/>
        <v>1881000</v>
      </c>
      <c r="F5" s="105">
        <f t="shared" si="0"/>
        <v>1881000</v>
      </c>
      <c r="G5" s="105">
        <f t="shared" si="0"/>
        <v>0</v>
      </c>
      <c r="H5" s="105">
        <f t="shared" si="0"/>
        <v>0</v>
      </c>
      <c r="I5" s="105">
        <f t="shared" si="0"/>
        <v>32908</v>
      </c>
      <c r="J5" s="105">
        <f t="shared" si="0"/>
        <v>32908</v>
      </c>
      <c r="K5" s="105">
        <f t="shared" si="0"/>
        <v>0</v>
      </c>
      <c r="L5" s="105">
        <f t="shared" si="0"/>
        <v>38197</v>
      </c>
      <c r="M5" s="105">
        <f t="shared" si="0"/>
        <v>0</v>
      </c>
      <c r="N5" s="105">
        <f t="shared" si="0"/>
        <v>38197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9300</v>
      </c>
      <c r="T5" s="105">
        <f t="shared" si="0"/>
        <v>43140</v>
      </c>
      <c r="U5" s="105">
        <f t="shared" si="0"/>
        <v>0</v>
      </c>
      <c r="V5" s="105">
        <f t="shared" si="0"/>
        <v>52440</v>
      </c>
      <c r="W5" s="105">
        <f t="shared" si="0"/>
        <v>123545</v>
      </c>
      <c r="X5" s="105">
        <f t="shared" si="0"/>
        <v>1881000</v>
      </c>
      <c r="Y5" s="105">
        <f t="shared" si="0"/>
        <v>-1757455</v>
      </c>
      <c r="Z5" s="142">
        <f>+IF(X5&lt;&gt;0,+(Y5/X5)*100,0)</f>
        <v>-93.43195108984582</v>
      </c>
      <c r="AA5" s="158">
        <f>SUM(AA6:AA8)</f>
        <v>1881000</v>
      </c>
    </row>
    <row r="6" spans="1:27" ht="13.5">
      <c r="A6" s="143" t="s">
        <v>75</v>
      </c>
      <c r="B6" s="141"/>
      <c r="C6" s="160">
        <v>25779</v>
      </c>
      <c r="D6" s="160"/>
      <c r="E6" s="161">
        <v>60000</v>
      </c>
      <c r="F6" s="65">
        <v>110000</v>
      </c>
      <c r="G6" s="65"/>
      <c r="H6" s="65"/>
      <c r="I6" s="65">
        <v>32908</v>
      </c>
      <c r="J6" s="65">
        <v>32908</v>
      </c>
      <c r="K6" s="65"/>
      <c r="L6" s="65">
        <v>4390</v>
      </c>
      <c r="M6" s="65"/>
      <c r="N6" s="65">
        <v>4390</v>
      </c>
      <c r="O6" s="65"/>
      <c r="P6" s="65"/>
      <c r="Q6" s="65"/>
      <c r="R6" s="65"/>
      <c r="S6" s="65"/>
      <c r="T6" s="65"/>
      <c r="U6" s="65"/>
      <c r="V6" s="65"/>
      <c r="W6" s="65">
        <v>37298</v>
      </c>
      <c r="X6" s="65">
        <v>110000</v>
      </c>
      <c r="Y6" s="65">
        <v>-72702</v>
      </c>
      <c r="Z6" s="145">
        <v>-66.09</v>
      </c>
      <c r="AA6" s="67">
        <v>110000</v>
      </c>
    </row>
    <row r="7" spans="1:27" ht="13.5">
      <c r="A7" s="143" t="s">
        <v>76</v>
      </c>
      <c r="B7" s="141"/>
      <c r="C7" s="162">
        <v>852941</v>
      </c>
      <c r="D7" s="162"/>
      <c r="E7" s="163">
        <v>50000</v>
      </c>
      <c r="F7" s="164">
        <v>50000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>
        <v>1300</v>
      </c>
      <c r="U7" s="164"/>
      <c r="V7" s="164">
        <v>1300</v>
      </c>
      <c r="W7" s="164">
        <v>1300</v>
      </c>
      <c r="X7" s="164">
        <v>50000</v>
      </c>
      <c r="Y7" s="164">
        <v>-48700</v>
      </c>
      <c r="Z7" s="146">
        <v>-97.4</v>
      </c>
      <c r="AA7" s="239">
        <v>50000</v>
      </c>
    </row>
    <row r="8" spans="1:27" ht="13.5">
      <c r="A8" s="143" t="s">
        <v>77</v>
      </c>
      <c r="B8" s="141"/>
      <c r="C8" s="160"/>
      <c r="D8" s="160"/>
      <c r="E8" s="161">
        <v>1771000</v>
      </c>
      <c r="F8" s="65">
        <v>1721000</v>
      </c>
      <c r="G8" s="65"/>
      <c r="H8" s="65"/>
      <c r="I8" s="65"/>
      <c r="J8" s="65"/>
      <c r="K8" s="65"/>
      <c r="L8" s="65">
        <v>33807</v>
      </c>
      <c r="M8" s="65"/>
      <c r="N8" s="65">
        <v>33807</v>
      </c>
      <c r="O8" s="65"/>
      <c r="P8" s="65"/>
      <c r="Q8" s="65"/>
      <c r="R8" s="65"/>
      <c r="S8" s="65">
        <v>9300</v>
      </c>
      <c r="T8" s="65">
        <v>41840</v>
      </c>
      <c r="U8" s="65"/>
      <c r="V8" s="65">
        <v>51140</v>
      </c>
      <c r="W8" s="65">
        <v>84947</v>
      </c>
      <c r="X8" s="65">
        <v>1721000</v>
      </c>
      <c r="Y8" s="65">
        <v>-1636053</v>
      </c>
      <c r="Z8" s="145">
        <v>-95.06</v>
      </c>
      <c r="AA8" s="67">
        <v>1721000</v>
      </c>
    </row>
    <row r="9" spans="1:27" ht="13.5">
      <c r="A9" s="140" t="s">
        <v>78</v>
      </c>
      <c r="B9" s="141"/>
      <c r="C9" s="158">
        <f aca="true" t="shared" si="1" ref="C9:Y9">SUM(C10:C14)</f>
        <v>34594667</v>
      </c>
      <c r="D9" s="158">
        <f>SUM(D10:D14)</f>
        <v>0</v>
      </c>
      <c r="E9" s="159">
        <f t="shared" si="1"/>
        <v>37066077</v>
      </c>
      <c r="F9" s="105">
        <f t="shared" si="1"/>
        <v>43603543</v>
      </c>
      <c r="G9" s="105">
        <f t="shared" si="1"/>
        <v>2107599</v>
      </c>
      <c r="H9" s="105">
        <f t="shared" si="1"/>
        <v>2129249</v>
      </c>
      <c r="I9" s="105">
        <f t="shared" si="1"/>
        <v>8829</v>
      </c>
      <c r="J9" s="105">
        <f t="shared" si="1"/>
        <v>4245677</v>
      </c>
      <c r="K9" s="105">
        <f t="shared" si="1"/>
        <v>474299</v>
      </c>
      <c r="L9" s="105">
        <f t="shared" si="1"/>
        <v>827824</v>
      </c>
      <c r="M9" s="105">
        <f t="shared" si="1"/>
        <v>550119</v>
      </c>
      <c r="N9" s="105">
        <f t="shared" si="1"/>
        <v>1852242</v>
      </c>
      <c r="O9" s="105">
        <f t="shared" si="1"/>
        <v>2041734</v>
      </c>
      <c r="P9" s="105">
        <f t="shared" si="1"/>
        <v>2041734</v>
      </c>
      <c r="Q9" s="105">
        <f t="shared" si="1"/>
        <v>2144279</v>
      </c>
      <c r="R9" s="105">
        <f t="shared" si="1"/>
        <v>6227747</v>
      </c>
      <c r="S9" s="105">
        <f t="shared" si="1"/>
        <v>3448169</v>
      </c>
      <c r="T9" s="105">
        <f t="shared" si="1"/>
        <v>1300431</v>
      </c>
      <c r="U9" s="105">
        <f t="shared" si="1"/>
        <v>1097147</v>
      </c>
      <c r="V9" s="105">
        <f t="shared" si="1"/>
        <v>5845747</v>
      </c>
      <c r="W9" s="105">
        <f t="shared" si="1"/>
        <v>18171413</v>
      </c>
      <c r="X9" s="105">
        <f t="shared" si="1"/>
        <v>43603543</v>
      </c>
      <c r="Y9" s="105">
        <f t="shared" si="1"/>
        <v>-25432130</v>
      </c>
      <c r="Z9" s="142">
        <f>+IF(X9&lt;&gt;0,+(Y9/X9)*100,0)</f>
        <v>-58.32583375162885</v>
      </c>
      <c r="AA9" s="107">
        <f>SUM(AA10:AA14)</f>
        <v>43603543</v>
      </c>
    </row>
    <row r="10" spans="1:27" ht="13.5">
      <c r="A10" s="143" t="s">
        <v>79</v>
      </c>
      <c r="B10" s="141"/>
      <c r="C10" s="160">
        <v>34594667</v>
      </c>
      <c r="D10" s="160"/>
      <c r="E10" s="161">
        <v>37066077</v>
      </c>
      <c r="F10" s="65">
        <v>43603543</v>
      </c>
      <c r="G10" s="65">
        <v>2107599</v>
      </c>
      <c r="H10" s="65">
        <v>2129249</v>
      </c>
      <c r="I10" s="65">
        <v>8829</v>
      </c>
      <c r="J10" s="65">
        <v>4245677</v>
      </c>
      <c r="K10" s="65">
        <v>474299</v>
      </c>
      <c r="L10" s="65">
        <v>827824</v>
      </c>
      <c r="M10" s="65">
        <v>550119</v>
      </c>
      <c r="N10" s="65">
        <v>1852242</v>
      </c>
      <c r="O10" s="65">
        <v>2041734</v>
      </c>
      <c r="P10" s="65">
        <v>2041734</v>
      </c>
      <c r="Q10" s="65">
        <v>2144279</v>
      </c>
      <c r="R10" s="65">
        <v>6227747</v>
      </c>
      <c r="S10" s="65">
        <v>3448169</v>
      </c>
      <c r="T10" s="65">
        <v>1300431</v>
      </c>
      <c r="U10" s="65">
        <v>1097147</v>
      </c>
      <c r="V10" s="65">
        <v>5845747</v>
      </c>
      <c r="W10" s="65">
        <v>18171413</v>
      </c>
      <c r="X10" s="65">
        <v>43603543</v>
      </c>
      <c r="Y10" s="65">
        <v>-25432130</v>
      </c>
      <c r="Z10" s="145">
        <v>-58.33</v>
      </c>
      <c r="AA10" s="67">
        <v>43603543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7016</v>
      </c>
      <c r="D15" s="158">
        <f>SUM(D16:D18)</f>
        <v>0</v>
      </c>
      <c r="E15" s="159">
        <f t="shared" si="2"/>
        <v>15000</v>
      </c>
      <c r="F15" s="105">
        <f t="shared" si="2"/>
        <v>15000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15000</v>
      </c>
      <c r="Y15" s="105">
        <f t="shared" si="2"/>
        <v>-15000</v>
      </c>
      <c r="Z15" s="142">
        <f>+IF(X15&lt;&gt;0,+(Y15/X15)*100,0)</f>
        <v>-100</v>
      </c>
      <c r="AA15" s="107">
        <f>SUM(AA16:AA18)</f>
        <v>15000</v>
      </c>
    </row>
    <row r="16" spans="1:27" ht="13.5">
      <c r="A16" s="143" t="s">
        <v>85</v>
      </c>
      <c r="B16" s="141"/>
      <c r="C16" s="160">
        <v>7016</v>
      </c>
      <c r="D16" s="160"/>
      <c r="E16" s="161">
        <v>15000</v>
      </c>
      <c r="F16" s="65">
        <v>15000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15000</v>
      </c>
      <c r="Y16" s="65">
        <v>-15000</v>
      </c>
      <c r="Z16" s="145">
        <v>-100</v>
      </c>
      <c r="AA16" s="67">
        <v>15000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35480403</v>
      </c>
      <c r="D25" s="232">
        <f>+D5+D9+D15+D19+D24</f>
        <v>0</v>
      </c>
      <c r="E25" s="245">
        <f t="shared" si="4"/>
        <v>38962077</v>
      </c>
      <c r="F25" s="234">
        <f t="shared" si="4"/>
        <v>45499543</v>
      </c>
      <c r="G25" s="234">
        <f t="shared" si="4"/>
        <v>2107599</v>
      </c>
      <c r="H25" s="234">
        <f t="shared" si="4"/>
        <v>2129249</v>
      </c>
      <c r="I25" s="234">
        <f t="shared" si="4"/>
        <v>41737</v>
      </c>
      <c r="J25" s="234">
        <f t="shared" si="4"/>
        <v>4278585</v>
      </c>
      <c r="K25" s="234">
        <f t="shared" si="4"/>
        <v>474299</v>
      </c>
      <c r="L25" s="234">
        <f t="shared" si="4"/>
        <v>866021</v>
      </c>
      <c r="M25" s="234">
        <f t="shared" si="4"/>
        <v>550119</v>
      </c>
      <c r="N25" s="234">
        <f t="shared" si="4"/>
        <v>1890439</v>
      </c>
      <c r="O25" s="234">
        <f t="shared" si="4"/>
        <v>2041734</v>
      </c>
      <c r="P25" s="234">
        <f t="shared" si="4"/>
        <v>2041734</v>
      </c>
      <c r="Q25" s="234">
        <f t="shared" si="4"/>
        <v>2144279</v>
      </c>
      <c r="R25" s="234">
        <f t="shared" si="4"/>
        <v>6227747</v>
      </c>
      <c r="S25" s="234">
        <f t="shared" si="4"/>
        <v>3457469</v>
      </c>
      <c r="T25" s="234">
        <f t="shared" si="4"/>
        <v>1343571</v>
      </c>
      <c r="U25" s="234">
        <f t="shared" si="4"/>
        <v>1097147</v>
      </c>
      <c r="V25" s="234">
        <f t="shared" si="4"/>
        <v>5898187</v>
      </c>
      <c r="W25" s="234">
        <f t="shared" si="4"/>
        <v>18294958</v>
      </c>
      <c r="X25" s="234">
        <f t="shared" si="4"/>
        <v>45499543</v>
      </c>
      <c r="Y25" s="234">
        <f t="shared" si="4"/>
        <v>-27204585</v>
      </c>
      <c r="Z25" s="246">
        <f>+IF(X25&lt;&gt;0,+(Y25/X25)*100,0)</f>
        <v>-59.79089724044041</v>
      </c>
      <c r="AA25" s="247">
        <f>+AA5+AA9+AA15+AA19+AA24</f>
        <v>45499543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54238542</v>
      </c>
      <c r="D28" s="160"/>
      <c r="E28" s="161">
        <v>37191077</v>
      </c>
      <c r="F28" s="65">
        <v>45499543</v>
      </c>
      <c r="G28" s="65">
        <v>2107599</v>
      </c>
      <c r="H28" s="65">
        <v>2129249</v>
      </c>
      <c r="I28" s="65">
        <v>41737</v>
      </c>
      <c r="J28" s="65">
        <v>4278585</v>
      </c>
      <c r="K28" s="65">
        <v>474299</v>
      </c>
      <c r="L28" s="65">
        <v>866021</v>
      </c>
      <c r="M28" s="65">
        <v>550119</v>
      </c>
      <c r="N28" s="65">
        <v>1890439</v>
      </c>
      <c r="O28" s="65">
        <v>2041734</v>
      </c>
      <c r="P28" s="65">
        <v>2041734</v>
      </c>
      <c r="Q28" s="65">
        <v>2144279</v>
      </c>
      <c r="R28" s="65">
        <v>6227747</v>
      </c>
      <c r="S28" s="65">
        <v>3457469</v>
      </c>
      <c r="T28" s="65">
        <v>1343571</v>
      </c>
      <c r="U28" s="65">
        <v>1097147</v>
      </c>
      <c r="V28" s="65">
        <v>5898187</v>
      </c>
      <c r="W28" s="65">
        <v>18294958</v>
      </c>
      <c r="X28" s="65">
        <v>45499543</v>
      </c>
      <c r="Y28" s="65">
        <v>-27204585</v>
      </c>
      <c r="Z28" s="145">
        <v>-59.79</v>
      </c>
      <c r="AA28" s="160">
        <v>45499543</v>
      </c>
    </row>
    <row r="29" spans="1:27" ht="13.5">
      <c r="A29" s="249" t="s">
        <v>138</v>
      </c>
      <c r="B29" s="141"/>
      <c r="C29" s="160"/>
      <c r="D29" s="160"/>
      <c r="E29" s="161">
        <v>1771000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54238542</v>
      </c>
      <c r="D32" s="225">
        <f>SUM(D28:D31)</f>
        <v>0</v>
      </c>
      <c r="E32" s="226">
        <f t="shared" si="5"/>
        <v>38962077</v>
      </c>
      <c r="F32" s="82">
        <f t="shared" si="5"/>
        <v>45499543</v>
      </c>
      <c r="G32" s="82">
        <f t="shared" si="5"/>
        <v>2107599</v>
      </c>
      <c r="H32" s="82">
        <f t="shared" si="5"/>
        <v>2129249</v>
      </c>
      <c r="I32" s="82">
        <f t="shared" si="5"/>
        <v>41737</v>
      </c>
      <c r="J32" s="82">
        <f t="shared" si="5"/>
        <v>4278585</v>
      </c>
      <c r="K32" s="82">
        <f t="shared" si="5"/>
        <v>474299</v>
      </c>
      <c r="L32" s="82">
        <f t="shared" si="5"/>
        <v>866021</v>
      </c>
      <c r="M32" s="82">
        <f t="shared" si="5"/>
        <v>550119</v>
      </c>
      <c r="N32" s="82">
        <f t="shared" si="5"/>
        <v>1890439</v>
      </c>
      <c r="O32" s="82">
        <f t="shared" si="5"/>
        <v>2041734</v>
      </c>
      <c r="P32" s="82">
        <f t="shared" si="5"/>
        <v>2041734</v>
      </c>
      <c r="Q32" s="82">
        <f t="shared" si="5"/>
        <v>2144279</v>
      </c>
      <c r="R32" s="82">
        <f t="shared" si="5"/>
        <v>6227747</v>
      </c>
      <c r="S32" s="82">
        <f t="shared" si="5"/>
        <v>3457469</v>
      </c>
      <c r="T32" s="82">
        <f t="shared" si="5"/>
        <v>1343571</v>
      </c>
      <c r="U32" s="82">
        <f t="shared" si="5"/>
        <v>1097147</v>
      </c>
      <c r="V32" s="82">
        <f t="shared" si="5"/>
        <v>5898187</v>
      </c>
      <c r="W32" s="82">
        <f t="shared" si="5"/>
        <v>18294958</v>
      </c>
      <c r="X32" s="82">
        <f t="shared" si="5"/>
        <v>45499543</v>
      </c>
      <c r="Y32" s="82">
        <f t="shared" si="5"/>
        <v>-27204585</v>
      </c>
      <c r="Z32" s="227">
        <f>+IF(X32&lt;&gt;0,+(Y32/X32)*100,0)</f>
        <v>-59.79089724044041</v>
      </c>
      <c r="AA32" s="84">
        <f>SUM(AA28:AA31)</f>
        <v>45499543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54238542</v>
      </c>
      <c r="D36" s="237">
        <f>SUM(D32:D35)</f>
        <v>0</v>
      </c>
      <c r="E36" s="233">
        <f t="shared" si="6"/>
        <v>38962077</v>
      </c>
      <c r="F36" s="235">
        <f t="shared" si="6"/>
        <v>45499543</v>
      </c>
      <c r="G36" s="235">
        <f t="shared" si="6"/>
        <v>2107599</v>
      </c>
      <c r="H36" s="235">
        <f t="shared" si="6"/>
        <v>2129249</v>
      </c>
      <c r="I36" s="235">
        <f t="shared" si="6"/>
        <v>41737</v>
      </c>
      <c r="J36" s="235">
        <f t="shared" si="6"/>
        <v>4278585</v>
      </c>
      <c r="K36" s="235">
        <f t="shared" si="6"/>
        <v>474299</v>
      </c>
      <c r="L36" s="235">
        <f t="shared" si="6"/>
        <v>866021</v>
      </c>
      <c r="M36" s="235">
        <f t="shared" si="6"/>
        <v>550119</v>
      </c>
      <c r="N36" s="235">
        <f t="shared" si="6"/>
        <v>1890439</v>
      </c>
      <c r="O36" s="235">
        <f t="shared" si="6"/>
        <v>2041734</v>
      </c>
      <c r="P36" s="235">
        <f t="shared" si="6"/>
        <v>2041734</v>
      </c>
      <c r="Q36" s="235">
        <f t="shared" si="6"/>
        <v>2144279</v>
      </c>
      <c r="R36" s="235">
        <f t="shared" si="6"/>
        <v>6227747</v>
      </c>
      <c r="S36" s="235">
        <f t="shared" si="6"/>
        <v>3457469</v>
      </c>
      <c r="T36" s="235">
        <f t="shared" si="6"/>
        <v>1343571</v>
      </c>
      <c r="U36" s="235">
        <f t="shared" si="6"/>
        <v>1097147</v>
      </c>
      <c r="V36" s="235">
        <f t="shared" si="6"/>
        <v>5898187</v>
      </c>
      <c r="W36" s="235">
        <f t="shared" si="6"/>
        <v>18294958</v>
      </c>
      <c r="X36" s="235">
        <f t="shared" si="6"/>
        <v>45499543</v>
      </c>
      <c r="Y36" s="235">
        <f t="shared" si="6"/>
        <v>-27204585</v>
      </c>
      <c r="Z36" s="236">
        <f>+IF(X36&lt;&gt;0,+(Y36/X36)*100,0)</f>
        <v>-59.79089724044041</v>
      </c>
      <c r="AA36" s="254">
        <f>SUM(AA32:AA35)</f>
        <v>45499543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15617517</v>
      </c>
      <c r="D6" s="160"/>
      <c r="E6" s="64"/>
      <c r="F6" s="65">
        <v>38829654</v>
      </c>
      <c r="G6" s="65">
        <v>6037153</v>
      </c>
      <c r="H6" s="65">
        <v>41798510</v>
      </c>
      <c r="I6" s="65">
        <v>41795248</v>
      </c>
      <c r="J6" s="65">
        <v>89630911</v>
      </c>
      <c r="K6" s="65">
        <v>38355041</v>
      </c>
      <c r="L6" s="65">
        <v>31415674</v>
      </c>
      <c r="M6" s="65">
        <v>31415674</v>
      </c>
      <c r="N6" s="65">
        <v>101186389</v>
      </c>
      <c r="O6" s="65">
        <v>39905183</v>
      </c>
      <c r="P6" s="65">
        <v>31553052</v>
      </c>
      <c r="Q6" s="65">
        <v>60327807</v>
      </c>
      <c r="R6" s="65">
        <v>131786042</v>
      </c>
      <c r="S6" s="65">
        <v>54357500</v>
      </c>
      <c r="T6" s="65">
        <v>54357500</v>
      </c>
      <c r="U6" s="65">
        <v>49431772</v>
      </c>
      <c r="V6" s="65">
        <v>158146772</v>
      </c>
      <c r="W6" s="65">
        <v>480750114</v>
      </c>
      <c r="X6" s="65">
        <v>38829654</v>
      </c>
      <c r="Y6" s="65">
        <v>441920460</v>
      </c>
      <c r="Z6" s="145">
        <v>1138.1</v>
      </c>
      <c r="AA6" s="67">
        <v>38829654</v>
      </c>
    </row>
    <row r="7" spans="1:27" ht="13.5">
      <c r="A7" s="264" t="s">
        <v>147</v>
      </c>
      <c r="B7" s="197" t="s">
        <v>72</v>
      </c>
      <c r="C7" s="160"/>
      <c r="D7" s="160"/>
      <c r="E7" s="64">
        <v>8000000</v>
      </c>
      <c r="F7" s="65">
        <v>9572401</v>
      </c>
      <c r="G7" s="65">
        <v>9572401</v>
      </c>
      <c r="H7" s="65">
        <v>9572401</v>
      </c>
      <c r="I7" s="65">
        <v>9572401</v>
      </c>
      <c r="J7" s="65">
        <v>28717203</v>
      </c>
      <c r="K7" s="65">
        <v>9572401</v>
      </c>
      <c r="L7" s="65">
        <v>9572401</v>
      </c>
      <c r="M7" s="65">
        <v>9572401</v>
      </c>
      <c r="N7" s="65">
        <v>28717203</v>
      </c>
      <c r="O7" s="65">
        <v>9572401</v>
      </c>
      <c r="P7" s="65">
        <v>9572401</v>
      </c>
      <c r="Q7" s="65">
        <v>9572401</v>
      </c>
      <c r="R7" s="65">
        <v>28717203</v>
      </c>
      <c r="S7" s="65">
        <v>9572401</v>
      </c>
      <c r="T7" s="65">
        <v>9572401</v>
      </c>
      <c r="U7" s="65">
        <v>9572401</v>
      </c>
      <c r="V7" s="65">
        <v>28717203</v>
      </c>
      <c r="W7" s="65">
        <v>114868812</v>
      </c>
      <c r="X7" s="65">
        <v>9572401</v>
      </c>
      <c r="Y7" s="65">
        <v>105296411</v>
      </c>
      <c r="Z7" s="145">
        <v>1100</v>
      </c>
      <c r="AA7" s="67">
        <v>9572401</v>
      </c>
    </row>
    <row r="8" spans="1:27" ht="13.5">
      <c r="A8" s="264" t="s">
        <v>148</v>
      </c>
      <c r="B8" s="197" t="s">
        <v>72</v>
      </c>
      <c r="C8" s="160">
        <v>527778</v>
      </c>
      <c r="D8" s="160"/>
      <c r="E8" s="64"/>
      <c r="F8" s="65">
        <v>6754042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6754042</v>
      </c>
      <c r="Y8" s="65">
        <v>-6754042</v>
      </c>
      <c r="Z8" s="145">
        <v>-100</v>
      </c>
      <c r="AA8" s="67">
        <v>6754042</v>
      </c>
    </row>
    <row r="9" spans="1:27" ht="13.5">
      <c r="A9" s="264" t="s">
        <v>149</v>
      </c>
      <c r="B9" s="197"/>
      <c r="C9" s="160">
        <v>7924950</v>
      </c>
      <c r="D9" s="160"/>
      <c r="E9" s="64"/>
      <c r="F9" s="65"/>
      <c r="G9" s="65">
        <v>6314362</v>
      </c>
      <c r="H9" s="65">
        <v>8313838</v>
      </c>
      <c r="I9" s="65">
        <v>8297339</v>
      </c>
      <c r="J9" s="65">
        <v>22925539</v>
      </c>
      <c r="K9" s="65">
        <v>8299345</v>
      </c>
      <c r="L9" s="65">
        <v>8293517</v>
      </c>
      <c r="M9" s="65">
        <v>8293517</v>
      </c>
      <c r="N9" s="65">
        <v>24886379</v>
      </c>
      <c r="O9" s="65">
        <v>6850734</v>
      </c>
      <c r="P9" s="65">
        <v>6656296</v>
      </c>
      <c r="Q9" s="65">
        <v>6503409</v>
      </c>
      <c r="R9" s="65">
        <v>20010439</v>
      </c>
      <c r="S9" s="65">
        <v>6464837</v>
      </c>
      <c r="T9" s="65">
        <v>6464836</v>
      </c>
      <c r="U9" s="65">
        <v>6371523</v>
      </c>
      <c r="V9" s="65">
        <v>19301196</v>
      </c>
      <c r="W9" s="65">
        <v>87123553</v>
      </c>
      <c r="X9" s="65"/>
      <c r="Y9" s="65">
        <v>87123553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24070245</v>
      </c>
      <c r="D12" s="177">
        <f>SUM(D6:D11)</f>
        <v>0</v>
      </c>
      <c r="E12" s="77">
        <f t="shared" si="0"/>
        <v>8000000</v>
      </c>
      <c r="F12" s="78">
        <f t="shared" si="0"/>
        <v>55156097</v>
      </c>
      <c r="G12" s="78">
        <f t="shared" si="0"/>
        <v>21923916</v>
      </c>
      <c r="H12" s="78">
        <f t="shared" si="0"/>
        <v>59684749</v>
      </c>
      <c r="I12" s="78">
        <f t="shared" si="0"/>
        <v>59664988</v>
      </c>
      <c r="J12" s="78">
        <f t="shared" si="0"/>
        <v>141273653</v>
      </c>
      <c r="K12" s="78">
        <f t="shared" si="0"/>
        <v>56226787</v>
      </c>
      <c r="L12" s="78">
        <f t="shared" si="0"/>
        <v>49281592</v>
      </c>
      <c r="M12" s="78">
        <f t="shared" si="0"/>
        <v>49281592</v>
      </c>
      <c r="N12" s="78">
        <f t="shared" si="0"/>
        <v>154789971</v>
      </c>
      <c r="O12" s="78">
        <f t="shared" si="0"/>
        <v>56328318</v>
      </c>
      <c r="P12" s="78">
        <f t="shared" si="0"/>
        <v>47781749</v>
      </c>
      <c r="Q12" s="78">
        <f t="shared" si="0"/>
        <v>76403617</v>
      </c>
      <c r="R12" s="78">
        <f t="shared" si="0"/>
        <v>180513684</v>
      </c>
      <c r="S12" s="78">
        <f t="shared" si="0"/>
        <v>70394738</v>
      </c>
      <c r="T12" s="78">
        <f t="shared" si="0"/>
        <v>70394737</v>
      </c>
      <c r="U12" s="78">
        <f t="shared" si="0"/>
        <v>65375696</v>
      </c>
      <c r="V12" s="78">
        <f t="shared" si="0"/>
        <v>206165171</v>
      </c>
      <c r="W12" s="78">
        <f t="shared" si="0"/>
        <v>682742479</v>
      </c>
      <c r="X12" s="78">
        <f t="shared" si="0"/>
        <v>55156097</v>
      </c>
      <c r="Y12" s="78">
        <f t="shared" si="0"/>
        <v>627586382</v>
      </c>
      <c r="Z12" s="179">
        <f>+IF(X12&lt;&gt;0,+(Y12/X12)*100,0)</f>
        <v>1137.8368233705876</v>
      </c>
      <c r="AA12" s="79">
        <f>SUM(AA6:AA11)</f>
        <v>55156097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113066235</v>
      </c>
      <c r="D19" s="160"/>
      <c r="E19" s="64">
        <v>38962000</v>
      </c>
      <c r="F19" s="65">
        <v>119270157</v>
      </c>
      <c r="G19" s="65">
        <v>120171443</v>
      </c>
      <c r="H19" s="65">
        <v>114698858</v>
      </c>
      <c r="I19" s="65">
        <v>114843036</v>
      </c>
      <c r="J19" s="65">
        <v>349713337</v>
      </c>
      <c r="K19" s="65">
        <v>115380366</v>
      </c>
      <c r="L19" s="65">
        <v>116981464</v>
      </c>
      <c r="M19" s="65">
        <v>118065927</v>
      </c>
      <c r="N19" s="65">
        <v>350427757</v>
      </c>
      <c r="O19" s="65">
        <v>118593313</v>
      </c>
      <c r="P19" s="65">
        <v>124159671</v>
      </c>
      <c r="Q19" s="65">
        <v>125085560</v>
      </c>
      <c r="R19" s="65">
        <v>367838544</v>
      </c>
      <c r="S19" s="65">
        <v>126132927</v>
      </c>
      <c r="T19" s="65">
        <v>126408941</v>
      </c>
      <c r="U19" s="65">
        <v>129513574</v>
      </c>
      <c r="V19" s="65">
        <v>382055442</v>
      </c>
      <c r="W19" s="65">
        <v>1450035080</v>
      </c>
      <c r="X19" s="65">
        <v>119270157</v>
      </c>
      <c r="Y19" s="65">
        <v>1330764923</v>
      </c>
      <c r="Z19" s="145">
        <v>1115.76</v>
      </c>
      <c r="AA19" s="67">
        <v>119270157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113066235</v>
      </c>
      <c r="D24" s="177">
        <f>SUM(D15:D23)</f>
        <v>0</v>
      </c>
      <c r="E24" s="81">
        <f t="shared" si="1"/>
        <v>38962000</v>
      </c>
      <c r="F24" s="82">
        <f t="shared" si="1"/>
        <v>119270157</v>
      </c>
      <c r="G24" s="82">
        <f t="shared" si="1"/>
        <v>120171443</v>
      </c>
      <c r="H24" s="82">
        <f t="shared" si="1"/>
        <v>114698858</v>
      </c>
      <c r="I24" s="82">
        <f t="shared" si="1"/>
        <v>114843036</v>
      </c>
      <c r="J24" s="82">
        <f t="shared" si="1"/>
        <v>349713337</v>
      </c>
      <c r="K24" s="82">
        <f t="shared" si="1"/>
        <v>115380366</v>
      </c>
      <c r="L24" s="82">
        <f t="shared" si="1"/>
        <v>116981464</v>
      </c>
      <c r="M24" s="82">
        <f t="shared" si="1"/>
        <v>118065927</v>
      </c>
      <c r="N24" s="82">
        <f t="shared" si="1"/>
        <v>350427757</v>
      </c>
      <c r="O24" s="82">
        <f t="shared" si="1"/>
        <v>118593313</v>
      </c>
      <c r="P24" s="82">
        <f t="shared" si="1"/>
        <v>124159671</v>
      </c>
      <c r="Q24" s="82">
        <f t="shared" si="1"/>
        <v>125085560</v>
      </c>
      <c r="R24" s="82">
        <f t="shared" si="1"/>
        <v>367838544</v>
      </c>
      <c r="S24" s="82">
        <f t="shared" si="1"/>
        <v>126132927</v>
      </c>
      <c r="T24" s="82">
        <f t="shared" si="1"/>
        <v>126408941</v>
      </c>
      <c r="U24" s="82">
        <f t="shared" si="1"/>
        <v>129513574</v>
      </c>
      <c r="V24" s="82">
        <f t="shared" si="1"/>
        <v>382055442</v>
      </c>
      <c r="W24" s="82">
        <f t="shared" si="1"/>
        <v>1450035080</v>
      </c>
      <c r="X24" s="82">
        <f t="shared" si="1"/>
        <v>119270157</v>
      </c>
      <c r="Y24" s="82">
        <f t="shared" si="1"/>
        <v>1330764923</v>
      </c>
      <c r="Z24" s="227">
        <f>+IF(X24&lt;&gt;0,+(Y24/X24)*100,0)</f>
        <v>1115.7568301012634</v>
      </c>
      <c r="AA24" s="84">
        <f>SUM(AA15:AA23)</f>
        <v>119270157</v>
      </c>
    </row>
    <row r="25" spans="1:27" ht="13.5">
      <c r="A25" s="265" t="s">
        <v>162</v>
      </c>
      <c r="B25" s="266"/>
      <c r="C25" s="177">
        <f aca="true" t="shared" si="2" ref="C25:Y25">+C12+C24</f>
        <v>137136480</v>
      </c>
      <c r="D25" s="177">
        <f>+D12+D24</f>
        <v>0</v>
      </c>
      <c r="E25" s="77">
        <f t="shared" si="2"/>
        <v>46962000</v>
      </c>
      <c r="F25" s="78">
        <f t="shared" si="2"/>
        <v>174426254</v>
      </c>
      <c r="G25" s="78">
        <f t="shared" si="2"/>
        <v>142095359</v>
      </c>
      <c r="H25" s="78">
        <f t="shared" si="2"/>
        <v>174383607</v>
      </c>
      <c r="I25" s="78">
        <f t="shared" si="2"/>
        <v>174508024</v>
      </c>
      <c r="J25" s="78">
        <f t="shared" si="2"/>
        <v>490986990</v>
      </c>
      <c r="K25" s="78">
        <f t="shared" si="2"/>
        <v>171607153</v>
      </c>
      <c r="L25" s="78">
        <f t="shared" si="2"/>
        <v>166263056</v>
      </c>
      <c r="M25" s="78">
        <f t="shared" si="2"/>
        <v>167347519</v>
      </c>
      <c r="N25" s="78">
        <f t="shared" si="2"/>
        <v>505217728</v>
      </c>
      <c r="O25" s="78">
        <f t="shared" si="2"/>
        <v>174921631</v>
      </c>
      <c r="P25" s="78">
        <f t="shared" si="2"/>
        <v>171941420</v>
      </c>
      <c r="Q25" s="78">
        <f t="shared" si="2"/>
        <v>201489177</v>
      </c>
      <c r="R25" s="78">
        <f t="shared" si="2"/>
        <v>548352228</v>
      </c>
      <c r="S25" s="78">
        <f t="shared" si="2"/>
        <v>196527665</v>
      </c>
      <c r="T25" s="78">
        <f t="shared" si="2"/>
        <v>196803678</v>
      </c>
      <c r="U25" s="78">
        <f t="shared" si="2"/>
        <v>194889270</v>
      </c>
      <c r="V25" s="78">
        <f t="shared" si="2"/>
        <v>588220613</v>
      </c>
      <c r="W25" s="78">
        <f t="shared" si="2"/>
        <v>2132777559</v>
      </c>
      <c r="X25" s="78">
        <f t="shared" si="2"/>
        <v>174426254</v>
      </c>
      <c r="Y25" s="78">
        <f t="shared" si="2"/>
        <v>1958351305</v>
      </c>
      <c r="Z25" s="179">
        <f>+IF(X25&lt;&gt;0,+(Y25/X25)*100,0)</f>
        <v>1122.738842399264</v>
      </c>
      <c r="AA25" s="79">
        <f>+AA12+AA24</f>
        <v>174426254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6675413</v>
      </c>
      <c r="D32" s="160"/>
      <c r="E32" s="64">
        <v>2325000</v>
      </c>
      <c r="F32" s="65">
        <v>15950382</v>
      </c>
      <c r="G32" s="65">
        <v>6470157</v>
      </c>
      <c r="H32" s="65">
        <v>18255278</v>
      </c>
      <c r="I32" s="65">
        <v>21334866</v>
      </c>
      <c r="J32" s="65">
        <v>46060301</v>
      </c>
      <c r="K32" s="65">
        <v>21673112</v>
      </c>
      <c r="L32" s="65">
        <v>19605229</v>
      </c>
      <c r="M32" s="65">
        <v>22280227</v>
      </c>
      <c r="N32" s="65">
        <v>63558568</v>
      </c>
      <c r="O32" s="65">
        <v>20195231</v>
      </c>
      <c r="P32" s="65">
        <v>20417033</v>
      </c>
      <c r="Q32" s="65">
        <v>21280491</v>
      </c>
      <c r="R32" s="65">
        <v>61892755</v>
      </c>
      <c r="S32" s="65">
        <v>19883591</v>
      </c>
      <c r="T32" s="65">
        <v>20499133</v>
      </c>
      <c r="U32" s="65">
        <v>18156403</v>
      </c>
      <c r="V32" s="65">
        <v>58539127</v>
      </c>
      <c r="W32" s="65">
        <v>230050751</v>
      </c>
      <c r="X32" s="65">
        <v>15950382</v>
      </c>
      <c r="Y32" s="65">
        <v>214100369</v>
      </c>
      <c r="Z32" s="145">
        <v>1342.29</v>
      </c>
      <c r="AA32" s="67">
        <v>15950382</v>
      </c>
    </row>
    <row r="33" spans="1:27" ht="13.5">
      <c r="A33" s="264" t="s">
        <v>168</v>
      </c>
      <c r="B33" s="197"/>
      <c r="C33" s="160">
        <v>1324043</v>
      </c>
      <c r="D33" s="160"/>
      <c r="E33" s="64"/>
      <c r="F33" s="65">
        <v>29969605</v>
      </c>
      <c r="G33" s="65">
        <v>27956521</v>
      </c>
      <c r="H33" s="65">
        <v>26219160</v>
      </c>
      <c r="I33" s="65">
        <v>32187161</v>
      </c>
      <c r="J33" s="65">
        <v>86362842</v>
      </c>
      <c r="K33" s="65">
        <v>29930230</v>
      </c>
      <c r="L33" s="65">
        <v>30854274</v>
      </c>
      <c r="M33" s="65">
        <v>30600365</v>
      </c>
      <c r="N33" s="65">
        <v>91384869</v>
      </c>
      <c r="O33" s="65">
        <v>30011582</v>
      </c>
      <c r="P33" s="65">
        <v>29832428</v>
      </c>
      <c r="Q33" s="65">
        <v>29477902</v>
      </c>
      <c r="R33" s="65">
        <v>89321912</v>
      </c>
      <c r="S33" s="65">
        <v>29650133</v>
      </c>
      <c r="T33" s="65">
        <v>29597739</v>
      </c>
      <c r="U33" s="65">
        <v>27426820</v>
      </c>
      <c r="V33" s="65">
        <v>86674692</v>
      </c>
      <c r="W33" s="65">
        <v>353744315</v>
      </c>
      <c r="X33" s="65">
        <v>29969605</v>
      </c>
      <c r="Y33" s="65">
        <v>323774710</v>
      </c>
      <c r="Z33" s="145">
        <v>1080.34</v>
      </c>
      <c r="AA33" s="67">
        <v>29969605</v>
      </c>
    </row>
    <row r="34" spans="1:27" ht="13.5">
      <c r="A34" s="265" t="s">
        <v>58</v>
      </c>
      <c r="B34" s="266"/>
      <c r="C34" s="177">
        <f aca="true" t="shared" si="3" ref="C34:Y34">SUM(C29:C33)</f>
        <v>7999456</v>
      </c>
      <c r="D34" s="177">
        <f>SUM(D29:D33)</f>
        <v>0</v>
      </c>
      <c r="E34" s="77">
        <f t="shared" si="3"/>
        <v>2325000</v>
      </c>
      <c r="F34" s="78">
        <f t="shared" si="3"/>
        <v>45919987</v>
      </c>
      <c r="G34" s="78">
        <f t="shared" si="3"/>
        <v>34426678</v>
      </c>
      <c r="H34" s="78">
        <f t="shared" si="3"/>
        <v>44474438</v>
      </c>
      <c r="I34" s="78">
        <f t="shared" si="3"/>
        <v>53522027</v>
      </c>
      <c r="J34" s="78">
        <f t="shared" si="3"/>
        <v>132423143</v>
      </c>
      <c r="K34" s="78">
        <f t="shared" si="3"/>
        <v>51603342</v>
      </c>
      <c r="L34" s="78">
        <f t="shared" si="3"/>
        <v>50459503</v>
      </c>
      <c r="M34" s="78">
        <f t="shared" si="3"/>
        <v>52880592</v>
      </c>
      <c r="N34" s="78">
        <f t="shared" si="3"/>
        <v>154943437</v>
      </c>
      <c r="O34" s="78">
        <f t="shared" si="3"/>
        <v>50206813</v>
      </c>
      <c r="P34" s="78">
        <f t="shared" si="3"/>
        <v>50249461</v>
      </c>
      <c r="Q34" s="78">
        <f t="shared" si="3"/>
        <v>50758393</v>
      </c>
      <c r="R34" s="78">
        <f t="shared" si="3"/>
        <v>151214667</v>
      </c>
      <c r="S34" s="78">
        <f t="shared" si="3"/>
        <v>49533724</v>
      </c>
      <c r="T34" s="78">
        <f t="shared" si="3"/>
        <v>50096872</v>
      </c>
      <c r="U34" s="78">
        <f t="shared" si="3"/>
        <v>45583223</v>
      </c>
      <c r="V34" s="78">
        <f t="shared" si="3"/>
        <v>145213819</v>
      </c>
      <c r="W34" s="78">
        <f t="shared" si="3"/>
        <v>583795066</v>
      </c>
      <c r="X34" s="78">
        <f t="shared" si="3"/>
        <v>45919987</v>
      </c>
      <c r="Y34" s="78">
        <f t="shared" si="3"/>
        <v>537875079</v>
      </c>
      <c r="Z34" s="179">
        <f>+IF(X34&lt;&gt;0,+(Y34/X34)*100,0)</f>
        <v>1171.3310785562721</v>
      </c>
      <c r="AA34" s="79">
        <f>SUM(AA29:AA33)</f>
        <v>45919987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7999456</v>
      </c>
      <c r="D40" s="177">
        <f>+D34+D39</f>
        <v>0</v>
      </c>
      <c r="E40" s="77">
        <f t="shared" si="5"/>
        <v>2325000</v>
      </c>
      <c r="F40" s="78">
        <f t="shared" si="5"/>
        <v>45919987</v>
      </c>
      <c r="G40" s="78">
        <f t="shared" si="5"/>
        <v>34426678</v>
      </c>
      <c r="H40" s="78">
        <f t="shared" si="5"/>
        <v>44474438</v>
      </c>
      <c r="I40" s="78">
        <f t="shared" si="5"/>
        <v>53522027</v>
      </c>
      <c r="J40" s="78">
        <f t="shared" si="5"/>
        <v>132423143</v>
      </c>
      <c r="K40" s="78">
        <f t="shared" si="5"/>
        <v>51603342</v>
      </c>
      <c r="L40" s="78">
        <f t="shared" si="5"/>
        <v>50459503</v>
      </c>
      <c r="M40" s="78">
        <f t="shared" si="5"/>
        <v>52880592</v>
      </c>
      <c r="N40" s="78">
        <f t="shared" si="5"/>
        <v>154943437</v>
      </c>
      <c r="O40" s="78">
        <f t="shared" si="5"/>
        <v>50206813</v>
      </c>
      <c r="P40" s="78">
        <f t="shared" si="5"/>
        <v>50249461</v>
      </c>
      <c r="Q40" s="78">
        <f t="shared" si="5"/>
        <v>50758393</v>
      </c>
      <c r="R40" s="78">
        <f t="shared" si="5"/>
        <v>151214667</v>
      </c>
      <c r="S40" s="78">
        <f t="shared" si="5"/>
        <v>49533724</v>
      </c>
      <c r="T40" s="78">
        <f t="shared" si="5"/>
        <v>50096872</v>
      </c>
      <c r="U40" s="78">
        <f t="shared" si="5"/>
        <v>45583223</v>
      </c>
      <c r="V40" s="78">
        <f t="shared" si="5"/>
        <v>145213819</v>
      </c>
      <c r="W40" s="78">
        <f t="shared" si="5"/>
        <v>583795066</v>
      </c>
      <c r="X40" s="78">
        <f t="shared" si="5"/>
        <v>45919987</v>
      </c>
      <c r="Y40" s="78">
        <f t="shared" si="5"/>
        <v>537875079</v>
      </c>
      <c r="Z40" s="179">
        <f>+IF(X40&lt;&gt;0,+(Y40/X40)*100,0)</f>
        <v>1171.3310785562721</v>
      </c>
      <c r="AA40" s="79">
        <f>+AA34+AA39</f>
        <v>45919987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129137024</v>
      </c>
      <c r="D42" s="272">
        <f>+D25-D40</f>
        <v>0</v>
      </c>
      <c r="E42" s="273">
        <f t="shared" si="6"/>
        <v>44637000</v>
      </c>
      <c r="F42" s="274">
        <f t="shared" si="6"/>
        <v>128506267</v>
      </c>
      <c r="G42" s="274">
        <f t="shared" si="6"/>
        <v>107668681</v>
      </c>
      <c r="H42" s="274">
        <f t="shared" si="6"/>
        <v>129909169</v>
      </c>
      <c r="I42" s="274">
        <f t="shared" si="6"/>
        <v>120985997</v>
      </c>
      <c r="J42" s="274">
        <f t="shared" si="6"/>
        <v>358563847</v>
      </c>
      <c r="K42" s="274">
        <f t="shared" si="6"/>
        <v>120003811</v>
      </c>
      <c r="L42" s="274">
        <f t="shared" si="6"/>
        <v>115803553</v>
      </c>
      <c r="M42" s="274">
        <f t="shared" si="6"/>
        <v>114466927</v>
      </c>
      <c r="N42" s="274">
        <f t="shared" si="6"/>
        <v>350274291</v>
      </c>
      <c r="O42" s="274">
        <f t="shared" si="6"/>
        <v>124714818</v>
      </c>
      <c r="P42" s="274">
        <f t="shared" si="6"/>
        <v>121691959</v>
      </c>
      <c r="Q42" s="274">
        <f t="shared" si="6"/>
        <v>150730784</v>
      </c>
      <c r="R42" s="274">
        <f t="shared" si="6"/>
        <v>397137561</v>
      </c>
      <c r="S42" s="274">
        <f t="shared" si="6"/>
        <v>146993941</v>
      </c>
      <c r="T42" s="274">
        <f t="shared" si="6"/>
        <v>146706806</v>
      </c>
      <c r="U42" s="274">
        <f t="shared" si="6"/>
        <v>149306047</v>
      </c>
      <c r="V42" s="274">
        <f t="shared" si="6"/>
        <v>443006794</v>
      </c>
      <c r="W42" s="274">
        <f t="shared" si="6"/>
        <v>1548982493</v>
      </c>
      <c r="X42" s="274">
        <f t="shared" si="6"/>
        <v>128506267</v>
      </c>
      <c r="Y42" s="274">
        <f t="shared" si="6"/>
        <v>1420476226</v>
      </c>
      <c r="Z42" s="275">
        <f>+IF(X42&lt;&gt;0,+(Y42/X42)*100,0)</f>
        <v>1105.3750600350097</v>
      </c>
      <c r="AA42" s="276">
        <f>+AA25-AA40</f>
        <v>128506267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129137024</v>
      </c>
      <c r="D45" s="160"/>
      <c r="E45" s="64"/>
      <c r="F45" s="65">
        <v>128506267</v>
      </c>
      <c r="G45" s="65">
        <v>107668681</v>
      </c>
      <c r="H45" s="65">
        <v>129909169</v>
      </c>
      <c r="I45" s="65">
        <v>120985997</v>
      </c>
      <c r="J45" s="65">
        <v>358563847</v>
      </c>
      <c r="K45" s="65">
        <v>120003811</v>
      </c>
      <c r="L45" s="65">
        <v>115803553</v>
      </c>
      <c r="M45" s="65">
        <v>114466927</v>
      </c>
      <c r="N45" s="65">
        <v>350274291</v>
      </c>
      <c r="O45" s="65">
        <v>124714818</v>
      </c>
      <c r="P45" s="65">
        <v>121691959</v>
      </c>
      <c r="Q45" s="65">
        <v>150730784</v>
      </c>
      <c r="R45" s="65">
        <v>397137561</v>
      </c>
      <c r="S45" s="65">
        <v>146993941</v>
      </c>
      <c r="T45" s="65">
        <v>146706806</v>
      </c>
      <c r="U45" s="65">
        <v>149306047</v>
      </c>
      <c r="V45" s="65">
        <v>443006794</v>
      </c>
      <c r="W45" s="65">
        <v>1548982493</v>
      </c>
      <c r="X45" s="65">
        <v>128506267</v>
      </c>
      <c r="Y45" s="65">
        <v>1420476226</v>
      </c>
      <c r="Z45" s="144">
        <v>1105.38</v>
      </c>
      <c r="AA45" s="67">
        <v>128506267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103143000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129137024</v>
      </c>
      <c r="D48" s="232">
        <f>SUM(D45:D47)</f>
        <v>0</v>
      </c>
      <c r="E48" s="279">
        <f t="shared" si="7"/>
        <v>103143000</v>
      </c>
      <c r="F48" s="234">
        <f t="shared" si="7"/>
        <v>128506267</v>
      </c>
      <c r="G48" s="234">
        <f t="shared" si="7"/>
        <v>107668681</v>
      </c>
      <c r="H48" s="234">
        <f t="shared" si="7"/>
        <v>129909169</v>
      </c>
      <c r="I48" s="234">
        <f t="shared" si="7"/>
        <v>120985997</v>
      </c>
      <c r="J48" s="234">
        <f t="shared" si="7"/>
        <v>358563847</v>
      </c>
      <c r="K48" s="234">
        <f t="shared" si="7"/>
        <v>120003811</v>
      </c>
      <c r="L48" s="234">
        <f t="shared" si="7"/>
        <v>115803553</v>
      </c>
      <c r="M48" s="234">
        <f t="shared" si="7"/>
        <v>114466927</v>
      </c>
      <c r="N48" s="234">
        <f t="shared" si="7"/>
        <v>350274291</v>
      </c>
      <c r="O48" s="234">
        <f t="shared" si="7"/>
        <v>124714818</v>
      </c>
      <c r="P48" s="234">
        <f t="shared" si="7"/>
        <v>121691959</v>
      </c>
      <c r="Q48" s="234">
        <f t="shared" si="7"/>
        <v>150730784</v>
      </c>
      <c r="R48" s="234">
        <f t="shared" si="7"/>
        <v>397137561</v>
      </c>
      <c r="S48" s="234">
        <f t="shared" si="7"/>
        <v>146993941</v>
      </c>
      <c r="T48" s="234">
        <f t="shared" si="7"/>
        <v>146706806</v>
      </c>
      <c r="U48" s="234">
        <f t="shared" si="7"/>
        <v>149306047</v>
      </c>
      <c r="V48" s="234">
        <f t="shared" si="7"/>
        <v>443006794</v>
      </c>
      <c r="W48" s="234">
        <f t="shared" si="7"/>
        <v>1548982493</v>
      </c>
      <c r="X48" s="234">
        <f t="shared" si="7"/>
        <v>128506267</v>
      </c>
      <c r="Y48" s="234">
        <f t="shared" si="7"/>
        <v>1420476226</v>
      </c>
      <c r="Z48" s="280">
        <f>+IF(X48&lt;&gt;0,+(Y48/X48)*100,0)</f>
        <v>1105.3750600350097</v>
      </c>
      <c r="AA48" s="247">
        <f>SUM(AA45:AA47)</f>
        <v>128506267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1422029</v>
      </c>
      <c r="D6" s="160">
        <v>13541801</v>
      </c>
      <c r="E6" s="64">
        <v>5430192</v>
      </c>
      <c r="F6" s="65">
        <v>7373004</v>
      </c>
      <c r="G6" s="65">
        <v>937875</v>
      </c>
      <c r="H6" s="65">
        <v>1939300</v>
      </c>
      <c r="I6" s="65">
        <v>20931</v>
      </c>
      <c r="J6" s="65">
        <v>2898106</v>
      </c>
      <c r="K6" s="65">
        <v>1453487</v>
      </c>
      <c r="L6" s="65">
        <v>844288</v>
      </c>
      <c r="M6" s="65">
        <v>33473</v>
      </c>
      <c r="N6" s="65">
        <v>2331248</v>
      </c>
      <c r="O6" s="65">
        <v>5467009</v>
      </c>
      <c r="P6" s="65">
        <v>558974</v>
      </c>
      <c r="Q6" s="65">
        <v>952046</v>
      </c>
      <c r="R6" s="65">
        <v>6978029</v>
      </c>
      <c r="S6" s="65">
        <v>437332</v>
      </c>
      <c r="T6" s="65">
        <v>483330</v>
      </c>
      <c r="U6" s="65">
        <v>413756</v>
      </c>
      <c r="V6" s="65">
        <v>1334418</v>
      </c>
      <c r="W6" s="65">
        <v>13541801</v>
      </c>
      <c r="X6" s="65">
        <v>7373004</v>
      </c>
      <c r="Y6" s="65">
        <v>6168797</v>
      </c>
      <c r="Z6" s="145">
        <v>83.67</v>
      </c>
      <c r="AA6" s="67">
        <v>7373004</v>
      </c>
    </row>
    <row r="7" spans="1:27" ht="13.5">
      <c r="A7" s="264" t="s">
        <v>181</v>
      </c>
      <c r="B7" s="197" t="s">
        <v>72</v>
      </c>
      <c r="C7" s="160">
        <v>79499345</v>
      </c>
      <c r="D7" s="160">
        <v>80638000</v>
      </c>
      <c r="E7" s="64">
        <v>78487999</v>
      </c>
      <c r="F7" s="65">
        <v>105143001</v>
      </c>
      <c r="G7" s="65">
        <v>31749000</v>
      </c>
      <c r="H7" s="65">
        <v>1500000</v>
      </c>
      <c r="I7" s="65">
        <v>790000</v>
      </c>
      <c r="J7" s="65">
        <v>34039000</v>
      </c>
      <c r="K7" s="65">
        <v>1000000</v>
      </c>
      <c r="L7" s="65"/>
      <c r="M7" s="65">
        <v>16041000</v>
      </c>
      <c r="N7" s="65">
        <v>17041000</v>
      </c>
      <c r="O7" s="65">
        <v>4854000</v>
      </c>
      <c r="P7" s="65">
        <v>150000</v>
      </c>
      <c r="Q7" s="65">
        <v>24554000</v>
      </c>
      <c r="R7" s="65">
        <v>29558000</v>
      </c>
      <c r="S7" s="65"/>
      <c r="T7" s="65"/>
      <c r="U7" s="65"/>
      <c r="V7" s="65"/>
      <c r="W7" s="65">
        <v>80638000</v>
      </c>
      <c r="X7" s="65">
        <v>105143001</v>
      </c>
      <c r="Y7" s="65">
        <v>-24505001</v>
      </c>
      <c r="Z7" s="145">
        <v>-23.31</v>
      </c>
      <c r="AA7" s="67">
        <v>105143001</v>
      </c>
    </row>
    <row r="8" spans="1:27" ht="13.5">
      <c r="A8" s="264" t="s">
        <v>182</v>
      </c>
      <c r="B8" s="197" t="s">
        <v>72</v>
      </c>
      <c r="C8" s="160"/>
      <c r="D8" s="160">
        <v>24655000</v>
      </c>
      <c r="E8" s="64">
        <v>24654999</v>
      </c>
      <c r="F8" s="65">
        <v>45500001</v>
      </c>
      <c r="G8" s="65"/>
      <c r="H8" s="65">
        <v>12946000</v>
      </c>
      <c r="I8" s="65"/>
      <c r="J8" s="65">
        <v>12946000</v>
      </c>
      <c r="K8" s="65"/>
      <c r="L8" s="65"/>
      <c r="M8" s="65"/>
      <c r="N8" s="65"/>
      <c r="O8" s="65"/>
      <c r="P8" s="65"/>
      <c r="Q8" s="65">
        <v>11709000</v>
      </c>
      <c r="R8" s="65">
        <v>11709000</v>
      </c>
      <c r="S8" s="65"/>
      <c r="T8" s="65"/>
      <c r="U8" s="65"/>
      <c r="V8" s="65"/>
      <c r="W8" s="65">
        <v>24655000</v>
      </c>
      <c r="X8" s="65">
        <v>45500001</v>
      </c>
      <c r="Y8" s="65">
        <v>-20845001</v>
      </c>
      <c r="Z8" s="145">
        <v>-45.81</v>
      </c>
      <c r="AA8" s="67">
        <v>45500001</v>
      </c>
    </row>
    <row r="9" spans="1:27" ht="13.5">
      <c r="A9" s="264" t="s">
        <v>183</v>
      </c>
      <c r="B9" s="197"/>
      <c r="C9" s="160">
        <v>1420804</v>
      </c>
      <c r="D9" s="160">
        <v>1719024</v>
      </c>
      <c r="E9" s="64">
        <v>900000</v>
      </c>
      <c r="F9" s="65">
        <v>1100004</v>
      </c>
      <c r="G9" s="65">
        <v>61642</v>
      </c>
      <c r="H9" s="65">
        <v>148646</v>
      </c>
      <c r="I9" s="65">
        <v>142653</v>
      </c>
      <c r="J9" s="65">
        <v>352941</v>
      </c>
      <c r="K9" s="65">
        <v>165108</v>
      </c>
      <c r="L9" s="65">
        <v>156688</v>
      </c>
      <c r="M9" s="65">
        <v>143620</v>
      </c>
      <c r="N9" s="65">
        <v>465416</v>
      </c>
      <c r="O9" s="65">
        <v>164553</v>
      </c>
      <c r="P9" s="65">
        <v>39029</v>
      </c>
      <c r="Q9" s="65">
        <v>132496</v>
      </c>
      <c r="R9" s="65">
        <v>336078</v>
      </c>
      <c r="S9" s="65">
        <v>152309</v>
      </c>
      <c r="T9" s="65">
        <v>218922</v>
      </c>
      <c r="U9" s="65">
        <v>193358</v>
      </c>
      <c r="V9" s="65">
        <v>564589</v>
      </c>
      <c r="W9" s="65">
        <v>1719024</v>
      </c>
      <c r="X9" s="65">
        <v>1100004</v>
      </c>
      <c r="Y9" s="65">
        <v>619020</v>
      </c>
      <c r="Z9" s="145">
        <v>56.27</v>
      </c>
      <c r="AA9" s="67">
        <v>1100004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-51480291</v>
      </c>
      <c r="D12" s="160">
        <v>-53124685</v>
      </c>
      <c r="E12" s="64">
        <v>-70511124</v>
      </c>
      <c r="F12" s="65">
        <v>-72354000</v>
      </c>
      <c r="G12" s="65">
        <v>-2684902</v>
      </c>
      <c r="H12" s="65">
        <v>-3572633</v>
      </c>
      <c r="I12" s="65">
        <v>-3621110</v>
      </c>
      <c r="J12" s="65">
        <v>-9878645</v>
      </c>
      <c r="K12" s="65">
        <v>-3936904</v>
      </c>
      <c r="L12" s="65">
        <v>-4747075</v>
      </c>
      <c r="M12" s="65">
        <v>-4713020</v>
      </c>
      <c r="N12" s="65">
        <v>-13396999</v>
      </c>
      <c r="O12" s="65">
        <v>-4500759</v>
      </c>
      <c r="P12" s="65">
        <v>-6576750</v>
      </c>
      <c r="Q12" s="65">
        <v>-5176778</v>
      </c>
      <c r="R12" s="65">
        <v>-16254287</v>
      </c>
      <c r="S12" s="65">
        <v>-3562030</v>
      </c>
      <c r="T12" s="65">
        <v>-5232433</v>
      </c>
      <c r="U12" s="65">
        <v>-4800291</v>
      </c>
      <c r="V12" s="65">
        <v>-13594754</v>
      </c>
      <c r="W12" s="65">
        <v>-53124685</v>
      </c>
      <c r="X12" s="65">
        <v>-72354000</v>
      </c>
      <c r="Y12" s="65">
        <v>19229315</v>
      </c>
      <c r="Z12" s="145">
        <v>-26.58</v>
      </c>
      <c r="AA12" s="67">
        <v>-72354000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30861887</v>
      </c>
      <c r="D15" s="177">
        <f>SUM(D6:D14)</f>
        <v>67429140</v>
      </c>
      <c r="E15" s="77">
        <f t="shared" si="0"/>
        <v>38962066</v>
      </c>
      <c r="F15" s="78">
        <f t="shared" si="0"/>
        <v>86762010</v>
      </c>
      <c r="G15" s="78">
        <f t="shared" si="0"/>
        <v>30063615</v>
      </c>
      <c r="H15" s="78">
        <f t="shared" si="0"/>
        <v>12961313</v>
      </c>
      <c r="I15" s="78">
        <f t="shared" si="0"/>
        <v>-2667526</v>
      </c>
      <c r="J15" s="78">
        <f t="shared" si="0"/>
        <v>40357402</v>
      </c>
      <c r="K15" s="78">
        <f t="shared" si="0"/>
        <v>-1318309</v>
      </c>
      <c r="L15" s="78">
        <f t="shared" si="0"/>
        <v>-3746099</v>
      </c>
      <c r="M15" s="78">
        <f t="shared" si="0"/>
        <v>11505073</v>
      </c>
      <c r="N15" s="78">
        <f t="shared" si="0"/>
        <v>6440665</v>
      </c>
      <c r="O15" s="78">
        <f t="shared" si="0"/>
        <v>5984803</v>
      </c>
      <c r="P15" s="78">
        <f t="shared" si="0"/>
        <v>-5828747</v>
      </c>
      <c r="Q15" s="78">
        <f t="shared" si="0"/>
        <v>32170764</v>
      </c>
      <c r="R15" s="78">
        <f t="shared" si="0"/>
        <v>32326820</v>
      </c>
      <c r="S15" s="78">
        <f t="shared" si="0"/>
        <v>-2972389</v>
      </c>
      <c r="T15" s="78">
        <f t="shared" si="0"/>
        <v>-4530181</v>
      </c>
      <c r="U15" s="78">
        <f t="shared" si="0"/>
        <v>-4193177</v>
      </c>
      <c r="V15" s="78">
        <f t="shared" si="0"/>
        <v>-11695747</v>
      </c>
      <c r="W15" s="78">
        <f t="shared" si="0"/>
        <v>67429140</v>
      </c>
      <c r="X15" s="78">
        <f t="shared" si="0"/>
        <v>86762010</v>
      </c>
      <c r="Y15" s="78">
        <f t="shared" si="0"/>
        <v>-19332870</v>
      </c>
      <c r="Z15" s="179">
        <f>+IF(X15&lt;&gt;0,+(Y15/X15)*100,0)</f>
        <v>-22.2826442125995</v>
      </c>
      <c r="AA15" s="79">
        <f>SUM(AA6:AA14)</f>
        <v>86762010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467035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-35480402</v>
      </c>
      <c r="D24" s="160">
        <v>-21717223</v>
      </c>
      <c r="E24" s="64">
        <v>-38962066</v>
      </c>
      <c r="F24" s="65">
        <v>-45500004</v>
      </c>
      <c r="G24" s="65">
        <v>-2107599</v>
      </c>
      <c r="H24" s="65">
        <v>-2129249</v>
      </c>
      <c r="I24" s="65">
        <v>-41737</v>
      </c>
      <c r="J24" s="65">
        <v>-4278585</v>
      </c>
      <c r="K24" s="65">
        <v>-474299</v>
      </c>
      <c r="L24" s="65">
        <v>-866021</v>
      </c>
      <c r="M24" s="65">
        <v>-4763310</v>
      </c>
      <c r="N24" s="65">
        <v>-6103630</v>
      </c>
      <c r="O24" s="65">
        <v>-2041734</v>
      </c>
      <c r="P24" s="65">
        <v>-1250808</v>
      </c>
      <c r="Q24" s="65">
        <v>-2144279</v>
      </c>
      <c r="R24" s="65">
        <v>-5436821</v>
      </c>
      <c r="S24" s="65">
        <v>-3457469</v>
      </c>
      <c r="T24" s="65">
        <v>-1343571</v>
      </c>
      <c r="U24" s="65">
        <v>-1097147</v>
      </c>
      <c r="V24" s="65">
        <v>-5898187</v>
      </c>
      <c r="W24" s="65">
        <v>-21717223</v>
      </c>
      <c r="X24" s="65">
        <v>-45500004</v>
      </c>
      <c r="Y24" s="65">
        <v>23782781</v>
      </c>
      <c r="Z24" s="145">
        <v>-52.27</v>
      </c>
      <c r="AA24" s="67">
        <v>-45500004</v>
      </c>
    </row>
    <row r="25" spans="1:27" ht="13.5">
      <c r="A25" s="265" t="s">
        <v>194</v>
      </c>
      <c r="B25" s="266"/>
      <c r="C25" s="177">
        <f aca="true" t="shared" si="1" ref="C25:Y25">SUM(C19:C24)</f>
        <v>-35013367</v>
      </c>
      <c r="D25" s="177">
        <f>SUM(D19:D24)</f>
        <v>-21717223</v>
      </c>
      <c r="E25" s="77">
        <f t="shared" si="1"/>
        <v>-38962066</v>
      </c>
      <c r="F25" s="78">
        <f t="shared" si="1"/>
        <v>-45500004</v>
      </c>
      <c r="G25" s="78">
        <f t="shared" si="1"/>
        <v>-2107599</v>
      </c>
      <c r="H25" s="78">
        <f t="shared" si="1"/>
        <v>-2129249</v>
      </c>
      <c r="I25" s="78">
        <f t="shared" si="1"/>
        <v>-41737</v>
      </c>
      <c r="J25" s="78">
        <f t="shared" si="1"/>
        <v>-4278585</v>
      </c>
      <c r="K25" s="78">
        <f t="shared" si="1"/>
        <v>-474299</v>
      </c>
      <c r="L25" s="78">
        <f t="shared" si="1"/>
        <v>-866021</v>
      </c>
      <c r="M25" s="78">
        <f t="shared" si="1"/>
        <v>-4763310</v>
      </c>
      <c r="N25" s="78">
        <f t="shared" si="1"/>
        <v>-6103630</v>
      </c>
      <c r="O25" s="78">
        <f t="shared" si="1"/>
        <v>-2041734</v>
      </c>
      <c r="P25" s="78">
        <f t="shared" si="1"/>
        <v>-1250808</v>
      </c>
      <c r="Q25" s="78">
        <f t="shared" si="1"/>
        <v>-2144279</v>
      </c>
      <c r="R25" s="78">
        <f t="shared" si="1"/>
        <v>-5436821</v>
      </c>
      <c r="S25" s="78">
        <f t="shared" si="1"/>
        <v>-3457469</v>
      </c>
      <c r="T25" s="78">
        <f t="shared" si="1"/>
        <v>-1343571</v>
      </c>
      <c r="U25" s="78">
        <f t="shared" si="1"/>
        <v>-1097147</v>
      </c>
      <c r="V25" s="78">
        <f t="shared" si="1"/>
        <v>-5898187</v>
      </c>
      <c r="W25" s="78">
        <f t="shared" si="1"/>
        <v>-21717223</v>
      </c>
      <c r="X25" s="78">
        <f t="shared" si="1"/>
        <v>-45500004</v>
      </c>
      <c r="Y25" s="78">
        <f t="shared" si="1"/>
        <v>23782781</v>
      </c>
      <c r="Z25" s="179">
        <f>+IF(X25&lt;&gt;0,+(Y25/X25)*100,0)</f>
        <v>-52.269843756497245</v>
      </c>
      <c r="AA25" s="79">
        <f>SUM(AA19:AA24)</f>
        <v>-45500004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-4151480</v>
      </c>
      <c r="D36" s="158">
        <f>+D15+D25+D34</f>
        <v>45711917</v>
      </c>
      <c r="E36" s="104">
        <f t="shared" si="3"/>
        <v>0</v>
      </c>
      <c r="F36" s="105">
        <f t="shared" si="3"/>
        <v>41262006</v>
      </c>
      <c r="G36" s="105">
        <f t="shared" si="3"/>
        <v>27956016</v>
      </c>
      <c r="H36" s="105">
        <f t="shared" si="3"/>
        <v>10832064</v>
      </c>
      <c r="I36" s="105">
        <f t="shared" si="3"/>
        <v>-2709263</v>
      </c>
      <c r="J36" s="105">
        <f t="shared" si="3"/>
        <v>36078817</v>
      </c>
      <c r="K36" s="105">
        <f t="shared" si="3"/>
        <v>-1792608</v>
      </c>
      <c r="L36" s="105">
        <f t="shared" si="3"/>
        <v>-4612120</v>
      </c>
      <c r="M36" s="105">
        <f t="shared" si="3"/>
        <v>6741763</v>
      </c>
      <c r="N36" s="105">
        <f t="shared" si="3"/>
        <v>337035</v>
      </c>
      <c r="O36" s="105">
        <f t="shared" si="3"/>
        <v>3943069</v>
      </c>
      <c r="P36" s="105">
        <f t="shared" si="3"/>
        <v>-7079555</v>
      </c>
      <c r="Q36" s="105">
        <f t="shared" si="3"/>
        <v>30026485</v>
      </c>
      <c r="R36" s="105">
        <f t="shared" si="3"/>
        <v>26889999</v>
      </c>
      <c r="S36" s="105">
        <f t="shared" si="3"/>
        <v>-6429858</v>
      </c>
      <c r="T36" s="105">
        <f t="shared" si="3"/>
        <v>-5873752</v>
      </c>
      <c r="U36" s="105">
        <f t="shared" si="3"/>
        <v>-5290324</v>
      </c>
      <c r="V36" s="105">
        <f t="shared" si="3"/>
        <v>-17593934</v>
      </c>
      <c r="W36" s="105">
        <f t="shared" si="3"/>
        <v>45711917</v>
      </c>
      <c r="X36" s="105">
        <f t="shared" si="3"/>
        <v>41262006</v>
      </c>
      <c r="Y36" s="105">
        <f t="shared" si="3"/>
        <v>4449911</v>
      </c>
      <c r="Z36" s="142">
        <f>+IF(X36&lt;&gt;0,+(Y36/X36)*100,0)</f>
        <v>10.78452414552991</v>
      </c>
      <c r="AA36" s="107">
        <f>+AA15+AA25+AA34</f>
        <v>41262006</v>
      </c>
    </row>
    <row r="37" spans="1:27" ht="13.5">
      <c r="A37" s="264" t="s">
        <v>202</v>
      </c>
      <c r="B37" s="197" t="s">
        <v>96</v>
      </c>
      <c r="C37" s="158">
        <v>19786492</v>
      </c>
      <c r="D37" s="158"/>
      <c r="E37" s="104"/>
      <c r="F37" s="105"/>
      <c r="G37" s="105"/>
      <c r="H37" s="105">
        <v>27956016</v>
      </c>
      <c r="I37" s="105">
        <v>38788080</v>
      </c>
      <c r="J37" s="105"/>
      <c r="K37" s="105">
        <v>36078817</v>
      </c>
      <c r="L37" s="105">
        <v>34286209</v>
      </c>
      <c r="M37" s="105">
        <v>29674089</v>
      </c>
      <c r="N37" s="105">
        <v>36078817</v>
      </c>
      <c r="O37" s="105">
        <v>36415852</v>
      </c>
      <c r="P37" s="105">
        <v>40358921</v>
      </c>
      <c r="Q37" s="105">
        <v>33279366</v>
      </c>
      <c r="R37" s="105">
        <v>36415852</v>
      </c>
      <c r="S37" s="105">
        <v>63305851</v>
      </c>
      <c r="T37" s="105">
        <v>56875993</v>
      </c>
      <c r="U37" s="105">
        <v>51002241</v>
      </c>
      <c r="V37" s="105">
        <v>63305851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15635012</v>
      </c>
      <c r="D38" s="272">
        <v>45711917</v>
      </c>
      <c r="E38" s="273"/>
      <c r="F38" s="274">
        <v>41262006</v>
      </c>
      <c r="G38" s="274">
        <v>27956016</v>
      </c>
      <c r="H38" s="274">
        <v>38788080</v>
      </c>
      <c r="I38" s="274">
        <v>36078817</v>
      </c>
      <c r="J38" s="274">
        <v>36078817</v>
      </c>
      <c r="K38" s="274">
        <v>34286209</v>
      </c>
      <c r="L38" s="274">
        <v>29674089</v>
      </c>
      <c r="M38" s="274">
        <v>36415852</v>
      </c>
      <c r="N38" s="274">
        <v>36415852</v>
      </c>
      <c r="O38" s="274">
        <v>40358921</v>
      </c>
      <c r="P38" s="274">
        <v>33279366</v>
      </c>
      <c r="Q38" s="274">
        <v>63305851</v>
      </c>
      <c r="R38" s="274">
        <v>63305851</v>
      </c>
      <c r="S38" s="274">
        <v>56875993</v>
      </c>
      <c r="T38" s="274">
        <v>51002241</v>
      </c>
      <c r="U38" s="274">
        <v>45711917</v>
      </c>
      <c r="V38" s="274">
        <v>45711917</v>
      </c>
      <c r="W38" s="274">
        <v>45711917</v>
      </c>
      <c r="X38" s="274">
        <v>41262006</v>
      </c>
      <c r="Y38" s="274">
        <v>4449911</v>
      </c>
      <c r="Z38" s="275">
        <v>10.78</v>
      </c>
      <c r="AA38" s="276">
        <v>41262006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2012-08-02T07:12:45Z</dcterms:created>
  <dcterms:modified xsi:type="dcterms:W3CDTF">2012-08-02T07:12:45Z</dcterms:modified>
  <cp:category/>
  <cp:version/>
  <cp:contentType/>
  <cp:contentStatus/>
</cp:coreProperties>
</file>