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<sst xmlns="http://schemas.openxmlformats.org/spreadsheetml/2006/main" count="536" uniqueCount="252">
  <si>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Kwazulu-Natal: Okhahlamba(KZN235)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</si>
  <si>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</si>
  <si>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</si>
  <si>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</si>
  <si>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</si>
  <si>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</si>
  <si>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</si>
  <si>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</si>
  <si>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</si>
  <si>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</si>
  <si>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</si>
  <si>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</si>
  <si>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</si>
  <si>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</si>
  <si>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</si>
  <si>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</si>
  <si>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</si>
  <si>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</si>
  <si>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</si>
  <si>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</si>
  <si>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</si>
  <si>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</si>
  <si>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</si>
  <si>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</si>
  <si>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</si>
  <si>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</si>
  <si>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</si>
  <si>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</si>
  <si>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</si>
  <si>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</si>
  <si>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</si>
  <si>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</si>
  <si>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</si>
  <si>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</si>
  <si>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</si>
  <si>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</si>
  <si>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</si>
  <si>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</si>
  <si>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</si>
  <si>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</si>
  <si>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</si>
  <si>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</si>
  <si>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</si>
  <si>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</si>
  <si>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</si>
  <si>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</si>
  <si>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</si>
  <si>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</si>
  <si>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</si>
  <si>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</si>
  <si>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</si>
  <si>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</si>
  <si>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</si>
  <si>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</si>
  <si>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</si>
  <si>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</si>
  <si>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</si>
  <si>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</si>
  <si>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</si>
  <si>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</si>
  <si>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</si>
  <si>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</si>
  <si>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</si>
  <si>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</si>
  <si>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</si>
  <si>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</si>
  <si>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</si>
  <si>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</si>
  <si>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</si>
  <si>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</si>
  <si>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Okhahlamba(KZN235)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</si>
  <si>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</si>
  <si>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</si>
  <si>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</si>
  <si>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</si>
  <si>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</si>
  <si>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</si>
  <si>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</si>
  <si>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</si>
  <si>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</si>
  <si>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</si>
  <si>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</si>
  <si>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</si>
  <si>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</si>
  <si>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</si>
  <si>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</si>
  <si>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</si>
  <si>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</si>
  <si>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</si>
  <si>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</si>
  <si>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</si>
  <si>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</si>
  <si>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</si>
  <si>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</si>
  <si>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</si>
  <si>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</si>
  <si>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</si>
  <si>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</si>
  <si>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</si>
  <si>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</si>
  <si>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Okhahlamba(KZN235)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</si>
  <si>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</si>
  <si>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</si>
  <si>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</si>
  <si>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</si>
  <si>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</si>
  <si>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</si>
  <si>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</si>
  <si>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</si>
  <si>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</si>
  <si>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</si>
  <si>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</si>
  <si>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</si>
  <si>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</si>
  <si>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</si>
  <si>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</si>
  <si>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</si>
  <si>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</si>
  <si>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</si>
  <si>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</si>
  <si>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</si>
  <si>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</si>
  <si>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</si>
  <si>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</si>
  <si>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</si>
  <si>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</si>
  <si>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</si>
  <si>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</si>
  <si>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</si>
  <si>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</si>
  <si>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</si>
  <si>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</si>
  <si>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</si>
  <si>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Okhahlamba(KZN235)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</si>
  <si>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</si>
  <si>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</si>
  <si>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</si>
  <si>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</si>
  <si>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</si>
  <si>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</si>
  <si>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</si>
  <si>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</si>
  <si>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</si>
  <si>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Okhahlamba(KZN235)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</si>
  <si>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</si>
  <si>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</si>
  <si>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</si>
  <si>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</si>
  <si>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</si>
  <si>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</si>
  <si>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</si>
  <si>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</si>
  <si>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</si>
  <si>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</si>
  <si>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</si>
  <si>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</si>
  <si>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</si>
  <si>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</si>
  <si>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</si>
  <si>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</si>
  <si>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</si>
  <si>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</si>
  <si>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</si>
  <si>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</si>
  <si>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</si>
  <si>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</si>
  <si>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</si>
  <si>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</si>
  <si>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</si>
  <si>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</si>
  <si>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</si>
  <si>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</si>
  <si>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</si>
  <si>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</si>
  <si>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</si>
  <si>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</si>
  <si>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</si>
  <si>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Okhahlamba(KZN235)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</si>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</sst>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10389293</v>
      </c>
      <c r="C5" s="19"/>
      <c r="D5" s="64">
        <v>13016239</v>
      </c>
      <c r="E5" s="65">
        <v>10016239</v>
      </c>
      <c r="F5" s="65">
        <v>1262228</v>
      </c>
      <c r="G5" s="65">
        <v>1103549</v>
      </c>
      <c r="H5" s="65">
        <v>1110094</v>
      </c>
      <c r="I5" s="65">
        <v>3475871</v>
      </c>
      <c r="J5" s="65">
        <v>1112035</v>
      </c>
      <c r="K5" s="65">
        <v>1110393</v>
      </c>
      <c r="L5" s="65">
        <v>1066172</v>
      </c>
      <c r="M5" s="65">
        <v>3288600</v>
      </c>
      <c r="N5" s="65">
        <v>1074675</v>
      </c>
      <c r="O5" s="65">
        <v>1080974</v>
      </c>
      <c r="P5" s="65">
        <v>1083580</v>
      </c>
      <c r="Q5" s="65">
        <v>3239229</v>
      </c>
      <c r="R5" s="65">
        <v>1730973</v>
      </c>
      <c r="S5" s="65">
        <v>1179159</v>
      </c>
      <c r="T5" s="65">
        <v>1190191</v>
      </c>
      <c r="U5" s="65">
        <v>4100323</v>
      </c>
      <c r="V5" s="65">
        <v>14104023</v>
      </c>
      <c r="W5" s="65">
        <v>10016239</v>
      </c>
      <c r="X5" s="65">
        <v>4087784</v>
      </c>
      <c r="Y5" s="66">
        <v>40.81</v>
      </c>
      <c r="Z5" s="67">
        <v>10016239</v>
      </c>
    </row>
    <row r="6" spans="1:26" ht="13.5">
      <c r="A6" s="63" t="s">
        <v>32</v>
      </c>
      <c r="B6" s="19">
        <v>515747</v>
      </c>
      <c r="C6" s="19"/>
      <c r="D6" s="64">
        <v>185316</v>
      </c>
      <c r="E6" s="65">
        <v>185316</v>
      </c>
      <c r="F6" s="65">
        <v>51762</v>
      </c>
      <c r="G6" s="65">
        <v>45813</v>
      </c>
      <c r="H6" s="65">
        <v>45322</v>
      </c>
      <c r="I6" s="65">
        <v>142897</v>
      </c>
      <c r="J6" s="65">
        <v>45318</v>
      </c>
      <c r="K6" s="65">
        <v>45440</v>
      </c>
      <c r="L6" s="65">
        <v>45003</v>
      </c>
      <c r="M6" s="65">
        <v>135761</v>
      </c>
      <c r="N6" s="65">
        <v>45003</v>
      </c>
      <c r="O6" s="65">
        <v>45003</v>
      </c>
      <c r="P6" s="65">
        <v>45135</v>
      </c>
      <c r="Q6" s="65">
        <v>135141</v>
      </c>
      <c r="R6" s="65">
        <v>45135</v>
      </c>
      <c r="S6" s="65">
        <v>24622</v>
      </c>
      <c r="T6" s="65">
        <v>24685</v>
      </c>
      <c r="U6" s="65">
        <v>94442</v>
      </c>
      <c r="V6" s="65">
        <v>508241</v>
      </c>
      <c r="W6" s="65">
        <v>185316</v>
      </c>
      <c r="X6" s="65">
        <v>322925</v>
      </c>
      <c r="Y6" s="66">
        <v>174.26</v>
      </c>
      <c r="Z6" s="67">
        <v>185316</v>
      </c>
    </row>
    <row r="7" spans="1:26" ht="13.5">
      <c r="A7" s="63" t="s">
        <v>33</v>
      </c>
      <c r="B7" s="19">
        <v>901983</v>
      </c>
      <c r="C7" s="19"/>
      <c r="D7" s="64">
        <v>0</v>
      </c>
      <c r="E7" s="65">
        <v>1250000</v>
      </c>
      <c r="F7" s="65">
        <v>0</v>
      </c>
      <c r="G7" s="65">
        <v>87056</v>
      </c>
      <c r="H7" s="65">
        <v>171777</v>
      </c>
      <c r="I7" s="65">
        <v>258833</v>
      </c>
      <c r="J7" s="65">
        <v>86324</v>
      </c>
      <c r="K7" s="65">
        <v>139294</v>
      </c>
      <c r="L7" s="65">
        <v>124356</v>
      </c>
      <c r="M7" s="65">
        <v>349974</v>
      </c>
      <c r="N7" s="65">
        <v>122786</v>
      </c>
      <c r="O7" s="65">
        <v>118642</v>
      </c>
      <c r="P7" s="65">
        <v>160352</v>
      </c>
      <c r="Q7" s="65">
        <v>401780</v>
      </c>
      <c r="R7" s="65">
        <v>136058</v>
      </c>
      <c r="S7" s="65">
        <v>135923</v>
      </c>
      <c r="T7" s="65">
        <v>130642</v>
      </c>
      <c r="U7" s="65">
        <v>402623</v>
      </c>
      <c r="V7" s="65">
        <v>1413210</v>
      </c>
      <c r="W7" s="65">
        <v>1250000</v>
      </c>
      <c r="X7" s="65">
        <v>163210</v>
      </c>
      <c r="Y7" s="66">
        <v>13.06</v>
      </c>
      <c r="Z7" s="67">
        <v>1250000</v>
      </c>
    </row>
    <row r="8" spans="1:26" ht="13.5">
      <c r="A8" s="63" t="s">
        <v>34</v>
      </c>
      <c r="B8" s="19">
        <v>44542328</v>
      </c>
      <c r="C8" s="19"/>
      <c r="D8" s="64">
        <v>56541000</v>
      </c>
      <c r="E8" s="65">
        <v>60944000</v>
      </c>
      <c r="F8" s="65">
        <v>22962639</v>
      </c>
      <c r="G8" s="65">
        <v>500000</v>
      </c>
      <c r="H8" s="65">
        <v>0</v>
      </c>
      <c r="I8" s="65">
        <v>23462639</v>
      </c>
      <c r="J8" s="65">
        <v>388108</v>
      </c>
      <c r="K8" s="65">
        <v>333155</v>
      </c>
      <c r="L8" s="65">
        <v>0</v>
      </c>
      <c r="M8" s="65">
        <v>721263</v>
      </c>
      <c r="N8" s="65">
        <v>3646290</v>
      </c>
      <c r="O8" s="65">
        <v>0</v>
      </c>
      <c r="P8" s="65">
        <v>14259627</v>
      </c>
      <c r="Q8" s="65">
        <v>17905917</v>
      </c>
      <c r="R8" s="65">
        <v>0</v>
      </c>
      <c r="S8" s="65">
        <v>0</v>
      </c>
      <c r="T8" s="65">
        <v>125000</v>
      </c>
      <c r="U8" s="65">
        <v>125000</v>
      </c>
      <c r="V8" s="65">
        <v>42214819</v>
      </c>
      <c r="W8" s="65">
        <v>60944000</v>
      </c>
      <c r="X8" s="65">
        <v>-18729181</v>
      </c>
      <c r="Y8" s="66">
        <v>-30.73</v>
      </c>
      <c r="Z8" s="67">
        <v>60944000</v>
      </c>
    </row>
    <row r="9" spans="1:26" ht="13.5">
      <c r="A9" s="63" t="s">
        <v>35</v>
      </c>
      <c r="B9" s="19">
        <v>3610161</v>
      </c>
      <c r="C9" s="19"/>
      <c r="D9" s="64">
        <v>80390360</v>
      </c>
      <c r="E9" s="65">
        <v>11848524</v>
      </c>
      <c r="F9" s="65">
        <v>93723</v>
      </c>
      <c r="G9" s="65">
        <v>141597</v>
      </c>
      <c r="H9" s="65">
        <v>164749</v>
      </c>
      <c r="I9" s="65">
        <v>400069</v>
      </c>
      <c r="J9" s="65">
        <v>86194</v>
      </c>
      <c r="K9" s="65">
        <v>14065655</v>
      </c>
      <c r="L9" s="65">
        <v>84596</v>
      </c>
      <c r="M9" s="65">
        <v>14236445</v>
      </c>
      <c r="N9" s="65">
        <v>182138</v>
      </c>
      <c r="O9" s="65">
        <v>50557</v>
      </c>
      <c r="P9" s="65">
        <v>138696</v>
      </c>
      <c r="Q9" s="65">
        <v>371391</v>
      </c>
      <c r="R9" s="65">
        <v>101013</v>
      </c>
      <c r="S9" s="65">
        <v>106096</v>
      </c>
      <c r="T9" s="65">
        <v>274483</v>
      </c>
      <c r="U9" s="65">
        <v>481592</v>
      </c>
      <c r="V9" s="65">
        <v>15489497</v>
      </c>
      <c r="W9" s="65">
        <v>11848524</v>
      </c>
      <c r="X9" s="65">
        <v>3640973</v>
      </c>
      <c r="Y9" s="66">
        <v>30.73</v>
      </c>
      <c r="Z9" s="67">
        <v>11848524</v>
      </c>
    </row>
    <row r="10" spans="1:26" ht="25.5">
      <c r="A10" s="68" t="s">
        <v>213</v>
      </c>
      <c r="B10" s="69">
        <f>SUM(B5:B9)</f>
        <v>59959512</v>
      </c>
      <c r="C10" s="69">
        <f>SUM(C5:C9)</f>
        <v>0</v>
      </c>
      <c r="D10" s="70">
        <f aca="true" t="shared" si="0" ref="D10:Z10">SUM(D5:D9)</f>
        <v>150132915</v>
      </c>
      <c r="E10" s="71">
        <f t="shared" si="0"/>
        <v>84244079</v>
      </c>
      <c r="F10" s="71">
        <f t="shared" si="0"/>
        <v>24370352</v>
      </c>
      <c r="G10" s="71">
        <f t="shared" si="0"/>
        <v>1878015</v>
      </c>
      <c r="H10" s="71">
        <f t="shared" si="0"/>
        <v>1491942</v>
      </c>
      <c r="I10" s="71">
        <f t="shared" si="0"/>
        <v>27740309</v>
      </c>
      <c r="J10" s="71">
        <f t="shared" si="0"/>
        <v>1717979</v>
      </c>
      <c r="K10" s="71">
        <f t="shared" si="0"/>
        <v>15693937</v>
      </c>
      <c r="L10" s="71">
        <f t="shared" si="0"/>
        <v>1320127</v>
      </c>
      <c r="M10" s="71">
        <f t="shared" si="0"/>
        <v>18732043</v>
      </c>
      <c r="N10" s="71">
        <f t="shared" si="0"/>
        <v>5070892</v>
      </c>
      <c r="O10" s="71">
        <f t="shared" si="0"/>
        <v>1295176</v>
      </c>
      <c r="P10" s="71">
        <f t="shared" si="0"/>
        <v>15687390</v>
      </c>
      <c r="Q10" s="71">
        <f t="shared" si="0"/>
        <v>22053458</v>
      </c>
      <c r="R10" s="71">
        <f t="shared" si="0"/>
        <v>2013179</v>
      </c>
      <c r="S10" s="71">
        <f t="shared" si="0"/>
        <v>1445800</v>
      </c>
      <c r="T10" s="71">
        <f t="shared" si="0"/>
        <v>1745001</v>
      </c>
      <c r="U10" s="71">
        <f t="shared" si="0"/>
        <v>5203980</v>
      </c>
      <c r="V10" s="71">
        <f t="shared" si="0"/>
        <v>73729790</v>
      </c>
      <c r="W10" s="71">
        <f t="shared" si="0"/>
        <v>84244079</v>
      </c>
      <c r="X10" s="71">
        <f t="shared" si="0"/>
        <v>-10514289</v>
      </c>
      <c r="Y10" s="72">
        <f>+IF(W10&lt;&gt;0,(X10/W10)*100,0)</f>
        <v>-12.48074538271111</v>
      </c>
      <c r="Z10" s="73">
        <f t="shared" si="0"/>
        <v>84244079</v>
      </c>
    </row>
    <row r="11" spans="1:26" ht="13.5">
      <c r="A11" s="63" t="s">
        <v>37</v>
      </c>
      <c r="B11" s="19">
        <v>19837765</v>
      </c>
      <c r="C11" s="19"/>
      <c r="D11" s="64">
        <v>30906000</v>
      </c>
      <c r="E11" s="65">
        <v>22858040</v>
      </c>
      <c r="F11" s="65">
        <v>1588130</v>
      </c>
      <c r="G11" s="65">
        <v>1446689</v>
      </c>
      <c r="H11" s="65">
        <v>1725715</v>
      </c>
      <c r="I11" s="65">
        <v>4760534</v>
      </c>
      <c r="J11" s="65">
        <v>1741468</v>
      </c>
      <c r="K11" s="65">
        <v>1797560</v>
      </c>
      <c r="L11" s="65">
        <v>1909029</v>
      </c>
      <c r="M11" s="65">
        <v>5448057</v>
      </c>
      <c r="N11" s="65">
        <v>1671942</v>
      </c>
      <c r="O11" s="65">
        <v>1524990</v>
      </c>
      <c r="P11" s="65">
        <v>1408615</v>
      </c>
      <c r="Q11" s="65">
        <v>4605547</v>
      </c>
      <c r="R11" s="65">
        <v>1661302</v>
      </c>
      <c r="S11" s="65">
        <v>2065138</v>
      </c>
      <c r="T11" s="65">
        <v>2050420</v>
      </c>
      <c r="U11" s="65">
        <v>5776860</v>
      </c>
      <c r="V11" s="65">
        <v>20590998</v>
      </c>
      <c r="W11" s="65">
        <v>22858040</v>
      </c>
      <c r="X11" s="65">
        <v>-2267042</v>
      </c>
      <c r="Y11" s="66">
        <v>-9.92</v>
      </c>
      <c r="Z11" s="67">
        <v>22858040</v>
      </c>
    </row>
    <row r="12" spans="1:26" ht="13.5">
      <c r="A12" s="63" t="s">
        <v>38</v>
      </c>
      <c r="B12" s="19">
        <v>5259067</v>
      </c>
      <c r="C12" s="19"/>
      <c r="D12" s="64">
        <v>5724439</v>
      </c>
      <c r="E12" s="65">
        <v>6000000</v>
      </c>
      <c r="F12" s="65">
        <v>438787</v>
      </c>
      <c r="G12" s="65">
        <v>509767</v>
      </c>
      <c r="H12" s="65">
        <v>560672</v>
      </c>
      <c r="I12" s="65">
        <v>1509226</v>
      </c>
      <c r="J12" s="65">
        <v>526438</v>
      </c>
      <c r="K12" s="65">
        <v>529438</v>
      </c>
      <c r="L12" s="65">
        <v>514731</v>
      </c>
      <c r="M12" s="65">
        <v>1570607</v>
      </c>
      <c r="N12" s="65">
        <v>512191</v>
      </c>
      <c r="O12" s="65">
        <v>1126110</v>
      </c>
      <c r="P12" s="65">
        <v>532683</v>
      </c>
      <c r="Q12" s="65">
        <v>2170984</v>
      </c>
      <c r="R12" s="65">
        <v>537558</v>
      </c>
      <c r="S12" s="65">
        <v>532698</v>
      </c>
      <c r="T12" s="65">
        <v>532740</v>
      </c>
      <c r="U12" s="65">
        <v>1602996</v>
      </c>
      <c r="V12" s="65">
        <v>6853813</v>
      </c>
      <c r="W12" s="65">
        <v>6000000</v>
      </c>
      <c r="X12" s="65">
        <v>853813</v>
      </c>
      <c r="Y12" s="66">
        <v>14.23</v>
      </c>
      <c r="Z12" s="67">
        <v>6000000</v>
      </c>
    </row>
    <row r="13" spans="1:26" ht="13.5">
      <c r="A13" s="63" t="s">
        <v>214</v>
      </c>
      <c r="B13" s="19">
        <v>5092125</v>
      </c>
      <c r="C13" s="19"/>
      <c r="D13" s="64">
        <v>2912000</v>
      </c>
      <c r="E13" s="65">
        <v>10012000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11931</v>
      </c>
      <c r="O13" s="65">
        <v>0</v>
      </c>
      <c r="P13" s="65">
        <v>0</v>
      </c>
      <c r="Q13" s="65">
        <v>11931</v>
      </c>
      <c r="R13" s="65">
        <v>0</v>
      </c>
      <c r="S13" s="65">
        <v>0</v>
      </c>
      <c r="T13" s="65">
        <v>0</v>
      </c>
      <c r="U13" s="65">
        <v>0</v>
      </c>
      <c r="V13" s="65">
        <v>11931</v>
      </c>
      <c r="W13" s="65">
        <v>10012000</v>
      </c>
      <c r="X13" s="65">
        <v>-10000069</v>
      </c>
      <c r="Y13" s="66">
        <v>-99.88</v>
      </c>
      <c r="Z13" s="67">
        <v>10012000</v>
      </c>
    </row>
    <row r="14" spans="1:26" ht="13.5">
      <c r="A14" s="63" t="s">
        <v>40</v>
      </c>
      <c r="B14" s="19">
        <v>0</v>
      </c>
      <c r="C14" s="19"/>
      <c r="D14" s="64">
        <v>145000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6">
        <v>0</v>
      </c>
      <c r="Z14" s="67">
        <v>0</v>
      </c>
    </row>
    <row r="15" spans="1:26" ht="13.5">
      <c r="A15" s="63" t="s">
        <v>41</v>
      </c>
      <c r="B15" s="19">
        <v>0</v>
      </c>
      <c r="C15" s="19"/>
      <c r="D15" s="64">
        <v>54204000</v>
      </c>
      <c r="E15" s="65">
        <v>159829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159829</v>
      </c>
      <c r="X15" s="65">
        <v>-159829</v>
      </c>
      <c r="Y15" s="66">
        <v>-100</v>
      </c>
      <c r="Z15" s="67">
        <v>159829</v>
      </c>
    </row>
    <row r="16" spans="1:26" ht="13.5">
      <c r="A16" s="74" t="s">
        <v>42</v>
      </c>
      <c r="B16" s="19">
        <v>0</v>
      </c>
      <c r="C16" s="19"/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6">
        <v>0</v>
      </c>
      <c r="Z16" s="67">
        <v>0</v>
      </c>
    </row>
    <row r="17" spans="1:26" ht="13.5">
      <c r="A17" s="63" t="s">
        <v>43</v>
      </c>
      <c r="B17" s="19">
        <v>31406873</v>
      </c>
      <c r="C17" s="19"/>
      <c r="D17" s="64">
        <v>33475561</v>
      </c>
      <c r="E17" s="65">
        <v>42694210</v>
      </c>
      <c r="F17" s="65">
        <v>1059160</v>
      </c>
      <c r="G17" s="65">
        <v>1313389</v>
      </c>
      <c r="H17" s="65">
        <v>2016097</v>
      </c>
      <c r="I17" s="65">
        <v>4388646</v>
      </c>
      <c r="J17" s="65">
        <v>1725772</v>
      </c>
      <c r="K17" s="65">
        <v>3713723</v>
      </c>
      <c r="L17" s="65">
        <v>900103</v>
      </c>
      <c r="M17" s="65">
        <v>6339598</v>
      </c>
      <c r="N17" s="65">
        <v>3095275</v>
      </c>
      <c r="O17" s="65">
        <v>579460</v>
      </c>
      <c r="P17" s="65">
        <v>794686</v>
      </c>
      <c r="Q17" s="65">
        <v>4469421</v>
      </c>
      <c r="R17" s="65">
        <v>1198683</v>
      </c>
      <c r="S17" s="65">
        <v>2453855</v>
      </c>
      <c r="T17" s="65">
        <v>2451618</v>
      </c>
      <c r="U17" s="65">
        <v>6104156</v>
      </c>
      <c r="V17" s="65">
        <v>21301821</v>
      </c>
      <c r="W17" s="65">
        <v>42694210</v>
      </c>
      <c r="X17" s="65">
        <v>-21392389</v>
      </c>
      <c r="Y17" s="66">
        <v>-50.11</v>
      </c>
      <c r="Z17" s="67">
        <v>42694210</v>
      </c>
    </row>
    <row r="18" spans="1:26" ht="13.5">
      <c r="A18" s="75" t="s">
        <v>44</v>
      </c>
      <c r="B18" s="76">
        <f>SUM(B11:B17)</f>
        <v>61595830</v>
      </c>
      <c r="C18" s="76">
        <f>SUM(C11:C17)</f>
        <v>0</v>
      </c>
      <c r="D18" s="77">
        <f aca="true" t="shared" si="1" ref="D18:Z18">SUM(D11:D17)</f>
        <v>127367000</v>
      </c>
      <c r="E18" s="78">
        <f t="shared" si="1"/>
        <v>81724079</v>
      </c>
      <c r="F18" s="78">
        <f t="shared" si="1"/>
        <v>3086077</v>
      </c>
      <c r="G18" s="78">
        <f t="shared" si="1"/>
        <v>3269845</v>
      </c>
      <c r="H18" s="78">
        <f t="shared" si="1"/>
        <v>4302484</v>
      </c>
      <c r="I18" s="78">
        <f t="shared" si="1"/>
        <v>10658406</v>
      </c>
      <c r="J18" s="78">
        <f t="shared" si="1"/>
        <v>3993678</v>
      </c>
      <c r="K18" s="78">
        <f t="shared" si="1"/>
        <v>6040721</v>
      </c>
      <c r="L18" s="78">
        <f t="shared" si="1"/>
        <v>3323863</v>
      </c>
      <c r="M18" s="78">
        <f t="shared" si="1"/>
        <v>13358262</v>
      </c>
      <c r="N18" s="78">
        <f t="shared" si="1"/>
        <v>5291339</v>
      </c>
      <c r="O18" s="78">
        <f t="shared" si="1"/>
        <v>3230560</v>
      </c>
      <c r="P18" s="78">
        <f t="shared" si="1"/>
        <v>2735984</v>
      </c>
      <c r="Q18" s="78">
        <f t="shared" si="1"/>
        <v>11257883</v>
      </c>
      <c r="R18" s="78">
        <f t="shared" si="1"/>
        <v>3397543</v>
      </c>
      <c r="S18" s="78">
        <f t="shared" si="1"/>
        <v>5051691</v>
      </c>
      <c r="T18" s="78">
        <f t="shared" si="1"/>
        <v>5034778</v>
      </c>
      <c r="U18" s="78">
        <f t="shared" si="1"/>
        <v>13484012</v>
      </c>
      <c r="V18" s="78">
        <f t="shared" si="1"/>
        <v>48758563</v>
      </c>
      <c r="W18" s="78">
        <f t="shared" si="1"/>
        <v>81724079</v>
      </c>
      <c r="X18" s="78">
        <f t="shared" si="1"/>
        <v>-32965516</v>
      </c>
      <c r="Y18" s="72">
        <f>+IF(W18&lt;&gt;0,(X18/W18)*100,0)</f>
        <v>-40.33758031093871</v>
      </c>
      <c r="Z18" s="79">
        <f t="shared" si="1"/>
        <v>81724079</v>
      </c>
    </row>
    <row r="19" spans="1:26" ht="13.5">
      <c r="A19" s="75" t="s">
        <v>45</v>
      </c>
      <c r="B19" s="80">
        <f>+B10-B18</f>
        <v>-1636318</v>
      </c>
      <c r="C19" s="80">
        <f>+C10-C18</f>
        <v>0</v>
      </c>
      <c r="D19" s="81">
        <f aca="true" t="shared" si="2" ref="D19:Z19">+D10-D18</f>
        <v>22765915</v>
      </c>
      <c r="E19" s="82">
        <f t="shared" si="2"/>
        <v>2520000</v>
      </c>
      <c r="F19" s="82">
        <f t="shared" si="2"/>
        <v>21284275</v>
      </c>
      <c r="G19" s="82">
        <f t="shared" si="2"/>
        <v>-1391830</v>
      </c>
      <c r="H19" s="82">
        <f t="shared" si="2"/>
        <v>-2810542</v>
      </c>
      <c r="I19" s="82">
        <f t="shared" si="2"/>
        <v>17081903</v>
      </c>
      <c r="J19" s="82">
        <f t="shared" si="2"/>
        <v>-2275699</v>
      </c>
      <c r="K19" s="82">
        <f t="shared" si="2"/>
        <v>9653216</v>
      </c>
      <c r="L19" s="82">
        <f t="shared" si="2"/>
        <v>-2003736</v>
      </c>
      <c r="M19" s="82">
        <f t="shared" si="2"/>
        <v>5373781</v>
      </c>
      <c r="N19" s="82">
        <f t="shared" si="2"/>
        <v>-220447</v>
      </c>
      <c r="O19" s="82">
        <f t="shared" si="2"/>
        <v>-1935384</v>
      </c>
      <c r="P19" s="82">
        <f t="shared" si="2"/>
        <v>12951406</v>
      </c>
      <c r="Q19" s="82">
        <f t="shared" si="2"/>
        <v>10795575</v>
      </c>
      <c r="R19" s="82">
        <f t="shared" si="2"/>
        <v>-1384364</v>
      </c>
      <c r="S19" s="82">
        <f t="shared" si="2"/>
        <v>-3605891</v>
      </c>
      <c r="T19" s="82">
        <f t="shared" si="2"/>
        <v>-3289777</v>
      </c>
      <c r="U19" s="82">
        <f t="shared" si="2"/>
        <v>-8280032</v>
      </c>
      <c r="V19" s="82">
        <f t="shared" si="2"/>
        <v>24971227</v>
      </c>
      <c r="W19" s="82">
        <f>IF(E10=E18,0,W10-W18)</f>
        <v>2520000</v>
      </c>
      <c r="X19" s="82">
        <f t="shared" si="2"/>
        <v>22451227</v>
      </c>
      <c r="Y19" s="83">
        <f>+IF(W19&lt;&gt;0,(X19/W19)*100,0)</f>
        <v>890.9217063492063</v>
      </c>
      <c r="Z19" s="84">
        <f t="shared" si="2"/>
        <v>2520000</v>
      </c>
    </row>
    <row r="20" spans="1:26" ht="13.5">
      <c r="A20" s="63" t="s">
        <v>46</v>
      </c>
      <c r="B20" s="19">
        <v>10341234</v>
      </c>
      <c r="C20" s="19"/>
      <c r="D20" s="64">
        <v>0</v>
      </c>
      <c r="E20" s="65">
        <v>28923000</v>
      </c>
      <c r="F20" s="65">
        <v>1450000</v>
      </c>
      <c r="G20" s="65">
        <v>4786000</v>
      </c>
      <c r="H20" s="65">
        <v>1000000</v>
      </c>
      <c r="I20" s="65">
        <v>7236000</v>
      </c>
      <c r="J20" s="65">
        <v>1000000</v>
      </c>
      <c r="K20" s="65">
        <v>7969000</v>
      </c>
      <c r="L20" s="65">
        <v>0</v>
      </c>
      <c r="M20" s="65">
        <v>8969000</v>
      </c>
      <c r="N20" s="65">
        <v>0</v>
      </c>
      <c r="O20" s="65">
        <v>5480000</v>
      </c>
      <c r="P20" s="65">
        <v>7855000</v>
      </c>
      <c r="Q20" s="65">
        <v>13335000</v>
      </c>
      <c r="R20" s="65">
        <v>0</v>
      </c>
      <c r="S20" s="65">
        <v>0</v>
      </c>
      <c r="T20" s="65">
        <v>0</v>
      </c>
      <c r="U20" s="65">
        <v>0</v>
      </c>
      <c r="V20" s="65">
        <v>29540000</v>
      </c>
      <c r="W20" s="65">
        <v>28923000</v>
      </c>
      <c r="X20" s="65">
        <v>617000</v>
      </c>
      <c r="Y20" s="66">
        <v>2.13</v>
      </c>
      <c r="Z20" s="67">
        <v>28923000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8704916</v>
      </c>
      <c r="C22" s="91">
        <f>SUM(C19:C21)</f>
        <v>0</v>
      </c>
      <c r="D22" s="92">
        <f aca="true" t="shared" si="3" ref="D22:Z22">SUM(D19:D21)</f>
        <v>22765915</v>
      </c>
      <c r="E22" s="93">
        <f t="shared" si="3"/>
        <v>31443000</v>
      </c>
      <c r="F22" s="93">
        <f t="shared" si="3"/>
        <v>22734275</v>
      </c>
      <c r="G22" s="93">
        <f t="shared" si="3"/>
        <v>3394170</v>
      </c>
      <c r="H22" s="93">
        <f t="shared" si="3"/>
        <v>-1810542</v>
      </c>
      <c r="I22" s="93">
        <f t="shared" si="3"/>
        <v>24317903</v>
      </c>
      <c r="J22" s="93">
        <f t="shared" si="3"/>
        <v>-1275699</v>
      </c>
      <c r="K22" s="93">
        <f t="shared" si="3"/>
        <v>17622216</v>
      </c>
      <c r="L22" s="93">
        <f t="shared" si="3"/>
        <v>-2003736</v>
      </c>
      <c r="M22" s="93">
        <f t="shared" si="3"/>
        <v>14342781</v>
      </c>
      <c r="N22" s="93">
        <f t="shared" si="3"/>
        <v>-220447</v>
      </c>
      <c r="O22" s="93">
        <f t="shared" si="3"/>
        <v>3544616</v>
      </c>
      <c r="P22" s="93">
        <f t="shared" si="3"/>
        <v>20806406</v>
      </c>
      <c r="Q22" s="93">
        <f t="shared" si="3"/>
        <v>24130575</v>
      </c>
      <c r="R22" s="93">
        <f t="shared" si="3"/>
        <v>-1384364</v>
      </c>
      <c r="S22" s="93">
        <f t="shared" si="3"/>
        <v>-3605891</v>
      </c>
      <c r="T22" s="93">
        <f t="shared" si="3"/>
        <v>-3289777</v>
      </c>
      <c r="U22" s="93">
        <f t="shared" si="3"/>
        <v>-8280032</v>
      </c>
      <c r="V22" s="93">
        <f t="shared" si="3"/>
        <v>54511227</v>
      </c>
      <c r="W22" s="93">
        <f t="shared" si="3"/>
        <v>31443000</v>
      </c>
      <c r="X22" s="93">
        <f t="shared" si="3"/>
        <v>23068227</v>
      </c>
      <c r="Y22" s="94">
        <f>+IF(W22&lt;&gt;0,(X22/W22)*100,0)</f>
        <v>73.36522278408549</v>
      </c>
      <c r="Z22" s="95">
        <f t="shared" si="3"/>
        <v>31443000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8704916</v>
      </c>
      <c r="C24" s="80">
        <f>SUM(C22:C23)</f>
        <v>0</v>
      </c>
      <c r="D24" s="81">
        <f aca="true" t="shared" si="4" ref="D24:Z24">SUM(D22:D23)</f>
        <v>22765915</v>
      </c>
      <c r="E24" s="82">
        <f t="shared" si="4"/>
        <v>31443000</v>
      </c>
      <c r="F24" s="82">
        <f t="shared" si="4"/>
        <v>22734275</v>
      </c>
      <c r="G24" s="82">
        <f t="shared" si="4"/>
        <v>3394170</v>
      </c>
      <c r="H24" s="82">
        <f t="shared" si="4"/>
        <v>-1810542</v>
      </c>
      <c r="I24" s="82">
        <f t="shared" si="4"/>
        <v>24317903</v>
      </c>
      <c r="J24" s="82">
        <f t="shared" si="4"/>
        <v>-1275699</v>
      </c>
      <c r="K24" s="82">
        <f t="shared" si="4"/>
        <v>17622216</v>
      </c>
      <c r="L24" s="82">
        <f t="shared" si="4"/>
        <v>-2003736</v>
      </c>
      <c r="M24" s="82">
        <f t="shared" si="4"/>
        <v>14342781</v>
      </c>
      <c r="N24" s="82">
        <f t="shared" si="4"/>
        <v>-220447</v>
      </c>
      <c r="O24" s="82">
        <f t="shared" si="4"/>
        <v>3544616</v>
      </c>
      <c r="P24" s="82">
        <f t="shared" si="4"/>
        <v>20806406</v>
      </c>
      <c r="Q24" s="82">
        <f t="shared" si="4"/>
        <v>24130575</v>
      </c>
      <c r="R24" s="82">
        <f t="shared" si="4"/>
        <v>-1384364</v>
      </c>
      <c r="S24" s="82">
        <f t="shared" si="4"/>
        <v>-3605891</v>
      </c>
      <c r="T24" s="82">
        <f t="shared" si="4"/>
        <v>-3289777</v>
      </c>
      <c r="U24" s="82">
        <f t="shared" si="4"/>
        <v>-8280032</v>
      </c>
      <c r="V24" s="82">
        <f t="shared" si="4"/>
        <v>54511227</v>
      </c>
      <c r="W24" s="82">
        <f t="shared" si="4"/>
        <v>31443000</v>
      </c>
      <c r="X24" s="82">
        <f t="shared" si="4"/>
        <v>23068227</v>
      </c>
      <c r="Y24" s="83">
        <f>+IF(W24&lt;&gt;0,(X24/W24)*100,0)</f>
        <v>73.36522278408549</v>
      </c>
      <c r="Z24" s="84">
        <f t="shared" si="4"/>
        <v>31443000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8776387</v>
      </c>
      <c r="C27" s="22"/>
      <c r="D27" s="104">
        <v>24893000</v>
      </c>
      <c r="E27" s="105">
        <v>31443000</v>
      </c>
      <c r="F27" s="105">
        <v>738783</v>
      </c>
      <c r="G27" s="105">
        <v>2306362</v>
      </c>
      <c r="H27" s="105">
        <v>2500293</v>
      </c>
      <c r="I27" s="105">
        <v>5545438</v>
      </c>
      <c r="J27" s="105">
        <v>453917</v>
      </c>
      <c r="K27" s="105">
        <v>3186570</v>
      </c>
      <c r="L27" s="105">
        <v>375901</v>
      </c>
      <c r="M27" s="105">
        <v>4016388</v>
      </c>
      <c r="N27" s="105">
        <v>2319607</v>
      </c>
      <c r="O27" s="105">
        <v>1340426</v>
      </c>
      <c r="P27" s="105">
        <v>1155036</v>
      </c>
      <c r="Q27" s="105">
        <v>4815069</v>
      </c>
      <c r="R27" s="105">
        <v>2652544</v>
      </c>
      <c r="S27" s="105">
        <v>2716003</v>
      </c>
      <c r="T27" s="105">
        <v>2518525</v>
      </c>
      <c r="U27" s="105">
        <v>7887072</v>
      </c>
      <c r="V27" s="105">
        <v>22263967</v>
      </c>
      <c r="W27" s="105">
        <v>31443000</v>
      </c>
      <c r="X27" s="105">
        <v>-9179033</v>
      </c>
      <c r="Y27" s="106">
        <v>-29.19</v>
      </c>
      <c r="Z27" s="107">
        <v>31443000</v>
      </c>
    </row>
    <row r="28" spans="1:26" ht="13.5">
      <c r="A28" s="108" t="s">
        <v>46</v>
      </c>
      <c r="B28" s="19">
        <v>5972329</v>
      </c>
      <c r="C28" s="19"/>
      <c r="D28" s="64">
        <v>21643000</v>
      </c>
      <c r="E28" s="65">
        <v>29363000</v>
      </c>
      <c r="F28" s="65">
        <v>686860</v>
      </c>
      <c r="G28" s="65">
        <v>2164506</v>
      </c>
      <c r="H28" s="65">
        <v>2488488</v>
      </c>
      <c r="I28" s="65">
        <v>5339854</v>
      </c>
      <c r="J28" s="65">
        <v>364882</v>
      </c>
      <c r="K28" s="65">
        <v>3134023</v>
      </c>
      <c r="L28" s="65">
        <v>375901</v>
      </c>
      <c r="M28" s="65">
        <v>3874806</v>
      </c>
      <c r="N28" s="65">
        <v>2319607</v>
      </c>
      <c r="O28" s="65">
        <v>1340426</v>
      </c>
      <c r="P28" s="65">
        <v>1155036</v>
      </c>
      <c r="Q28" s="65">
        <v>4815069</v>
      </c>
      <c r="R28" s="65">
        <v>2652544</v>
      </c>
      <c r="S28" s="65">
        <v>2030109</v>
      </c>
      <c r="T28" s="65">
        <v>2470249</v>
      </c>
      <c r="U28" s="65">
        <v>7152902</v>
      </c>
      <c r="V28" s="65">
        <v>21182631</v>
      </c>
      <c r="W28" s="65">
        <v>29363000</v>
      </c>
      <c r="X28" s="65">
        <v>-8180369</v>
      </c>
      <c r="Y28" s="66">
        <v>-27.86</v>
      </c>
      <c r="Z28" s="67">
        <v>29363000</v>
      </c>
    </row>
    <row r="29" spans="1:26" ht="13.5">
      <c r="A29" s="63" t="s">
        <v>218</v>
      </c>
      <c r="B29" s="19">
        <v>2804058</v>
      </c>
      <c r="C29" s="19"/>
      <c r="D29" s="64">
        <v>0</v>
      </c>
      <c r="E29" s="65">
        <v>2080000</v>
      </c>
      <c r="F29" s="65">
        <v>51923</v>
      </c>
      <c r="G29" s="65">
        <v>141856</v>
      </c>
      <c r="H29" s="65">
        <v>11805</v>
      </c>
      <c r="I29" s="65">
        <v>205584</v>
      </c>
      <c r="J29" s="65">
        <v>89035</v>
      </c>
      <c r="K29" s="65">
        <v>41636</v>
      </c>
      <c r="L29" s="65">
        <v>0</v>
      </c>
      <c r="M29" s="65">
        <v>130671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685894</v>
      </c>
      <c r="T29" s="65">
        <v>48276</v>
      </c>
      <c r="U29" s="65">
        <v>734170</v>
      </c>
      <c r="V29" s="65">
        <v>1070425</v>
      </c>
      <c r="W29" s="65">
        <v>2080000</v>
      </c>
      <c r="X29" s="65">
        <v>-1009575</v>
      </c>
      <c r="Y29" s="66">
        <v>-48.54</v>
      </c>
      <c r="Z29" s="67">
        <v>2080000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3250000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8776387</v>
      </c>
      <c r="C32" s="22">
        <f>SUM(C28:C31)</f>
        <v>0</v>
      </c>
      <c r="D32" s="104">
        <f aca="true" t="shared" si="5" ref="D32:Z32">SUM(D28:D31)</f>
        <v>24893000</v>
      </c>
      <c r="E32" s="105">
        <f t="shared" si="5"/>
        <v>31443000</v>
      </c>
      <c r="F32" s="105">
        <f t="shared" si="5"/>
        <v>738783</v>
      </c>
      <c r="G32" s="105">
        <f t="shared" si="5"/>
        <v>2306362</v>
      </c>
      <c r="H32" s="105">
        <f t="shared" si="5"/>
        <v>2500293</v>
      </c>
      <c r="I32" s="105">
        <f t="shared" si="5"/>
        <v>5545438</v>
      </c>
      <c r="J32" s="105">
        <f t="shared" si="5"/>
        <v>453917</v>
      </c>
      <c r="K32" s="105">
        <f t="shared" si="5"/>
        <v>3175659</v>
      </c>
      <c r="L32" s="105">
        <f t="shared" si="5"/>
        <v>375901</v>
      </c>
      <c r="M32" s="105">
        <f t="shared" si="5"/>
        <v>4005477</v>
      </c>
      <c r="N32" s="105">
        <f t="shared" si="5"/>
        <v>2319607</v>
      </c>
      <c r="O32" s="105">
        <f t="shared" si="5"/>
        <v>1340426</v>
      </c>
      <c r="P32" s="105">
        <f t="shared" si="5"/>
        <v>1155036</v>
      </c>
      <c r="Q32" s="105">
        <f t="shared" si="5"/>
        <v>4815069</v>
      </c>
      <c r="R32" s="105">
        <f t="shared" si="5"/>
        <v>2652544</v>
      </c>
      <c r="S32" s="105">
        <f t="shared" si="5"/>
        <v>2716003</v>
      </c>
      <c r="T32" s="105">
        <f t="shared" si="5"/>
        <v>2518525</v>
      </c>
      <c r="U32" s="105">
        <f t="shared" si="5"/>
        <v>7887072</v>
      </c>
      <c r="V32" s="105">
        <f t="shared" si="5"/>
        <v>22253056</v>
      </c>
      <c r="W32" s="105">
        <f t="shared" si="5"/>
        <v>31443000</v>
      </c>
      <c r="X32" s="105">
        <f t="shared" si="5"/>
        <v>-9189944</v>
      </c>
      <c r="Y32" s="106">
        <f>+IF(W32&lt;&gt;0,(X32/W32)*100,0)</f>
        <v>-29.22731291543428</v>
      </c>
      <c r="Z32" s="107">
        <f t="shared" si="5"/>
        <v>31443000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42163572</v>
      </c>
      <c r="C35" s="19"/>
      <c r="D35" s="64">
        <v>0</v>
      </c>
      <c r="E35" s="65">
        <v>42163571</v>
      </c>
      <c r="F35" s="65">
        <v>16134865</v>
      </c>
      <c r="G35" s="65">
        <v>32269730</v>
      </c>
      <c r="H35" s="65">
        <v>48404596</v>
      </c>
      <c r="I35" s="65">
        <v>96809191</v>
      </c>
      <c r="J35" s="65">
        <v>64539462</v>
      </c>
      <c r="K35" s="65">
        <v>47377468</v>
      </c>
      <c r="L35" s="65">
        <v>76176219</v>
      </c>
      <c r="M35" s="65">
        <v>188093149</v>
      </c>
      <c r="N35" s="65">
        <v>77047675</v>
      </c>
      <c r="O35" s="65">
        <v>76575020</v>
      </c>
      <c r="P35" s="65">
        <v>91398702</v>
      </c>
      <c r="Q35" s="65">
        <v>245021397</v>
      </c>
      <c r="R35" s="65">
        <v>87332482</v>
      </c>
      <c r="S35" s="65">
        <v>83990834</v>
      </c>
      <c r="T35" s="65">
        <v>100095680</v>
      </c>
      <c r="U35" s="65">
        <v>271418996</v>
      </c>
      <c r="V35" s="65">
        <v>801342733</v>
      </c>
      <c r="W35" s="65">
        <v>42163571</v>
      </c>
      <c r="X35" s="65">
        <v>759179162</v>
      </c>
      <c r="Y35" s="66">
        <v>1800.56</v>
      </c>
      <c r="Z35" s="67">
        <v>42163571</v>
      </c>
    </row>
    <row r="36" spans="1:26" ht="13.5">
      <c r="A36" s="63" t="s">
        <v>57</v>
      </c>
      <c r="B36" s="19">
        <v>51949532</v>
      </c>
      <c r="C36" s="19"/>
      <c r="D36" s="64">
        <v>0</v>
      </c>
      <c r="E36" s="65">
        <v>51949532</v>
      </c>
      <c r="F36" s="65">
        <v>12842869</v>
      </c>
      <c r="G36" s="65">
        <v>25685738</v>
      </c>
      <c r="H36" s="65">
        <v>38528606</v>
      </c>
      <c r="I36" s="65">
        <v>77057213</v>
      </c>
      <c r="J36" s="65">
        <v>51371475</v>
      </c>
      <c r="K36" s="65">
        <v>84556534</v>
      </c>
      <c r="L36" s="65">
        <v>52408420</v>
      </c>
      <c r="M36" s="65">
        <v>188336429</v>
      </c>
      <c r="N36" s="65">
        <v>52408421</v>
      </c>
      <c r="O36" s="65">
        <v>56601486</v>
      </c>
      <c r="P36" s="65">
        <v>60212703</v>
      </c>
      <c r="Q36" s="65">
        <v>169222610</v>
      </c>
      <c r="R36" s="65">
        <v>64633319</v>
      </c>
      <c r="S36" s="65">
        <v>64633319</v>
      </c>
      <c r="T36" s="65">
        <v>69233984</v>
      </c>
      <c r="U36" s="65">
        <v>198500622</v>
      </c>
      <c r="V36" s="65">
        <v>633116874</v>
      </c>
      <c r="W36" s="65">
        <v>51949532</v>
      </c>
      <c r="X36" s="65">
        <v>581167342</v>
      </c>
      <c r="Y36" s="66">
        <v>1118.72</v>
      </c>
      <c r="Z36" s="67">
        <v>51949532</v>
      </c>
    </row>
    <row r="37" spans="1:26" ht="13.5">
      <c r="A37" s="63" t="s">
        <v>58</v>
      </c>
      <c r="B37" s="19">
        <v>37157981</v>
      </c>
      <c r="C37" s="19"/>
      <c r="D37" s="64">
        <v>0</v>
      </c>
      <c r="E37" s="65">
        <v>37157981</v>
      </c>
      <c r="F37" s="65">
        <v>8425203</v>
      </c>
      <c r="G37" s="65">
        <v>16850406</v>
      </c>
      <c r="H37" s="65">
        <v>25275609</v>
      </c>
      <c r="I37" s="65">
        <v>50551218</v>
      </c>
      <c r="J37" s="65">
        <v>33700813</v>
      </c>
      <c r="K37" s="65">
        <v>31710731</v>
      </c>
      <c r="L37" s="65">
        <v>30474602</v>
      </c>
      <c r="M37" s="65">
        <v>95886146</v>
      </c>
      <c r="N37" s="65">
        <v>30230888</v>
      </c>
      <c r="O37" s="65">
        <v>28195031</v>
      </c>
      <c r="P37" s="65">
        <v>23858136</v>
      </c>
      <c r="Q37" s="65">
        <v>82284055</v>
      </c>
      <c r="R37" s="65">
        <v>18735317</v>
      </c>
      <c r="S37" s="65">
        <v>17629959</v>
      </c>
      <c r="T37" s="65">
        <v>45374834</v>
      </c>
      <c r="U37" s="65">
        <v>81740110</v>
      </c>
      <c r="V37" s="65">
        <v>310461529</v>
      </c>
      <c r="W37" s="65">
        <v>37157981</v>
      </c>
      <c r="X37" s="65">
        <v>273303548</v>
      </c>
      <c r="Y37" s="66">
        <v>735.52</v>
      </c>
      <c r="Z37" s="67">
        <v>37157981</v>
      </c>
    </row>
    <row r="38" spans="1:26" ht="13.5">
      <c r="A38" s="63" t="s">
        <v>59</v>
      </c>
      <c r="B38" s="19">
        <v>6375051</v>
      </c>
      <c r="C38" s="19"/>
      <c r="D38" s="64">
        <v>0</v>
      </c>
      <c r="E38" s="65">
        <v>6375050</v>
      </c>
      <c r="F38" s="65">
        <v>1933693</v>
      </c>
      <c r="G38" s="65">
        <v>3867386</v>
      </c>
      <c r="H38" s="65">
        <v>5801079</v>
      </c>
      <c r="I38" s="65">
        <v>11602158</v>
      </c>
      <c r="J38" s="65">
        <v>7734772</v>
      </c>
      <c r="K38" s="65">
        <v>8952190</v>
      </c>
      <c r="L38" s="65">
        <v>8961638</v>
      </c>
      <c r="M38" s="65">
        <v>25648600</v>
      </c>
      <c r="N38" s="65">
        <v>8961640</v>
      </c>
      <c r="O38" s="65">
        <v>7792571</v>
      </c>
      <c r="P38" s="65">
        <v>8961640</v>
      </c>
      <c r="Q38" s="65">
        <v>25715851</v>
      </c>
      <c r="R38" s="65">
        <v>6330843</v>
      </c>
      <c r="S38" s="65">
        <v>6330843</v>
      </c>
      <c r="T38" s="65">
        <v>2630797</v>
      </c>
      <c r="U38" s="65">
        <v>15292483</v>
      </c>
      <c r="V38" s="65">
        <v>78259092</v>
      </c>
      <c r="W38" s="65">
        <v>6375050</v>
      </c>
      <c r="X38" s="65">
        <v>71884042</v>
      </c>
      <c r="Y38" s="66">
        <v>1127.58</v>
      </c>
      <c r="Z38" s="67">
        <v>6375050</v>
      </c>
    </row>
    <row r="39" spans="1:26" ht="13.5">
      <c r="A39" s="63" t="s">
        <v>60</v>
      </c>
      <c r="B39" s="19">
        <v>50580072</v>
      </c>
      <c r="C39" s="19"/>
      <c r="D39" s="64">
        <v>0</v>
      </c>
      <c r="E39" s="65">
        <v>50580072</v>
      </c>
      <c r="F39" s="65">
        <v>18618838</v>
      </c>
      <c r="G39" s="65">
        <v>37237676</v>
      </c>
      <c r="H39" s="65">
        <v>55856514</v>
      </c>
      <c r="I39" s="65">
        <v>111713028</v>
      </c>
      <c r="J39" s="65">
        <v>74475352</v>
      </c>
      <c r="K39" s="65">
        <v>91271081</v>
      </c>
      <c r="L39" s="65">
        <v>89148399</v>
      </c>
      <c r="M39" s="65">
        <v>254894832</v>
      </c>
      <c r="N39" s="65">
        <v>90263568</v>
      </c>
      <c r="O39" s="65">
        <v>97188904</v>
      </c>
      <c r="P39" s="65">
        <v>118791629</v>
      </c>
      <c r="Q39" s="65">
        <v>306244101</v>
      </c>
      <c r="R39" s="65">
        <v>126899641</v>
      </c>
      <c r="S39" s="65">
        <v>124663351</v>
      </c>
      <c r="T39" s="65">
        <v>121324033</v>
      </c>
      <c r="U39" s="65">
        <v>372887025</v>
      </c>
      <c r="V39" s="65">
        <v>1045738986</v>
      </c>
      <c r="W39" s="65">
        <v>50580072</v>
      </c>
      <c r="X39" s="65">
        <v>995158914</v>
      </c>
      <c r="Y39" s="66">
        <v>1967.49</v>
      </c>
      <c r="Z39" s="67">
        <v>50580072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37026021</v>
      </c>
      <c r="C42" s="19">
        <v>46728133</v>
      </c>
      <c r="D42" s="64">
        <v>24922548</v>
      </c>
      <c r="E42" s="65">
        <v>31443001</v>
      </c>
      <c r="F42" s="65">
        <v>20430170</v>
      </c>
      <c r="G42" s="65">
        <v>1978575</v>
      </c>
      <c r="H42" s="65">
        <v>-144924</v>
      </c>
      <c r="I42" s="65">
        <v>22263821</v>
      </c>
      <c r="J42" s="65">
        <v>-2523686</v>
      </c>
      <c r="K42" s="65">
        <v>18944046</v>
      </c>
      <c r="L42" s="65">
        <v>-4959599</v>
      </c>
      <c r="M42" s="65">
        <v>11460761</v>
      </c>
      <c r="N42" s="65">
        <v>1257941</v>
      </c>
      <c r="O42" s="65">
        <v>2971678</v>
      </c>
      <c r="P42" s="65">
        <v>16933925</v>
      </c>
      <c r="Q42" s="65">
        <v>21163544</v>
      </c>
      <c r="R42" s="65">
        <v>-2243660</v>
      </c>
      <c r="S42" s="65">
        <v>-2037186</v>
      </c>
      <c r="T42" s="65">
        <v>-3879147</v>
      </c>
      <c r="U42" s="65">
        <v>-8159993</v>
      </c>
      <c r="V42" s="65">
        <v>46728133</v>
      </c>
      <c r="W42" s="65">
        <v>31443001</v>
      </c>
      <c r="X42" s="65">
        <v>15285132</v>
      </c>
      <c r="Y42" s="66">
        <v>48.61</v>
      </c>
      <c r="Z42" s="67">
        <v>31443001</v>
      </c>
    </row>
    <row r="43" spans="1:26" ht="13.5">
      <c r="A43" s="63" t="s">
        <v>63</v>
      </c>
      <c r="B43" s="19">
        <v>-6989693</v>
      </c>
      <c r="C43" s="19">
        <v>-16885216</v>
      </c>
      <c r="D43" s="64">
        <v>-24892548</v>
      </c>
      <c r="E43" s="65">
        <v>-31443001</v>
      </c>
      <c r="F43" s="65">
        <v>-738783</v>
      </c>
      <c r="G43" s="65">
        <v>-2306362</v>
      </c>
      <c r="H43" s="65">
        <v>-2488488</v>
      </c>
      <c r="I43" s="65">
        <v>-5533633</v>
      </c>
      <c r="J43" s="65">
        <v>-453917</v>
      </c>
      <c r="K43" s="65">
        <v>-970757</v>
      </c>
      <c r="L43" s="65">
        <v>-2407105</v>
      </c>
      <c r="M43" s="65">
        <v>-3831779</v>
      </c>
      <c r="N43" s="65">
        <v>-1552405</v>
      </c>
      <c r="O43" s="65">
        <v>0</v>
      </c>
      <c r="P43" s="65">
        <v>-2658061</v>
      </c>
      <c r="Q43" s="65">
        <v>-4210466</v>
      </c>
      <c r="R43" s="65">
        <v>-1425599</v>
      </c>
      <c r="S43" s="65">
        <v>-1234308</v>
      </c>
      <c r="T43" s="65">
        <v>-649431</v>
      </c>
      <c r="U43" s="65">
        <v>-3309338</v>
      </c>
      <c r="V43" s="65">
        <v>-16885216</v>
      </c>
      <c r="W43" s="65">
        <v>-31443001</v>
      </c>
      <c r="X43" s="65">
        <v>14557785</v>
      </c>
      <c r="Y43" s="66">
        <v>-46.3</v>
      </c>
      <c r="Z43" s="67">
        <v>-31443001</v>
      </c>
    </row>
    <row r="44" spans="1:26" ht="13.5">
      <c r="A44" s="63" t="s">
        <v>64</v>
      </c>
      <c r="B44" s="19">
        <v>0</v>
      </c>
      <c r="C44" s="19"/>
      <c r="D44" s="64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34975935</v>
      </c>
      <c r="C45" s="22">
        <v>64818852</v>
      </c>
      <c r="D45" s="104">
        <v>30000</v>
      </c>
      <c r="E45" s="105">
        <v>0</v>
      </c>
      <c r="F45" s="105">
        <v>54667322</v>
      </c>
      <c r="G45" s="105">
        <v>54339535</v>
      </c>
      <c r="H45" s="105">
        <v>51706123</v>
      </c>
      <c r="I45" s="105">
        <v>51706123</v>
      </c>
      <c r="J45" s="105">
        <v>48728520</v>
      </c>
      <c r="K45" s="105">
        <v>66701809</v>
      </c>
      <c r="L45" s="105">
        <v>59335105</v>
      </c>
      <c r="M45" s="105">
        <v>59335105</v>
      </c>
      <c r="N45" s="105">
        <v>59040641</v>
      </c>
      <c r="O45" s="105">
        <v>62012319</v>
      </c>
      <c r="P45" s="105">
        <v>76288183</v>
      </c>
      <c r="Q45" s="105">
        <v>76288183</v>
      </c>
      <c r="R45" s="105">
        <v>72618924</v>
      </c>
      <c r="S45" s="105">
        <v>69347430</v>
      </c>
      <c r="T45" s="105">
        <v>64818852</v>
      </c>
      <c r="U45" s="105">
        <v>64818852</v>
      </c>
      <c r="V45" s="105">
        <v>64818852</v>
      </c>
      <c r="W45" s="105">
        <v>0</v>
      </c>
      <c r="X45" s="105">
        <v>64818852</v>
      </c>
      <c r="Y45" s="106">
        <v>0</v>
      </c>
      <c r="Z45" s="107">
        <v>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-127137</v>
      </c>
      <c r="C49" s="57"/>
      <c r="D49" s="134">
        <v>881972</v>
      </c>
      <c r="E49" s="59">
        <v>830002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12034748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1577122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1577122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59.857342563054125</v>
      </c>
      <c r="E58" s="7">
        <f t="shared" si="6"/>
        <v>99.99999019757281</v>
      </c>
      <c r="F58" s="7">
        <f t="shared" si="6"/>
        <v>39.05550289992435</v>
      </c>
      <c r="G58" s="7">
        <f t="shared" si="6"/>
        <v>73.1396063646631</v>
      </c>
      <c r="H58" s="7">
        <f t="shared" si="6"/>
        <v>68.62241275205841</v>
      </c>
      <c r="I58" s="7">
        <f t="shared" si="6"/>
        <v>59.10560235616388</v>
      </c>
      <c r="J58" s="7">
        <f t="shared" si="6"/>
        <v>53.179662630041676</v>
      </c>
      <c r="K58" s="7">
        <f t="shared" si="6"/>
        <v>50.37318843581946</v>
      </c>
      <c r="L58" s="7">
        <f t="shared" si="6"/>
        <v>58.5820876382524</v>
      </c>
      <c r="M58" s="7">
        <f t="shared" si="6"/>
        <v>54.056590538240926</v>
      </c>
      <c r="N58" s="7">
        <f t="shared" si="6"/>
        <v>51.04759442609799</v>
      </c>
      <c r="O58" s="7">
        <f t="shared" si="6"/>
        <v>68.52066720218475</v>
      </c>
      <c r="P58" s="7">
        <f t="shared" si="6"/>
        <v>109.0020819532507</v>
      </c>
      <c r="Q58" s="7">
        <f t="shared" si="6"/>
        <v>76.1609937850783</v>
      </c>
      <c r="R58" s="7">
        <f t="shared" si="6"/>
        <v>39.18294324913399</v>
      </c>
      <c r="S58" s="7">
        <f t="shared" si="6"/>
        <v>61.821701869078524</v>
      </c>
      <c r="T58" s="7">
        <f t="shared" si="6"/>
        <v>59.277141555373134</v>
      </c>
      <c r="U58" s="7">
        <f t="shared" si="6"/>
        <v>51.203313337528236</v>
      </c>
      <c r="V58" s="7">
        <f t="shared" si="6"/>
        <v>59.57756096580245</v>
      </c>
      <c r="W58" s="7">
        <f t="shared" si="6"/>
        <v>99.99999019757281</v>
      </c>
      <c r="X58" s="7">
        <f t="shared" si="6"/>
        <v>0</v>
      </c>
      <c r="Y58" s="7">
        <f t="shared" si="6"/>
        <v>0</v>
      </c>
      <c r="Z58" s="8">
        <f t="shared" si="6"/>
        <v>99.99999019757281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59.99889829927063</v>
      </c>
      <c r="E59" s="10">
        <f t="shared" si="7"/>
        <v>99.99999001621266</v>
      </c>
      <c r="F59" s="10">
        <f t="shared" si="7"/>
        <v>36.18315383858949</v>
      </c>
      <c r="G59" s="10">
        <f t="shared" si="7"/>
        <v>71.82134596863956</v>
      </c>
      <c r="H59" s="10">
        <f t="shared" si="7"/>
        <v>67.09788969960438</v>
      </c>
      <c r="I59" s="10">
        <f t="shared" si="7"/>
        <v>57.13451274548884</v>
      </c>
      <c r="J59" s="10">
        <f t="shared" si="7"/>
        <v>50.89754924420868</v>
      </c>
      <c r="K59" s="10">
        <f t="shared" si="7"/>
        <v>47.96266184360408</v>
      </c>
      <c r="L59" s="10">
        <f t="shared" si="7"/>
        <v>56.57733120803997</v>
      </c>
      <c r="M59" s="10">
        <f t="shared" si="7"/>
        <v>51.82599085025824</v>
      </c>
      <c r="N59" s="10">
        <f t="shared" si="7"/>
        <v>48.67814497168068</v>
      </c>
      <c r="O59" s="10">
        <f t="shared" si="7"/>
        <v>66.99696909074873</v>
      </c>
      <c r="P59" s="10">
        <f t="shared" si="7"/>
        <v>111.88797761450829</v>
      </c>
      <c r="Q59" s="10">
        <f t="shared" si="7"/>
        <v>75.81912603349605</v>
      </c>
      <c r="R59" s="10">
        <f t="shared" si="7"/>
        <v>39.06191307386827</v>
      </c>
      <c r="S59" s="10">
        <f t="shared" si="7"/>
        <v>60.891431557259025</v>
      </c>
      <c r="T59" s="10">
        <f t="shared" si="7"/>
        <v>58.90384253739205</v>
      </c>
      <c r="U59" s="10">
        <f t="shared" si="7"/>
        <v>50.80623733189768</v>
      </c>
      <c r="V59" s="10">
        <f t="shared" si="7"/>
        <v>58.335730497202576</v>
      </c>
      <c r="W59" s="10">
        <f t="shared" si="7"/>
        <v>99.99999001621266</v>
      </c>
      <c r="X59" s="10">
        <f t="shared" si="7"/>
        <v>0</v>
      </c>
      <c r="Y59" s="10">
        <f t="shared" si="7"/>
        <v>0</v>
      </c>
      <c r="Z59" s="11">
        <f t="shared" si="7"/>
        <v>99.99999001621266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49.91474022750329</v>
      </c>
      <c r="E60" s="13">
        <f t="shared" si="7"/>
        <v>100</v>
      </c>
      <c r="F60" s="13">
        <f t="shared" si="7"/>
        <v>100</v>
      </c>
      <c r="G60" s="13">
        <f t="shared" si="7"/>
        <v>100</v>
      </c>
      <c r="H60" s="13">
        <f t="shared" si="7"/>
        <v>100.02206433961432</v>
      </c>
      <c r="I60" s="13">
        <f t="shared" si="7"/>
        <v>100.00699804754474</v>
      </c>
      <c r="J60" s="13">
        <f t="shared" si="7"/>
        <v>100</v>
      </c>
      <c r="K60" s="13">
        <f t="shared" si="7"/>
        <v>99.17913732394366</v>
      </c>
      <c r="L60" s="13">
        <f t="shared" si="7"/>
        <v>100</v>
      </c>
      <c r="M60" s="13">
        <f t="shared" si="7"/>
        <v>99.72525246573022</v>
      </c>
      <c r="N60" s="13">
        <f t="shared" si="7"/>
        <v>100</v>
      </c>
      <c r="O60" s="13">
        <f t="shared" si="7"/>
        <v>100</v>
      </c>
      <c r="P60" s="13">
        <f t="shared" si="7"/>
        <v>49.72859200177246</v>
      </c>
      <c r="Q60" s="13">
        <f t="shared" si="7"/>
        <v>83.21012868041528</v>
      </c>
      <c r="R60" s="13">
        <f t="shared" si="7"/>
        <v>43.38761493297884</v>
      </c>
      <c r="S60" s="13">
        <f t="shared" si="7"/>
        <v>100</v>
      </c>
      <c r="T60" s="13">
        <f t="shared" si="7"/>
        <v>74.63641887786105</v>
      </c>
      <c r="U60" s="13">
        <f t="shared" si="7"/>
        <v>66.3147752059465</v>
      </c>
      <c r="V60" s="13">
        <f t="shared" si="7"/>
        <v>89.20472767840454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100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9308235</v>
      </c>
      <c r="C67" s="24"/>
      <c r="D67" s="25">
        <v>13201555</v>
      </c>
      <c r="E67" s="26">
        <v>10201555</v>
      </c>
      <c r="F67" s="26">
        <v>1150030</v>
      </c>
      <c r="G67" s="26">
        <v>979282</v>
      </c>
      <c r="H67" s="26">
        <v>978791</v>
      </c>
      <c r="I67" s="26">
        <v>3108103</v>
      </c>
      <c r="J67" s="26">
        <v>975072</v>
      </c>
      <c r="K67" s="26">
        <v>965464</v>
      </c>
      <c r="L67" s="26">
        <v>974757</v>
      </c>
      <c r="M67" s="26">
        <v>2915293</v>
      </c>
      <c r="N67" s="26">
        <v>974757</v>
      </c>
      <c r="O67" s="26">
        <v>974757</v>
      </c>
      <c r="P67" s="26">
        <v>972164</v>
      </c>
      <c r="Q67" s="26">
        <v>2921678</v>
      </c>
      <c r="R67" s="26">
        <v>1613156</v>
      </c>
      <c r="S67" s="26">
        <v>1035109</v>
      </c>
      <c r="T67" s="26">
        <v>1040342</v>
      </c>
      <c r="U67" s="26">
        <v>3688607</v>
      </c>
      <c r="V67" s="26">
        <v>12633681</v>
      </c>
      <c r="W67" s="26">
        <v>10201555</v>
      </c>
      <c r="X67" s="26"/>
      <c r="Y67" s="25"/>
      <c r="Z67" s="27">
        <v>10201555</v>
      </c>
    </row>
    <row r="68" spans="1:26" ht="13.5" hidden="1">
      <c r="A68" s="37" t="s">
        <v>31</v>
      </c>
      <c r="B68" s="19">
        <v>8792488</v>
      </c>
      <c r="C68" s="19"/>
      <c r="D68" s="20">
        <v>13016239</v>
      </c>
      <c r="E68" s="21">
        <v>10016239</v>
      </c>
      <c r="F68" s="21">
        <v>1098268</v>
      </c>
      <c r="G68" s="21">
        <v>933469</v>
      </c>
      <c r="H68" s="21">
        <v>933469</v>
      </c>
      <c r="I68" s="21">
        <v>2965206</v>
      </c>
      <c r="J68" s="21">
        <v>929754</v>
      </c>
      <c r="K68" s="21">
        <v>920024</v>
      </c>
      <c r="L68" s="21">
        <v>929754</v>
      </c>
      <c r="M68" s="21">
        <v>2779532</v>
      </c>
      <c r="N68" s="21">
        <v>929754</v>
      </c>
      <c r="O68" s="21">
        <v>929754</v>
      </c>
      <c r="P68" s="21">
        <v>927029</v>
      </c>
      <c r="Q68" s="21">
        <v>2786537</v>
      </c>
      <c r="R68" s="21">
        <v>1568021</v>
      </c>
      <c r="S68" s="21">
        <v>1010487</v>
      </c>
      <c r="T68" s="21">
        <v>1015657</v>
      </c>
      <c r="U68" s="21">
        <v>3594165</v>
      </c>
      <c r="V68" s="21">
        <v>12125440</v>
      </c>
      <c r="W68" s="21">
        <v>10016239</v>
      </c>
      <c r="X68" s="21"/>
      <c r="Y68" s="20"/>
      <c r="Z68" s="23">
        <v>10016239</v>
      </c>
    </row>
    <row r="69" spans="1:26" ht="13.5" hidden="1">
      <c r="A69" s="38" t="s">
        <v>32</v>
      </c>
      <c r="B69" s="19">
        <v>515747</v>
      </c>
      <c r="C69" s="19"/>
      <c r="D69" s="20">
        <v>185316</v>
      </c>
      <c r="E69" s="21">
        <v>185316</v>
      </c>
      <c r="F69" s="21">
        <v>51762</v>
      </c>
      <c r="G69" s="21">
        <v>45813</v>
      </c>
      <c r="H69" s="21">
        <v>45322</v>
      </c>
      <c r="I69" s="21">
        <v>142897</v>
      </c>
      <c r="J69" s="21">
        <v>45318</v>
      </c>
      <c r="K69" s="21">
        <v>45440</v>
      </c>
      <c r="L69" s="21">
        <v>45003</v>
      </c>
      <c r="M69" s="21">
        <v>135761</v>
      </c>
      <c r="N69" s="21">
        <v>45003</v>
      </c>
      <c r="O69" s="21">
        <v>45003</v>
      </c>
      <c r="P69" s="21">
        <v>45135</v>
      </c>
      <c r="Q69" s="21">
        <v>135141</v>
      </c>
      <c r="R69" s="21">
        <v>45135</v>
      </c>
      <c r="S69" s="21">
        <v>24622</v>
      </c>
      <c r="T69" s="21">
        <v>24685</v>
      </c>
      <c r="U69" s="21">
        <v>94442</v>
      </c>
      <c r="V69" s="21">
        <v>508241</v>
      </c>
      <c r="W69" s="21">
        <v>185316</v>
      </c>
      <c r="X69" s="21"/>
      <c r="Y69" s="20"/>
      <c r="Z69" s="23">
        <v>185316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>
        <v>185316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185316</v>
      </c>
      <c r="X73" s="21"/>
      <c r="Y73" s="20"/>
      <c r="Z73" s="23">
        <v>185316</v>
      </c>
    </row>
    <row r="74" spans="1:26" ht="13.5" hidden="1">
      <c r="A74" s="39" t="s">
        <v>107</v>
      </c>
      <c r="B74" s="19">
        <v>515747</v>
      </c>
      <c r="C74" s="19"/>
      <c r="D74" s="20">
        <v>185316</v>
      </c>
      <c r="E74" s="21"/>
      <c r="F74" s="21">
        <v>51762</v>
      </c>
      <c r="G74" s="21">
        <v>45813</v>
      </c>
      <c r="H74" s="21">
        <v>45322</v>
      </c>
      <c r="I74" s="21">
        <v>142897</v>
      </c>
      <c r="J74" s="21">
        <v>45318</v>
      </c>
      <c r="K74" s="21">
        <v>45440</v>
      </c>
      <c r="L74" s="21">
        <v>45003</v>
      </c>
      <c r="M74" s="21">
        <v>135761</v>
      </c>
      <c r="N74" s="21">
        <v>45003</v>
      </c>
      <c r="O74" s="21">
        <v>45003</v>
      </c>
      <c r="P74" s="21">
        <v>45135</v>
      </c>
      <c r="Q74" s="21">
        <v>135141</v>
      </c>
      <c r="R74" s="21">
        <v>45135</v>
      </c>
      <c r="S74" s="21">
        <v>24622</v>
      </c>
      <c r="T74" s="21">
        <v>24685</v>
      </c>
      <c r="U74" s="21">
        <v>94442</v>
      </c>
      <c r="V74" s="21">
        <v>508241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222</v>
      </c>
      <c r="B76" s="32">
        <v>9308235</v>
      </c>
      <c r="C76" s="32">
        <v>7526839</v>
      </c>
      <c r="D76" s="33">
        <v>7902100</v>
      </c>
      <c r="E76" s="34">
        <v>10201554</v>
      </c>
      <c r="F76" s="34">
        <v>449150</v>
      </c>
      <c r="G76" s="34">
        <v>716243</v>
      </c>
      <c r="H76" s="34">
        <v>671670</v>
      </c>
      <c r="I76" s="34">
        <v>1837063</v>
      </c>
      <c r="J76" s="34">
        <v>518540</v>
      </c>
      <c r="K76" s="34">
        <v>486335</v>
      </c>
      <c r="L76" s="34">
        <v>571033</v>
      </c>
      <c r="M76" s="34">
        <v>1575908</v>
      </c>
      <c r="N76" s="34">
        <v>497590</v>
      </c>
      <c r="O76" s="34">
        <v>667910</v>
      </c>
      <c r="P76" s="34">
        <v>1059679</v>
      </c>
      <c r="Q76" s="34">
        <v>2225179</v>
      </c>
      <c r="R76" s="34">
        <v>632082</v>
      </c>
      <c r="S76" s="34">
        <v>639922</v>
      </c>
      <c r="T76" s="34">
        <v>616685</v>
      </c>
      <c r="U76" s="34">
        <v>1888689</v>
      </c>
      <c r="V76" s="34">
        <v>7526839</v>
      </c>
      <c r="W76" s="34">
        <v>10201554</v>
      </c>
      <c r="X76" s="34"/>
      <c r="Y76" s="33"/>
      <c r="Z76" s="35">
        <v>10201554</v>
      </c>
    </row>
    <row r="77" spans="1:26" ht="13.5" hidden="1">
      <c r="A77" s="37" t="s">
        <v>31</v>
      </c>
      <c r="B77" s="19">
        <v>8792488</v>
      </c>
      <c r="C77" s="19">
        <v>7073464</v>
      </c>
      <c r="D77" s="20">
        <v>7809600</v>
      </c>
      <c r="E77" s="21">
        <v>10016238</v>
      </c>
      <c r="F77" s="21">
        <v>397388</v>
      </c>
      <c r="G77" s="21">
        <v>670430</v>
      </c>
      <c r="H77" s="21">
        <v>626338</v>
      </c>
      <c r="I77" s="21">
        <v>1694156</v>
      </c>
      <c r="J77" s="21">
        <v>473222</v>
      </c>
      <c r="K77" s="21">
        <v>441268</v>
      </c>
      <c r="L77" s="21">
        <v>526030</v>
      </c>
      <c r="M77" s="21">
        <v>1440520</v>
      </c>
      <c r="N77" s="21">
        <v>452587</v>
      </c>
      <c r="O77" s="21">
        <v>622907</v>
      </c>
      <c r="P77" s="21">
        <v>1037234</v>
      </c>
      <c r="Q77" s="21">
        <v>2112728</v>
      </c>
      <c r="R77" s="21">
        <v>612499</v>
      </c>
      <c r="S77" s="21">
        <v>615300</v>
      </c>
      <c r="T77" s="21">
        <v>598261</v>
      </c>
      <c r="U77" s="21">
        <v>1826060</v>
      </c>
      <c r="V77" s="21">
        <v>7073464</v>
      </c>
      <c r="W77" s="21">
        <v>10016238</v>
      </c>
      <c r="X77" s="21"/>
      <c r="Y77" s="20"/>
      <c r="Z77" s="23">
        <v>10016238</v>
      </c>
    </row>
    <row r="78" spans="1:26" ht="13.5" hidden="1">
      <c r="A78" s="38" t="s">
        <v>32</v>
      </c>
      <c r="B78" s="19">
        <v>515747</v>
      </c>
      <c r="C78" s="19">
        <v>453375</v>
      </c>
      <c r="D78" s="20">
        <v>92500</v>
      </c>
      <c r="E78" s="21">
        <v>185316</v>
      </c>
      <c r="F78" s="21">
        <v>51762</v>
      </c>
      <c r="G78" s="21">
        <v>45813</v>
      </c>
      <c r="H78" s="21">
        <v>45332</v>
      </c>
      <c r="I78" s="21">
        <v>142907</v>
      </c>
      <c r="J78" s="21">
        <v>45318</v>
      </c>
      <c r="K78" s="21">
        <v>45067</v>
      </c>
      <c r="L78" s="21">
        <v>45003</v>
      </c>
      <c r="M78" s="21">
        <v>135388</v>
      </c>
      <c r="N78" s="21">
        <v>45003</v>
      </c>
      <c r="O78" s="21">
        <v>45003</v>
      </c>
      <c r="P78" s="21">
        <v>22445</v>
      </c>
      <c r="Q78" s="21">
        <v>112451</v>
      </c>
      <c r="R78" s="21">
        <v>19583</v>
      </c>
      <c r="S78" s="21">
        <v>24622</v>
      </c>
      <c r="T78" s="21">
        <v>18424</v>
      </c>
      <c r="U78" s="21">
        <v>62629</v>
      </c>
      <c r="V78" s="21">
        <v>453375</v>
      </c>
      <c r="W78" s="21">
        <v>185316</v>
      </c>
      <c r="X78" s="21"/>
      <c r="Y78" s="20"/>
      <c r="Z78" s="23">
        <v>185316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515747</v>
      </c>
      <c r="C82" s="19">
        <v>453375</v>
      </c>
      <c r="D82" s="20">
        <v>92500</v>
      </c>
      <c r="E82" s="21">
        <v>185316</v>
      </c>
      <c r="F82" s="21">
        <v>51762</v>
      </c>
      <c r="G82" s="21">
        <v>45813</v>
      </c>
      <c r="H82" s="21">
        <v>45332</v>
      </c>
      <c r="I82" s="21">
        <v>142907</v>
      </c>
      <c r="J82" s="21">
        <v>45318</v>
      </c>
      <c r="K82" s="21">
        <v>45067</v>
      </c>
      <c r="L82" s="21">
        <v>45003</v>
      </c>
      <c r="M82" s="21">
        <v>135388</v>
      </c>
      <c r="N82" s="21">
        <v>45003</v>
      </c>
      <c r="O82" s="21">
        <v>45003</v>
      </c>
      <c r="P82" s="21">
        <v>22445</v>
      </c>
      <c r="Q82" s="21">
        <v>112451</v>
      </c>
      <c r="R82" s="21">
        <v>19583</v>
      </c>
      <c r="S82" s="21">
        <v>24622</v>
      </c>
      <c r="T82" s="21">
        <v>18424</v>
      </c>
      <c r="U82" s="21">
        <v>62629</v>
      </c>
      <c r="V82" s="21">
        <v>453375</v>
      </c>
      <c r="W82" s="21">
        <v>185316</v>
      </c>
      <c r="X82" s="21"/>
      <c r="Y82" s="20"/>
      <c r="Z82" s="23">
        <v>185316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70300746</v>
      </c>
      <c r="D5" s="158">
        <f>SUM(D6:D8)</f>
        <v>0</v>
      </c>
      <c r="E5" s="159">
        <f t="shared" si="0"/>
        <v>149023239</v>
      </c>
      <c r="F5" s="105">
        <f t="shared" si="0"/>
        <v>79098163</v>
      </c>
      <c r="G5" s="105">
        <f t="shared" si="0"/>
        <v>25710410</v>
      </c>
      <c r="H5" s="105">
        <f t="shared" si="0"/>
        <v>1224013</v>
      </c>
      <c r="I5" s="105">
        <f t="shared" si="0"/>
        <v>1351484</v>
      </c>
      <c r="J5" s="105">
        <f t="shared" si="0"/>
        <v>28285907</v>
      </c>
      <c r="K5" s="105">
        <f t="shared" si="0"/>
        <v>1204987</v>
      </c>
      <c r="L5" s="105">
        <f t="shared" si="0"/>
        <v>16090014</v>
      </c>
      <c r="M5" s="105">
        <f t="shared" si="0"/>
        <v>1196007</v>
      </c>
      <c r="N5" s="105">
        <f t="shared" si="0"/>
        <v>18491008</v>
      </c>
      <c r="O5" s="105">
        <f t="shared" si="0"/>
        <v>4947393</v>
      </c>
      <c r="P5" s="105">
        <f t="shared" si="0"/>
        <v>1203316</v>
      </c>
      <c r="Q5" s="105">
        <f t="shared" si="0"/>
        <v>15031755</v>
      </c>
      <c r="R5" s="105">
        <f t="shared" si="0"/>
        <v>21182464</v>
      </c>
      <c r="S5" s="105">
        <f t="shared" si="0"/>
        <v>1872375</v>
      </c>
      <c r="T5" s="105">
        <f t="shared" si="0"/>
        <v>1336060</v>
      </c>
      <c r="U5" s="105">
        <f t="shared" si="0"/>
        <v>1339481</v>
      </c>
      <c r="V5" s="105">
        <f t="shared" si="0"/>
        <v>4547916</v>
      </c>
      <c r="W5" s="105">
        <f t="shared" si="0"/>
        <v>72507295</v>
      </c>
      <c r="X5" s="105">
        <f t="shared" si="0"/>
        <v>79098163</v>
      </c>
      <c r="Y5" s="105">
        <f t="shared" si="0"/>
        <v>-6590868</v>
      </c>
      <c r="Z5" s="142">
        <f>+IF(X5&lt;&gt;0,+(Y5/X5)*100,0)</f>
        <v>-8.332517153400895</v>
      </c>
      <c r="AA5" s="158">
        <f>SUM(AA6:AA8)</f>
        <v>79098163</v>
      </c>
    </row>
    <row r="6" spans="1:27" ht="13.5">
      <c r="A6" s="143" t="s">
        <v>75</v>
      </c>
      <c r="B6" s="141"/>
      <c r="C6" s="160">
        <v>70300746</v>
      </c>
      <c r="D6" s="160"/>
      <c r="E6" s="161">
        <v>148686279</v>
      </c>
      <c r="F6" s="65">
        <v>75824163</v>
      </c>
      <c r="G6" s="65">
        <v>24198466</v>
      </c>
      <c r="H6" s="65">
        <v>1105011</v>
      </c>
      <c r="I6" s="65">
        <v>1112615</v>
      </c>
      <c r="J6" s="65">
        <v>26416092</v>
      </c>
      <c r="K6" s="65">
        <v>1113435</v>
      </c>
      <c r="L6" s="65">
        <v>15121993</v>
      </c>
      <c r="M6" s="65">
        <v>1066772</v>
      </c>
      <c r="N6" s="65">
        <v>17302200</v>
      </c>
      <c r="O6" s="65">
        <v>4640375</v>
      </c>
      <c r="P6" s="65">
        <v>1082674</v>
      </c>
      <c r="Q6" s="65">
        <v>14842780</v>
      </c>
      <c r="R6" s="65">
        <v>20565829</v>
      </c>
      <c r="S6" s="65">
        <v>1732373</v>
      </c>
      <c r="T6" s="65">
        <v>1180359</v>
      </c>
      <c r="U6" s="65">
        <v>1192614</v>
      </c>
      <c r="V6" s="65">
        <v>4105346</v>
      </c>
      <c r="W6" s="65">
        <v>68389467</v>
      </c>
      <c r="X6" s="65">
        <v>75824163</v>
      </c>
      <c r="Y6" s="65">
        <v>-7434696</v>
      </c>
      <c r="Z6" s="145">
        <v>-9.81</v>
      </c>
      <c r="AA6" s="160">
        <v>75824163</v>
      </c>
    </row>
    <row r="7" spans="1:27" ht="13.5">
      <c r="A7" s="143" t="s">
        <v>76</v>
      </c>
      <c r="B7" s="141"/>
      <c r="C7" s="162"/>
      <c r="D7" s="162"/>
      <c r="E7" s="163">
        <v>272160</v>
      </c>
      <c r="F7" s="164">
        <v>3209200</v>
      </c>
      <c r="G7" s="164">
        <v>1476726</v>
      </c>
      <c r="H7" s="164">
        <v>113995</v>
      </c>
      <c r="I7" s="164">
        <v>189837</v>
      </c>
      <c r="J7" s="164">
        <v>1780558</v>
      </c>
      <c r="K7" s="164">
        <v>86422</v>
      </c>
      <c r="L7" s="164">
        <v>929294</v>
      </c>
      <c r="M7" s="164">
        <v>124356</v>
      </c>
      <c r="N7" s="164">
        <v>1140072</v>
      </c>
      <c r="O7" s="164">
        <v>222384</v>
      </c>
      <c r="P7" s="164">
        <v>118642</v>
      </c>
      <c r="Q7" s="164">
        <v>160352</v>
      </c>
      <c r="R7" s="164">
        <v>501378</v>
      </c>
      <c r="S7" s="164">
        <v>137808</v>
      </c>
      <c r="T7" s="164">
        <v>155423</v>
      </c>
      <c r="U7" s="164">
        <v>140567</v>
      </c>
      <c r="V7" s="164">
        <v>433798</v>
      </c>
      <c r="W7" s="164">
        <v>3855806</v>
      </c>
      <c r="X7" s="164">
        <v>3209200</v>
      </c>
      <c r="Y7" s="164">
        <v>646606</v>
      </c>
      <c r="Z7" s="146">
        <v>20.15</v>
      </c>
      <c r="AA7" s="162">
        <v>3209200</v>
      </c>
    </row>
    <row r="8" spans="1:27" ht="13.5">
      <c r="A8" s="143" t="s">
        <v>77</v>
      </c>
      <c r="B8" s="141"/>
      <c r="C8" s="160"/>
      <c r="D8" s="160"/>
      <c r="E8" s="161">
        <v>64800</v>
      </c>
      <c r="F8" s="65">
        <v>64800</v>
      </c>
      <c r="G8" s="65">
        <v>35218</v>
      </c>
      <c r="H8" s="65">
        <v>5007</v>
      </c>
      <c r="I8" s="65">
        <v>49032</v>
      </c>
      <c r="J8" s="65">
        <v>89257</v>
      </c>
      <c r="K8" s="65">
        <v>5130</v>
      </c>
      <c r="L8" s="65">
        <v>38727</v>
      </c>
      <c r="M8" s="65">
        <v>4879</v>
      </c>
      <c r="N8" s="65">
        <v>48736</v>
      </c>
      <c r="O8" s="65">
        <v>84634</v>
      </c>
      <c r="P8" s="65">
        <v>2000</v>
      </c>
      <c r="Q8" s="65">
        <v>28623</v>
      </c>
      <c r="R8" s="65">
        <v>115257</v>
      </c>
      <c r="S8" s="65">
        <v>2194</v>
      </c>
      <c r="T8" s="65">
        <v>278</v>
      </c>
      <c r="U8" s="65">
        <v>6300</v>
      </c>
      <c r="V8" s="65">
        <v>8772</v>
      </c>
      <c r="W8" s="65">
        <v>262022</v>
      </c>
      <c r="X8" s="65">
        <v>64800</v>
      </c>
      <c r="Y8" s="65">
        <v>197222</v>
      </c>
      <c r="Z8" s="145">
        <v>304.35</v>
      </c>
      <c r="AA8" s="160">
        <v>64800</v>
      </c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828360</v>
      </c>
      <c r="F9" s="105">
        <f t="shared" si="1"/>
        <v>4465000</v>
      </c>
      <c r="G9" s="105">
        <f t="shared" si="1"/>
        <v>24461</v>
      </c>
      <c r="H9" s="105">
        <f t="shared" si="1"/>
        <v>1265154</v>
      </c>
      <c r="I9" s="105">
        <f t="shared" si="1"/>
        <v>66936</v>
      </c>
      <c r="J9" s="105">
        <f t="shared" si="1"/>
        <v>1356551</v>
      </c>
      <c r="K9" s="105">
        <f t="shared" si="1"/>
        <v>441401</v>
      </c>
      <c r="L9" s="105">
        <f t="shared" si="1"/>
        <v>345870</v>
      </c>
      <c r="M9" s="105">
        <f t="shared" si="1"/>
        <v>59564</v>
      </c>
      <c r="N9" s="105">
        <f t="shared" si="1"/>
        <v>846835</v>
      </c>
      <c r="O9" s="105">
        <f t="shared" si="1"/>
        <v>70549</v>
      </c>
      <c r="P9" s="105">
        <f t="shared" si="1"/>
        <v>43791</v>
      </c>
      <c r="Q9" s="105">
        <f t="shared" si="1"/>
        <v>598963</v>
      </c>
      <c r="R9" s="105">
        <f t="shared" si="1"/>
        <v>713303</v>
      </c>
      <c r="S9" s="105">
        <f t="shared" si="1"/>
        <v>89752</v>
      </c>
      <c r="T9" s="105">
        <f t="shared" si="1"/>
        <v>75653</v>
      </c>
      <c r="U9" s="105">
        <f t="shared" si="1"/>
        <v>247327</v>
      </c>
      <c r="V9" s="105">
        <f t="shared" si="1"/>
        <v>412732</v>
      </c>
      <c r="W9" s="105">
        <f t="shared" si="1"/>
        <v>3329421</v>
      </c>
      <c r="X9" s="105">
        <f t="shared" si="1"/>
        <v>4465000</v>
      </c>
      <c r="Y9" s="105">
        <f t="shared" si="1"/>
        <v>-1135579</v>
      </c>
      <c r="Z9" s="142">
        <f>+IF(X9&lt;&gt;0,+(Y9/X9)*100,0)</f>
        <v>-25.43290033594625</v>
      </c>
      <c r="AA9" s="158">
        <f>SUM(AA10:AA14)</f>
        <v>4465000</v>
      </c>
    </row>
    <row r="10" spans="1:27" ht="13.5">
      <c r="A10" s="143" t="s">
        <v>79</v>
      </c>
      <c r="B10" s="141"/>
      <c r="C10" s="160"/>
      <c r="D10" s="160"/>
      <c r="E10" s="161">
        <v>828360</v>
      </c>
      <c r="F10" s="65">
        <v>1922000</v>
      </c>
      <c r="G10" s="65">
        <v>24461</v>
      </c>
      <c r="H10" s="65">
        <v>1265154</v>
      </c>
      <c r="I10" s="65">
        <v>66936</v>
      </c>
      <c r="J10" s="65">
        <v>1356551</v>
      </c>
      <c r="K10" s="65">
        <v>441401</v>
      </c>
      <c r="L10" s="65">
        <v>345870</v>
      </c>
      <c r="M10" s="65">
        <v>59564</v>
      </c>
      <c r="N10" s="65">
        <v>846835</v>
      </c>
      <c r="O10" s="65">
        <v>70549</v>
      </c>
      <c r="P10" s="65">
        <v>43791</v>
      </c>
      <c r="Q10" s="65">
        <v>97336</v>
      </c>
      <c r="R10" s="65">
        <v>211676</v>
      </c>
      <c r="S10" s="65">
        <v>89752</v>
      </c>
      <c r="T10" s="65">
        <v>75653</v>
      </c>
      <c r="U10" s="65">
        <v>247327</v>
      </c>
      <c r="V10" s="65">
        <v>412732</v>
      </c>
      <c r="W10" s="65">
        <v>2827794</v>
      </c>
      <c r="X10" s="65">
        <v>1922000</v>
      </c>
      <c r="Y10" s="65">
        <v>905794</v>
      </c>
      <c r="Z10" s="145">
        <v>47.13</v>
      </c>
      <c r="AA10" s="160">
        <v>1922000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>
        <v>0</v>
      </c>
      <c r="AA12" s="160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>
        <v>2543000</v>
      </c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>
        <v>501627</v>
      </c>
      <c r="R14" s="164">
        <v>501627</v>
      </c>
      <c r="S14" s="164"/>
      <c r="T14" s="164"/>
      <c r="U14" s="164"/>
      <c r="V14" s="164"/>
      <c r="W14" s="164">
        <v>501627</v>
      </c>
      <c r="X14" s="164">
        <v>2543000</v>
      </c>
      <c r="Y14" s="164">
        <v>-2041373</v>
      </c>
      <c r="Z14" s="146">
        <v>-80.27</v>
      </c>
      <c r="AA14" s="162">
        <v>2543000</v>
      </c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185316</v>
      </c>
      <c r="F15" s="105">
        <f t="shared" si="2"/>
        <v>29072600</v>
      </c>
      <c r="G15" s="105">
        <f t="shared" si="2"/>
        <v>82067</v>
      </c>
      <c r="H15" s="105">
        <f t="shared" si="2"/>
        <v>4174698</v>
      </c>
      <c r="I15" s="105">
        <f t="shared" si="2"/>
        <v>1060100</v>
      </c>
      <c r="J15" s="105">
        <f t="shared" si="2"/>
        <v>5316865</v>
      </c>
      <c r="K15" s="105">
        <f t="shared" si="2"/>
        <v>1068127</v>
      </c>
      <c r="L15" s="105">
        <f t="shared" si="2"/>
        <v>7226953</v>
      </c>
      <c r="M15" s="105">
        <f t="shared" si="2"/>
        <v>51176</v>
      </c>
      <c r="N15" s="105">
        <f t="shared" si="2"/>
        <v>8346256</v>
      </c>
      <c r="O15" s="105">
        <f t="shared" si="2"/>
        <v>49244</v>
      </c>
      <c r="P15" s="105">
        <f t="shared" si="2"/>
        <v>5527580</v>
      </c>
      <c r="Q15" s="105">
        <f t="shared" si="2"/>
        <v>7900135</v>
      </c>
      <c r="R15" s="105">
        <f t="shared" si="2"/>
        <v>13476959</v>
      </c>
      <c r="S15" s="105">
        <f t="shared" si="2"/>
        <v>47510</v>
      </c>
      <c r="T15" s="105">
        <f t="shared" si="2"/>
        <v>29142</v>
      </c>
      <c r="U15" s="105">
        <f t="shared" si="2"/>
        <v>140187</v>
      </c>
      <c r="V15" s="105">
        <f t="shared" si="2"/>
        <v>216839</v>
      </c>
      <c r="W15" s="105">
        <f t="shared" si="2"/>
        <v>27356919</v>
      </c>
      <c r="X15" s="105">
        <f t="shared" si="2"/>
        <v>29072600</v>
      </c>
      <c r="Y15" s="105">
        <f t="shared" si="2"/>
        <v>-1715681</v>
      </c>
      <c r="Z15" s="142">
        <f>+IF(X15&lt;&gt;0,+(Y15/X15)*100,0)</f>
        <v>-5.901367610740009</v>
      </c>
      <c r="AA15" s="158">
        <f>SUM(AA16:AA18)</f>
        <v>29072600</v>
      </c>
    </row>
    <row r="16" spans="1:27" ht="13.5">
      <c r="A16" s="143" t="s">
        <v>85</v>
      </c>
      <c r="B16" s="141"/>
      <c r="C16" s="160"/>
      <c r="D16" s="160"/>
      <c r="E16" s="161"/>
      <c r="F16" s="65">
        <v>29072600</v>
      </c>
      <c r="G16" s="65">
        <v>36452</v>
      </c>
      <c r="H16" s="65">
        <v>4129561</v>
      </c>
      <c r="I16" s="65">
        <v>1015021</v>
      </c>
      <c r="J16" s="65">
        <v>5181034</v>
      </c>
      <c r="K16" s="65">
        <v>1023060</v>
      </c>
      <c r="L16" s="65">
        <v>7181886</v>
      </c>
      <c r="M16" s="65">
        <v>6173</v>
      </c>
      <c r="N16" s="65">
        <v>8211119</v>
      </c>
      <c r="O16" s="65">
        <v>4241</v>
      </c>
      <c r="P16" s="65">
        <v>5482577</v>
      </c>
      <c r="Q16" s="65">
        <v>7855000</v>
      </c>
      <c r="R16" s="65">
        <v>13341818</v>
      </c>
      <c r="S16" s="65">
        <v>2375</v>
      </c>
      <c r="T16" s="65">
        <v>4520</v>
      </c>
      <c r="U16" s="65">
        <v>115502</v>
      </c>
      <c r="V16" s="65">
        <v>122397</v>
      </c>
      <c r="W16" s="65">
        <v>26856368</v>
      </c>
      <c r="X16" s="65">
        <v>29072600</v>
      </c>
      <c r="Y16" s="65">
        <v>-2216232</v>
      </c>
      <c r="Z16" s="145">
        <v>-7.62</v>
      </c>
      <c r="AA16" s="160">
        <v>29072600</v>
      </c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>
        <v>0</v>
      </c>
      <c r="AA17" s="160"/>
    </row>
    <row r="18" spans="1:27" ht="13.5">
      <c r="A18" s="143" t="s">
        <v>87</v>
      </c>
      <c r="B18" s="141"/>
      <c r="C18" s="160"/>
      <c r="D18" s="160"/>
      <c r="E18" s="161">
        <v>185316</v>
      </c>
      <c r="F18" s="65"/>
      <c r="G18" s="65">
        <v>45615</v>
      </c>
      <c r="H18" s="65">
        <v>45137</v>
      </c>
      <c r="I18" s="65">
        <v>45079</v>
      </c>
      <c r="J18" s="65">
        <v>135831</v>
      </c>
      <c r="K18" s="65">
        <v>45067</v>
      </c>
      <c r="L18" s="65">
        <v>45067</v>
      </c>
      <c r="M18" s="65">
        <v>45003</v>
      </c>
      <c r="N18" s="65">
        <v>135137</v>
      </c>
      <c r="O18" s="65">
        <v>45003</v>
      </c>
      <c r="P18" s="65">
        <v>45003</v>
      </c>
      <c r="Q18" s="65">
        <v>45135</v>
      </c>
      <c r="R18" s="65">
        <v>135141</v>
      </c>
      <c r="S18" s="65">
        <v>45135</v>
      </c>
      <c r="T18" s="65">
        <v>24622</v>
      </c>
      <c r="U18" s="65">
        <v>24685</v>
      </c>
      <c r="V18" s="65">
        <v>94442</v>
      </c>
      <c r="W18" s="65">
        <v>500551</v>
      </c>
      <c r="X18" s="65"/>
      <c r="Y18" s="65">
        <v>500551</v>
      </c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185316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0</v>
      </c>
      <c r="X19" s="105">
        <f t="shared" si="3"/>
        <v>185316</v>
      </c>
      <c r="Y19" s="105">
        <f t="shared" si="3"/>
        <v>-185316</v>
      </c>
      <c r="Z19" s="142">
        <f>+IF(X19&lt;&gt;0,+(Y19/X19)*100,0)</f>
        <v>-100</v>
      </c>
      <c r="AA19" s="158">
        <f>SUM(AA20:AA23)</f>
        <v>185316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>
        <v>0</v>
      </c>
      <c r="AA20" s="160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>
        <v>0</v>
      </c>
      <c r="AA21" s="160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>
        <v>0</v>
      </c>
      <c r="AA22" s="162"/>
    </row>
    <row r="23" spans="1:27" ht="13.5">
      <c r="A23" s="143" t="s">
        <v>92</v>
      </c>
      <c r="B23" s="141"/>
      <c r="C23" s="160"/>
      <c r="D23" s="160"/>
      <c r="E23" s="161"/>
      <c r="F23" s="65">
        <v>185316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>
        <v>185316</v>
      </c>
      <c r="Y23" s="65">
        <v>-185316</v>
      </c>
      <c r="Z23" s="145">
        <v>-100</v>
      </c>
      <c r="AA23" s="160">
        <v>185316</v>
      </c>
    </row>
    <row r="24" spans="1:27" ht="13.5">
      <c r="A24" s="140" t="s">
        <v>93</v>
      </c>
      <c r="B24" s="147" t="s">
        <v>94</v>
      </c>
      <c r="C24" s="158"/>
      <c r="D24" s="158"/>
      <c r="E24" s="159">
        <v>96000</v>
      </c>
      <c r="F24" s="105">
        <v>346000</v>
      </c>
      <c r="G24" s="105">
        <v>3414</v>
      </c>
      <c r="H24" s="105">
        <v>150</v>
      </c>
      <c r="I24" s="105">
        <v>13422</v>
      </c>
      <c r="J24" s="105">
        <v>16986</v>
      </c>
      <c r="K24" s="105">
        <v>3464</v>
      </c>
      <c r="L24" s="105">
        <v>100</v>
      </c>
      <c r="M24" s="105">
        <v>13380</v>
      </c>
      <c r="N24" s="105">
        <v>16944</v>
      </c>
      <c r="O24" s="105">
        <v>3706</v>
      </c>
      <c r="P24" s="105">
        <v>489</v>
      </c>
      <c r="Q24" s="105">
        <v>11537</v>
      </c>
      <c r="R24" s="105">
        <v>15732</v>
      </c>
      <c r="S24" s="105">
        <v>3542</v>
      </c>
      <c r="T24" s="105">
        <v>4945</v>
      </c>
      <c r="U24" s="105">
        <v>18006</v>
      </c>
      <c r="V24" s="105">
        <v>26493</v>
      </c>
      <c r="W24" s="105">
        <v>76155</v>
      </c>
      <c r="X24" s="105">
        <v>346000</v>
      </c>
      <c r="Y24" s="105">
        <v>-269845</v>
      </c>
      <c r="Z24" s="142">
        <v>-77.99</v>
      </c>
      <c r="AA24" s="158">
        <v>346000</v>
      </c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70300746</v>
      </c>
      <c r="D25" s="177">
        <f>+D5+D9+D15+D19+D24</f>
        <v>0</v>
      </c>
      <c r="E25" s="178">
        <f t="shared" si="4"/>
        <v>150132915</v>
      </c>
      <c r="F25" s="78">
        <f t="shared" si="4"/>
        <v>113167079</v>
      </c>
      <c r="G25" s="78">
        <f t="shared" si="4"/>
        <v>25820352</v>
      </c>
      <c r="H25" s="78">
        <f t="shared" si="4"/>
        <v>6664015</v>
      </c>
      <c r="I25" s="78">
        <f t="shared" si="4"/>
        <v>2491942</v>
      </c>
      <c r="J25" s="78">
        <f t="shared" si="4"/>
        <v>34976309</v>
      </c>
      <c r="K25" s="78">
        <f t="shared" si="4"/>
        <v>2717979</v>
      </c>
      <c r="L25" s="78">
        <f t="shared" si="4"/>
        <v>23662937</v>
      </c>
      <c r="M25" s="78">
        <f t="shared" si="4"/>
        <v>1320127</v>
      </c>
      <c r="N25" s="78">
        <f t="shared" si="4"/>
        <v>27701043</v>
      </c>
      <c r="O25" s="78">
        <f t="shared" si="4"/>
        <v>5070892</v>
      </c>
      <c r="P25" s="78">
        <f t="shared" si="4"/>
        <v>6775176</v>
      </c>
      <c r="Q25" s="78">
        <f t="shared" si="4"/>
        <v>23542390</v>
      </c>
      <c r="R25" s="78">
        <f t="shared" si="4"/>
        <v>35388458</v>
      </c>
      <c r="S25" s="78">
        <f t="shared" si="4"/>
        <v>2013179</v>
      </c>
      <c r="T25" s="78">
        <f t="shared" si="4"/>
        <v>1445800</v>
      </c>
      <c r="U25" s="78">
        <f t="shared" si="4"/>
        <v>1745001</v>
      </c>
      <c r="V25" s="78">
        <f t="shared" si="4"/>
        <v>5203980</v>
      </c>
      <c r="W25" s="78">
        <f t="shared" si="4"/>
        <v>103269790</v>
      </c>
      <c r="X25" s="78">
        <f t="shared" si="4"/>
        <v>113167079</v>
      </c>
      <c r="Y25" s="78">
        <f t="shared" si="4"/>
        <v>-9897289</v>
      </c>
      <c r="Z25" s="179">
        <f>+IF(X25&lt;&gt;0,+(Y25/X25)*100,0)</f>
        <v>-8.745731609808537</v>
      </c>
      <c r="AA25" s="177">
        <f>+AA5+AA9+AA15+AA19+AA24</f>
        <v>113167079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61595830</v>
      </c>
      <c r="D28" s="158">
        <f>SUM(D29:D31)</f>
        <v>0</v>
      </c>
      <c r="E28" s="159">
        <f t="shared" si="5"/>
        <v>28019712</v>
      </c>
      <c r="F28" s="105">
        <f t="shared" si="5"/>
        <v>50184998</v>
      </c>
      <c r="G28" s="105">
        <f t="shared" si="5"/>
        <v>2045523</v>
      </c>
      <c r="H28" s="105">
        <f t="shared" si="5"/>
        <v>1965875</v>
      </c>
      <c r="I28" s="105">
        <f t="shared" si="5"/>
        <v>2968664</v>
      </c>
      <c r="J28" s="105">
        <f t="shared" si="5"/>
        <v>6980062</v>
      </c>
      <c r="K28" s="105">
        <f t="shared" si="5"/>
        <v>2103370</v>
      </c>
      <c r="L28" s="105">
        <f t="shared" si="5"/>
        <v>3404571</v>
      </c>
      <c r="M28" s="105">
        <f t="shared" si="5"/>
        <v>1706775</v>
      </c>
      <c r="N28" s="105">
        <f t="shared" si="5"/>
        <v>7214716</v>
      </c>
      <c r="O28" s="105">
        <f t="shared" si="5"/>
        <v>2947034</v>
      </c>
      <c r="P28" s="105">
        <f t="shared" si="5"/>
        <v>2001990</v>
      </c>
      <c r="Q28" s="105">
        <f t="shared" si="5"/>
        <v>1427627</v>
      </c>
      <c r="R28" s="105">
        <f t="shared" si="5"/>
        <v>6376651</v>
      </c>
      <c r="S28" s="105">
        <f t="shared" si="5"/>
        <v>1801129</v>
      </c>
      <c r="T28" s="105">
        <f t="shared" si="5"/>
        <v>3479940</v>
      </c>
      <c r="U28" s="105">
        <f t="shared" si="5"/>
        <v>3071251</v>
      </c>
      <c r="V28" s="105">
        <f t="shared" si="5"/>
        <v>8352320</v>
      </c>
      <c r="W28" s="105">
        <f t="shared" si="5"/>
        <v>28923749</v>
      </c>
      <c r="X28" s="105">
        <f t="shared" si="5"/>
        <v>50184998</v>
      </c>
      <c r="Y28" s="105">
        <f t="shared" si="5"/>
        <v>-21261249</v>
      </c>
      <c r="Z28" s="142">
        <f>+IF(X28&lt;&gt;0,+(Y28/X28)*100,0)</f>
        <v>-42.365746432828395</v>
      </c>
      <c r="AA28" s="158">
        <f>SUM(AA29:AA31)</f>
        <v>50184998</v>
      </c>
    </row>
    <row r="29" spans="1:27" ht="13.5">
      <c r="A29" s="143" t="s">
        <v>75</v>
      </c>
      <c r="B29" s="141"/>
      <c r="C29" s="160">
        <v>61595830</v>
      </c>
      <c r="D29" s="160"/>
      <c r="E29" s="161">
        <v>14034204</v>
      </c>
      <c r="F29" s="65">
        <v>24475813</v>
      </c>
      <c r="G29" s="65">
        <v>586440</v>
      </c>
      <c r="H29" s="65">
        <v>553056</v>
      </c>
      <c r="I29" s="65">
        <v>591990</v>
      </c>
      <c r="J29" s="65">
        <v>1731486</v>
      </c>
      <c r="K29" s="65">
        <v>517376</v>
      </c>
      <c r="L29" s="65">
        <v>534245</v>
      </c>
      <c r="M29" s="65">
        <v>525240</v>
      </c>
      <c r="N29" s="65">
        <v>1576861</v>
      </c>
      <c r="O29" s="65">
        <v>542191</v>
      </c>
      <c r="P29" s="65">
        <v>983250</v>
      </c>
      <c r="Q29" s="65">
        <v>536806</v>
      </c>
      <c r="R29" s="65">
        <v>2062247</v>
      </c>
      <c r="S29" s="65">
        <v>539898</v>
      </c>
      <c r="T29" s="65">
        <v>1665809</v>
      </c>
      <c r="U29" s="65">
        <v>562233</v>
      </c>
      <c r="V29" s="65">
        <v>2767940</v>
      </c>
      <c r="W29" s="65">
        <v>8138534</v>
      </c>
      <c r="X29" s="65">
        <v>24475813</v>
      </c>
      <c r="Y29" s="65">
        <v>-16337279</v>
      </c>
      <c r="Z29" s="145">
        <v>-66.75</v>
      </c>
      <c r="AA29" s="160">
        <v>24475813</v>
      </c>
    </row>
    <row r="30" spans="1:27" ht="13.5">
      <c r="A30" s="143" t="s">
        <v>76</v>
      </c>
      <c r="B30" s="141"/>
      <c r="C30" s="162"/>
      <c r="D30" s="162"/>
      <c r="E30" s="163">
        <v>4166567</v>
      </c>
      <c r="F30" s="164">
        <v>12226331</v>
      </c>
      <c r="G30" s="164">
        <v>420439</v>
      </c>
      <c r="H30" s="164">
        <v>481944</v>
      </c>
      <c r="I30" s="164">
        <v>1006790</v>
      </c>
      <c r="J30" s="164">
        <v>1909173</v>
      </c>
      <c r="K30" s="164">
        <v>789441</v>
      </c>
      <c r="L30" s="164">
        <v>1509695</v>
      </c>
      <c r="M30" s="164">
        <v>401183</v>
      </c>
      <c r="N30" s="164">
        <v>2700319</v>
      </c>
      <c r="O30" s="164">
        <v>1272370</v>
      </c>
      <c r="P30" s="164">
        <v>235016</v>
      </c>
      <c r="Q30" s="164">
        <v>274148</v>
      </c>
      <c r="R30" s="164">
        <v>1781534</v>
      </c>
      <c r="S30" s="164">
        <v>324987</v>
      </c>
      <c r="T30" s="164">
        <v>423364</v>
      </c>
      <c r="U30" s="164">
        <v>869374</v>
      </c>
      <c r="V30" s="164">
        <v>1617725</v>
      </c>
      <c r="W30" s="164">
        <v>8008751</v>
      </c>
      <c r="X30" s="164">
        <v>12226331</v>
      </c>
      <c r="Y30" s="164">
        <v>-4217580</v>
      </c>
      <c r="Z30" s="146">
        <v>-34.5</v>
      </c>
      <c r="AA30" s="162">
        <v>12226331</v>
      </c>
    </row>
    <row r="31" spans="1:27" ht="13.5">
      <c r="A31" s="143" t="s">
        <v>77</v>
      </c>
      <c r="B31" s="141"/>
      <c r="C31" s="160"/>
      <c r="D31" s="160"/>
      <c r="E31" s="161">
        <v>9818941</v>
      </c>
      <c r="F31" s="65">
        <v>13482854</v>
      </c>
      <c r="G31" s="65">
        <v>1038644</v>
      </c>
      <c r="H31" s="65">
        <v>930875</v>
      </c>
      <c r="I31" s="65">
        <v>1369884</v>
      </c>
      <c r="J31" s="65">
        <v>3339403</v>
      </c>
      <c r="K31" s="65">
        <v>796553</v>
      </c>
      <c r="L31" s="65">
        <v>1360631</v>
      </c>
      <c r="M31" s="65">
        <v>780352</v>
      </c>
      <c r="N31" s="65">
        <v>2937536</v>
      </c>
      <c r="O31" s="65">
        <v>1132473</v>
      </c>
      <c r="P31" s="65">
        <v>783724</v>
      </c>
      <c r="Q31" s="65">
        <v>616673</v>
      </c>
      <c r="R31" s="65">
        <v>2532870</v>
      </c>
      <c r="S31" s="65">
        <v>936244</v>
      </c>
      <c r="T31" s="65">
        <v>1390767</v>
      </c>
      <c r="U31" s="65">
        <v>1639644</v>
      </c>
      <c r="V31" s="65">
        <v>3966655</v>
      </c>
      <c r="W31" s="65">
        <v>12776464</v>
      </c>
      <c r="X31" s="65">
        <v>13482854</v>
      </c>
      <c r="Y31" s="65">
        <v>-706390</v>
      </c>
      <c r="Z31" s="145">
        <v>-5.24</v>
      </c>
      <c r="AA31" s="160">
        <v>13482854</v>
      </c>
    </row>
    <row r="32" spans="1:27" ht="13.5">
      <c r="A32" s="140" t="s">
        <v>78</v>
      </c>
      <c r="B32" s="141"/>
      <c r="C32" s="158">
        <f aca="true" t="shared" si="6" ref="C32:Y32">SUM(C33:C37)</f>
        <v>0</v>
      </c>
      <c r="D32" s="158">
        <f>SUM(D33:D37)</f>
        <v>0</v>
      </c>
      <c r="E32" s="159">
        <f t="shared" si="6"/>
        <v>11674944</v>
      </c>
      <c r="F32" s="105">
        <f t="shared" si="6"/>
        <v>9822457</v>
      </c>
      <c r="G32" s="105">
        <f t="shared" si="6"/>
        <v>383991</v>
      </c>
      <c r="H32" s="105">
        <f t="shared" si="6"/>
        <v>456583</v>
      </c>
      <c r="I32" s="105">
        <f t="shared" si="6"/>
        <v>526197</v>
      </c>
      <c r="J32" s="105">
        <f t="shared" si="6"/>
        <v>1366771</v>
      </c>
      <c r="K32" s="105">
        <f t="shared" si="6"/>
        <v>584073</v>
      </c>
      <c r="L32" s="105">
        <f t="shared" si="6"/>
        <v>751865</v>
      </c>
      <c r="M32" s="105">
        <f t="shared" si="6"/>
        <v>665143</v>
      </c>
      <c r="N32" s="105">
        <f t="shared" si="6"/>
        <v>2001081</v>
      </c>
      <c r="O32" s="105">
        <f t="shared" si="6"/>
        <v>395004</v>
      </c>
      <c r="P32" s="105">
        <f t="shared" si="6"/>
        <v>468810</v>
      </c>
      <c r="Q32" s="105">
        <f t="shared" si="6"/>
        <v>298122</v>
      </c>
      <c r="R32" s="105">
        <f t="shared" si="6"/>
        <v>1161936</v>
      </c>
      <c r="S32" s="105">
        <f t="shared" si="6"/>
        <v>406698</v>
      </c>
      <c r="T32" s="105">
        <f t="shared" si="6"/>
        <v>477847</v>
      </c>
      <c r="U32" s="105">
        <f t="shared" si="6"/>
        <v>570252</v>
      </c>
      <c r="V32" s="105">
        <f t="shared" si="6"/>
        <v>1454797</v>
      </c>
      <c r="W32" s="105">
        <f t="shared" si="6"/>
        <v>5984585</v>
      </c>
      <c r="X32" s="105">
        <f t="shared" si="6"/>
        <v>9822457</v>
      </c>
      <c r="Y32" s="105">
        <f t="shared" si="6"/>
        <v>-3837872</v>
      </c>
      <c r="Z32" s="142">
        <f>+IF(X32&lt;&gt;0,+(Y32/X32)*100,0)</f>
        <v>-39.07242352906203</v>
      </c>
      <c r="AA32" s="158">
        <f>SUM(AA33:AA37)</f>
        <v>9822457</v>
      </c>
    </row>
    <row r="33" spans="1:27" ht="13.5">
      <c r="A33" s="143" t="s">
        <v>79</v>
      </c>
      <c r="B33" s="141"/>
      <c r="C33" s="160"/>
      <c r="D33" s="160"/>
      <c r="E33" s="161">
        <v>11300849</v>
      </c>
      <c r="F33" s="65">
        <v>9390826</v>
      </c>
      <c r="G33" s="65">
        <v>227076</v>
      </c>
      <c r="H33" s="65">
        <v>314919</v>
      </c>
      <c r="I33" s="65">
        <v>389573</v>
      </c>
      <c r="J33" s="65">
        <v>931568</v>
      </c>
      <c r="K33" s="65">
        <v>439776</v>
      </c>
      <c r="L33" s="65">
        <v>527547</v>
      </c>
      <c r="M33" s="65">
        <v>454216</v>
      </c>
      <c r="N33" s="65">
        <v>1421539</v>
      </c>
      <c r="O33" s="65">
        <v>216913</v>
      </c>
      <c r="P33" s="65">
        <v>301712</v>
      </c>
      <c r="Q33" s="65">
        <v>150022</v>
      </c>
      <c r="R33" s="65">
        <v>668647</v>
      </c>
      <c r="S33" s="65">
        <v>258848</v>
      </c>
      <c r="T33" s="65">
        <v>282482</v>
      </c>
      <c r="U33" s="65">
        <v>361446</v>
      </c>
      <c r="V33" s="65">
        <v>902776</v>
      </c>
      <c r="W33" s="65">
        <v>3924530</v>
      </c>
      <c r="X33" s="65">
        <v>9390826</v>
      </c>
      <c r="Y33" s="65">
        <v>-5466296</v>
      </c>
      <c r="Z33" s="145">
        <v>-58.21</v>
      </c>
      <c r="AA33" s="160">
        <v>9390826</v>
      </c>
    </row>
    <row r="34" spans="1:27" ht="13.5">
      <c r="A34" s="143" t="s">
        <v>80</v>
      </c>
      <c r="B34" s="141"/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>
        <v>0</v>
      </c>
      <c r="AA34" s="160"/>
    </row>
    <row r="35" spans="1:27" ht="13.5">
      <c r="A35" s="143" t="s">
        <v>81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>
        <v>0</v>
      </c>
      <c r="AA35" s="160"/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>
        <v>374095</v>
      </c>
      <c r="F37" s="164">
        <v>431631</v>
      </c>
      <c r="G37" s="164">
        <v>156915</v>
      </c>
      <c r="H37" s="164">
        <v>141664</v>
      </c>
      <c r="I37" s="164">
        <v>136624</v>
      </c>
      <c r="J37" s="164">
        <v>435203</v>
      </c>
      <c r="K37" s="164">
        <v>144297</v>
      </c>
      <c r="L37" s="164">
        <v>224318</v>
      </c>
      <c r="M37" s="164">
        <v>210927</v>
      </c>
      <c r="N37" s="164">
        <v>579542</v>
      </c>
      <c r="O37" s="164">
        <v>178091</v>
      </c>
      <c r="P37" s="164">
        <v>167098</v>
      </c>
      <c r="Q37" s="164">
        <v>148100</v>
      </c>
      <c r="R37" s="164">
        <v>493289</v>
      </c>
      <c r="S37" s="164">
        <v>147850</v>
      </c>
      <c r="T37" s="164">
        <v>195365</v>
      </c>
      <c r="U37" s="164">
        <v>208806</v>
      </c>
      <c r="V37" s="164">
        <v>552021</v>
      </c>
      <c r="W37" s="164">
        <v>2060055</v>
      </c>
      <c r="X37" s="164">
        <v>431631</v>
      </c>
      <c r="Y37" s="164">
        <v>1628424</v>
      </c>
      <c r="Z37" s="146">
        <v>377.27</v>
      </c>
      <c r="AA37" s="162">
        <v>431631</v>
      </c>
    </row>
    <row r="38" spans="1:27" ht="13.5">
      <c r="A38" s="140" t="s">
        <v>84</v>
      </c>
      <c r="B38" s="147"/>
      <c r="C38" s="158">
        <f aca="true" t="shared" si="7" ref="C38:Y38">SUM(C39:C41)</f>
        <v>0</v>
      </c>
      <c r="D38" s="158">
        <f>SUM(D39:D41)</f>
        <v>0</v>
      </c>
      <c r="E38" s="159">
        <f t="shared" si="7"/>
        <v>86856344</v>
      </c>
      <c r="F38" s="105">
        <f t="shared" si="7"/>
        <v>19623624</v>
      </c>
      <c r="G38" s="105">
        <f t="shared" si="7"/>
        <v>610816</v>
      </c>
      <c r="H38" s="105">
        <f t="shared" si="7"/>
        <v>785867</v>
      </c>
      <c r="I38" s="105">
        <f t="shared" si="7"/>
        <v>766499</v>
      </c>
      <c r="J38" s="105">
        <f t="shared" si="7"/>
        <v>2163182</v>
      </c>
      <c r="K38" s="105">
        <f t="shared" si="7"/>
        <v>1239523</v>
      </c>
      <c r="L38" s="105">
        <f t="shared" si="7"/>
        <v>1828732</v>
      </c>
      <c r="M38" s="105">
        <f t="shared" si="7"/>
        <v>841448</v>
      </c>
      <c r="N38" s="105">
        <f t="shared" si="7"/>
        <v>3909703</v>
      </c>
      <c r="O38" s="105">
        <f t="shared" si="7"/>
        <v>1901554</v>
      </c>
      <c r="P38" s="105">
        <f t="shared" si="7"/>
        <v>712013</v>
      </c>
      <c r="Q38" s="105">
        <f t="shared" si="7"/>
        <v>954929</v>
      </c>
      <c r="R38" s="105">
        <f t="shared" si="7"/>
        <v>3568496</v>
      </c>
      <c r="S38" s="105">
        <f t="shared" si="7"/>
        <v>1122182</v>
      </c>
      <c r="T38" s="105">
        <f t="shared" si="7"/>
        <v>1030211</v>
      </c>
      <c r="U38" s="105">
        <f t="shared" si="7"/>
        <v>1320450</v>
      </c>
      <c r="V38" s="105">
        <f t="shared" si="7"/>
        <v>3472843</v>
      </c>
      <c r="W38" s="105">
        <f t="shared" si="7"/>
        <v>13114224</v>
      </c>
      <c r="X38" s="105">
        <f t="shared" si="7"/>
        <v>19623624</v>
      </c>
      <c r="Y38" s="105">
        <f t="shared" si="7"/>
        <v>-6509400</v>
      </c>
      <c r="Z38" s="142">
        <f>+IF(X38&lt;&gt;0,+(Y38/X38)*100,0)</f>
        <v>-33.1712429875338</v>
      </c>
      <c r="AA38" s="158">
        <f>SUM(AA39:AA41)</f>
        <v>19623624</v>
      </c>
    </row>
    <row r="39" spans="1:27" ht="13.5">
      <c r="A39" s="143" t="s">
        <v>85</v>
      </c>
      <c r="B39" s="141"/>
      <c r="C39" s="160"/>
      <c r="D39" s="160"/>
      <c r="E39" s="161">
        <v>85544344</v>
      </c>
      <c r="F39" s="65">
        <v>19623624</v>
      </c>
      <c r="G39" s="65">
        <v>610816</v>
      </c>
      <c r="H39" s="65">
        <v>785867</v>
      </c>
      <c r="I39" s="65">
        <v>766499</v>
      </c>
      <c r="J39" s="65">
        <v>2163182</v>
      </c>
      <c r="K39" s="65">
        <v>1239523</v>
      </c>
      <c r="L39" s="65">
        <v>1828732</v>
      </c>
      <c r="M39" s="65">
        <v>841448</v>
      </c>
      <c r="N39" s="65">
        <v>3909703</v>
      </c>
      <c r="O39" s="65">
        <v>1901554</v>
      </c>
      <c r="P39" s="65">
        <v>712013</v>
      </c>
      <c r="Q39" s="65">
        <v>954929</v>
      </c>
      <c r="R39" s="65">
        <v>3568496</v>
      </c>
      <c r="S39" s="65">
        <v>1122182</v>
      </c>
      <c r="T39" s="65">
        <v>948710</v>
      </c>
      <c r="U39" s="65">
        <v>1245731</v>
      </c>
      <c r="V39" s="65">
        <v>3316623</v>
      </c>
      <c r="W39" s="65">
        <v>12958004</v>
      </c>
      <c r="X39" s="65">
        <v>19623624</v>
      </c>
      <c r="Y39" s="65">
        <v>-6665620</v>
      </c>
      <c r="Z39" s="145">
        <v>-33.97</v>
      </c>
      <c r="AA39" s="160">
        <v>19623624</v>
      </c>
    </row>
    <row r="40" spans="1:27" ht="13.5">
      <c r="A40" s="143" t="s">
        <v>86</v>
      </c>
      <c r="B40" s="141"/>
      <c r="C40" s="160"/>
      <c r="D40" s="160"/>
      <c r="E40" s="161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145">
        <v>0</v>
      </c>
      <c r="AA40" s="160"/>
    </row>
    <row r="41" spans="1:27" ht="13.5">
      <c r="A41" s="143" t="s">
        <v>87</v>
      </c>
      <c r="B41" s="141"/>
      <c r="C41" s="160"/>
      <c r="D41" s="160"/>
      <c r="E41" s="161">
        <v>1312000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>
        <v>81501</v>
      </c>
      <c r="U41" s="65">
        <v>74719</v>
      </c>
      <c r="V41" s="65">
        <v>156220</v>
      </c>
      <c r="W41" s="65">
        <v>156220</v>
      </c>
      <c r="X41" s="65"/>
      <c r="Y41" s="65">
        <v>156220</v>
      </c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0</v>
      </c>
      <c r="D42" s="158">
        <f>SUM(D43:D46)</f>
        <v>0</v>
      </c>
      <c r="E42" s="159">
        <f t="shared" si="8"/>
        <v>0</v>
      </c>
      <c r="F42" s="105">
        <f t="shared" si="8"/>
        <v>1312000</v>
      </c>
      <c r="G42" s="105">
        <f t="shared" si="8"/>
        <v>0</v>
      </c>
      <c r="H42" s="105">
        <f t="shared" si="8"/>
        <v>0</v>
      </c>
      <c r="I42" s="105">
        <f t="shared" si="8"/>
        <v>0</v>
      </c>
      <c r="J42" s="105">
        <f t="shared" si="8"/>
        <v>0</v>
      </c>
      <c r="K42" s="105">
        <f t="shared" si="8"/>
        <v>0</v>
      </c>
      <c r="L42" s="105">
        <f t="shared" si="8"/>
        <v>0</v>
      </c>
      <c r="M42" s="105">
        <f t="shared" si="8"/>
        <v>0</v>
      </c>
      <c r="N42" s="105">
        <f t="shared" si="8"/>
        <v>0</v>
      </c>
      <c r="O42" s="105">
        <f t="shared" si="8"/>
        <v>0</v>
      </c>
      <c r="P42" s="105">
        <f t="shared" si="8"/>
        <v>0</v>
      </c>
      <c r="Q42" s="105">
        <f t="shared" si="8"/>
        <v>0</v>
      </c>
      <c r="R42" s="105">
        <f t="shared" si="8"/>
        <v>0</v>
      </c>
      <c r="S42" s="105">
        <f t="shared" si="8"/>
        <v>0</v>
      </c>
      <c r="T42" s="105">
        <f t="shared" si="8"/>
        <v>0</v>
      </c>
      <c r="U42" s="105">
        <f t="shared" si="8"/>
        <v>0</v>
      </c>
      <c r="V42" s="105">
        <f t="shared" si="8"/>
        <v>0</v>
      </c>
      <c r="W42" s="105">
        <f t="shared" si="8"/>
        <v>0</v>
      </c>
      <c r="X42" s="105">
        <f t="shared" si="8"/>
        <v>1312000</v>
      </c>
      <c r="Y42" s="105">
        <f t="shared" si="8"/>
        <v>-1312000</v>
      </c>
      <c r="Z42" s="142">
        <f>+IF(X42&lt;&gt;0,+(Y42/X42)*100,0)</f>
        <v>-100</v>
      </c>
      <c r="AA42" s="158">
        <f>SUM(AA43:AA46)</f>
        <v>1312000</v>
      </c>
    </row>
    <row r="43" spans="1:27" ht="13.5">
      <c r="A43" s="143" t="s">
        <v>89</v>
      </c>
      <c r="B43" s="141"/>
      <c r="C43" s="160"/>
      <c r="D43" s="160"/>
      <c r="E43" s="161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5">
        <v>0</v>
      </c>
      <c r="AA43" s="160"/>
    </row>
    <row r="44" spans="1:27" ht="13.5">
      <c r="A44" s="143" t="s">
        <v>90</v>
      </c>
      <c r="B44" s="141"/>
      <c r="C44" s="160"/>
      <c r="D44" s="160"/>
      <c r="E44" s="161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5">
        <v>0</v>
      </c>
      <c r="AA44" s="160"/>
    </row>
    <row r="45" spans="1:27" ht="13.5">
      <c r="A45" s="143" t="s">
        <v>91</v>
      </c>
      <c r="B45" s="141"/>
      <c r="C45" s="162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46">
        <v>0</v>
      </c>
      <c r="AA45" s="162"/>
    </row>
    <row r="46" spans="1:27" ht="13.5">
      <c r="A46" s="143" t="s">
        <v>92</v>
      </c>
      <c r="B46" s="141"/>
      <c r="C46" s="160"/>
      <c r="D46" s="160"/>
      <c r="E46" s="161"/>
      <c r="F46" s="65">
        <v>1312000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>
        <v>1312000</v>
      </c>
      <c r="Y46" s="65">
        <v>-1312000</v>
      </c>
      <c r="Z46" s="145">
        <v>-100</v>
      </c>
      <c r="AA46" s="160">
        <v>1312000</v>
      </c>
    </row>
    <row r="47" spans="1:27" ht="13.5">
      <c r="A47" s="140" t="s">
        <v>93</v>
      </c>
      <c r="B47" s="147" t="s">
        <v>94</v>
      </c>
      <c r="C47" s="158"/>
      <c r="D47" s="158"/>
      <c r="E47" s="159">
        <v>816000</v>
      </c>
      <c r="F47" s="105">
        <v>781000</v>
      </c>
      <c r="G47" s="105">
        <v>45747</v>
      </c>
      <c r="H47" s="105">
        <v>61520</v>
      </c>
      <c r="I47" s="105">
        <v>41124</v>
      </c>
      <c r="J47" s="105">
        <v>148391</v>
      </c>
      <c r="K47" s="105">
        <v>66712</v>
      </c>
      <c r="L47" s="105">
        <v>55553</v>
      </c>
      <c r="M47" s="105">
        <v>110497</v>
      </c>
      <c r="N47" s="105">
        <v>232762</v>
      </c>
      <c r="O47" s="105">
        <v>47747</v>
      </c>
      <c r="P47" s="105">
        <v>47747</v>
      </c>
      <c r="Q47" s="105">
        <v>55306</v>
      </c>
      <c r="R47" s="105">
        <v>150800</v>
      </c>
      <c r="S47" s="105">
        <v>67534</v>
      </c>
      <c r="T47" s="105">
        <v>63693</v>
      </c>
      <c r="U47" s="105">
        <v>72825</v>
      </c>
      <c r="V47" s="105">
        <v>204052</v>
      </c>
      <c r="W47" s="105">
        <v>736005</v>
      </c>
      <c r="X47" s="105">
        <v>781000</v>
      </c>
      <c r="Y47" s="105">
        <v>-44995</v>
      </c>
      <c r="Z47" s="142">
        <v>-5.76</v>
      </c>
      <c r="AA47" s="158">
        <v>781000</v>
      </c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61595830</v>
      </c>
      <c r="D48" s="177">
        <f>+D28+D32+D38+D42+D47</f>
        <v>0</v>
      </c>
      <c r="E48" s="178">
        <f t="shared" si="9"/>
        <v>127367000</v>
      </c>
      <c r="F48" s="78">
        <f t="shared" si="9"/>
        <v>81724079</v>
      </c>
      <c r="G48" s="78">
        <f t="shared" si="9"/>
        <v>3086077</v>
      </c>
      <c r="H48" s="78">
        <f t="shared" si="9"/>
        <v>3269845</v>
      </c>
      <c r="I48" s="78">
        <f t="shared" si="9"/>
        <v>4302484</v>
      </c>
      <c r="J48" s="78">
        <f t="shared" si="9"/>
        <v>10658406</v>
      </c>
      <c r="K48" s="78">
        <f t="shared" si="9"/>
        <v>3993678</v>
      </c>
      <c r="L48" s="78">
        <f t="shared" si="9"/>
        <v>6040721</v>
      </c>
      <c r="M48" s="78">
        <f t="shared" si="9"/>
        <v>3323863</v>
      </c>
      <c r="N48" s="78">
        <f t="shared" si="9"/>
        <v>13358262</v>
      </c>
      <c r="O48" s="78">
        <f t="shared" si="9"/>
        <v>5291339</v>
      </c>
      <c r="P48" s="78">
        <f t="shared" si="9"/>
        <v>3230560</v>
      </c>
      <c r="Q48" s="78">
        <f t="shared" si="9"/>
        <v>2735984</v>
      </c>
      <c r="R48" s="78">
        <f t="shared" si="9"/>
        <v>11257883</v>
      </c>
      <c r="S48" s="78">
        <f t="shared" si="9"/>
        <v>3397543</v>
      </c>
      <c r="T48" s="78">
        <f t="shared" si="9"/>
        <v>5051691</v>
      </c>
      <c r="U48" s="78">
        <f t="shared" si="9"/>
        <v>5034778</v>
      </c>
      <c r="V48" s="78">
        <f t="shared" si="9"/>
        <v>13484012</v>
      </c>
      <c r="W48" s="78">
        <f t="shared" si="9"/>
        <v>48758563</v>
      </c>
      <c r="X48" s="78">
        <f t="shared" si="9"/>
        <v>81724079</v>
      </c>
      <c r="Y48" s="78">
        <f t="shared" si="9"/>
        <v>-32965516</v>
      </c>
      <c r="Z48" s="179">
        <f>+IF(X48&lt;&gt;0,+(Y48/X48)*100,0)</f>
        <v>-40.33758031093871</v>
      </c>
      <c r="AA48" s="177">
        <f>+AA28+AA32+AA38+AA42+AA47</f>
        <v>81724079</v>
      </c>
    </row>
    <row r="49" spans="1:27" ht="13.5">
      <c r="A49" s="153" t="s">
        <v>49</v>
      </c>
      <c r="B49" s="154"/>
      <c r="C49" s="180">
        <f aca="true" t="shared" si="10" ref="C49:Y49">+C25-C48</f>
        <v>8704916</v>
      </c>
      <c r="D49" s="180">
        <f>+D25-D48</f>
        <v>0</v>
      </c>
      <c r="E49" s="181">
        <f t="shared" si="10"/>
        <v>22765915</v>
      </c>
      <c r="F49" s="182">
        <f t="shared" si="10"/>
        <v>31443000</v>
      </c>
      <c r="G49" s="182">
        <f t="shared" si="10"/>
        <v>22734275</v>
      </c>
      <c r="H49" s="182">
        <f t="shared" si="10"/>
        <v>3394170</v>
      </c>
      <c r="I49" s="182">
        <f t="shared" si="10"/>
        <v>-1810542</v>
      </c>
      <c r="J49" s="182">
        <f t="shared" si="10"/>
        <v>24317903</v>
      </c>
      <c r="K49" s="182">
        <f t="shared" si="10"/>
        <v>-1275699</v>
      </c>
      <c r="L49" s="182">
        <f t="shared" si="10"/>
        <v>17622216</v>
      </c>
      <c r="M49" s="182">
        <f t="shared" si="10"/>
        <v>-2003736</v>
      </c>
      <c r="N49" s="182">
        <f t="shared" si="10"/>
        <v>14342781</v>
      </c>
      <c r="O49" s="182">
        <f t="shared" si="10"/>
        <v>-220447</v>
      </c>
      <c r="P49" s="182">
        <f t="shared" si="10"/>
        <v>3544616</v>
      </c>
      <c r="Q49" s="182">
        <f t="shared" si="10"/>
        <v>20806406</v>
      </c>
      <c r="R49" s="182">
        <f t="shared" si="10"/>
        <v>24130575</v>
      </c>
      <c r="S49" s="182">
        <f t="shared" si="10"/>
        <v>-1384364</v>
      </c>
      <c r="T49" s="182">
        <f t="shared" si="10"/>
        <v>-3605891</v>
      </c>
      <c r="U49" s="182">
        <f t="shared" si="10"/>
        <v>-3289777</v>
      </c>
      <c r="V49" s="182">
        <f t="shared" si="10"/>
        <v>-8280032</v>
      </c>
      <c r="W49" s="182">
        <f t="shared" si="10"/>
        <v>54511227</v>
      </c>
      <c r="X49" s="182">
        <f>IF(F25=F48,0,X25-X48)</f>
        <v>31443000</v>
      </c>
      <c r="Y49" s="182">
        <f t="shared" si="10"/>
        <v>23068227</v>
      </c>
      <c r="Z49" s="183">
        <f>+IF(X49&lt;&gt;0,+(Y49/X49)*100,0)</f>
        <v>73.36522278408549</v>
      </c>
      <c r="AA49" s="180">
        <f>+AA25-AA48</f>
        <v>31443000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8792488</v>
      </c>
      <c r="D5" s="160"/>
      <c r="E5" s="161">
        <v>13016239</v>
      </c>
      <c r="F5" s="65">
        <v>10016239</v>
      </c>
      <c r="G5" s="65">
        <v>1098268</v>
      </c>
      <c r="H5" s="65">
        <v>933469</v>
      </c>
      <c r="I5" s="65">
        <v>933469</v>
      </c>
      <c r="J5" s="65">
        <v>2965206</v>
      </c>
      <c r="K5" s="65">
        <v>929754</v>
      </c>
      <c r="L5" s="65">
        <v>920024</v>
      </c>
      <c r="M5" s="65">
        <v>929754</v>
      </c>
      <c r="N5" s="65">
        <v>2779532</v>
      </c>
      <c r="O5" s="65">
        <v>929754</v>
      </c>
      <c r="P5" s="65">
        <v>929754</v>
      </c>
      <c r="Q5" s="65">
        <v>927029</v>
      </c>
      <c r="R5" s="65">
        <v>2786537</v>
      </c>
      <c r="S5" s="65">
        <v>1568021</v>
      </c>
      <c r="T5" s="65">
        <v>1010487</v>
      </c>
      <c r="U5" s="65">
        <v>1015657</v>
      </c>
      <c r="V5" s="65">
        <v>3594165</v>
      </c>
      <c r="W5" s="65">
        <v>12125440</v>
      </c>
      <c r="X5" s="65">
        <v>10016239</v>
      </c>
      <c r="Y5" s="65">
        <v>2109201</v>
      </c>
      <c r="Z5" s="145">
        <v>21.06</v>
      </c>
      <c r="AA5" s="160">
        <v>10016239</v>
      </c>
    </row>
    <row r="6" spans="1:27" ht="13.5">
      <c r="A6" s="196" t="s">
        <v>102</v>
      </c>
      <c r="B6" s="197"/>
      <c r="C6" s="160">
        <v>1596805</v>
      </c>
      <c r="D6" s="160"/>
      <c r="E6" s="161">
        <v>0</v>
      </c>
      <c r="F6" s="65">
        <v>0</v>
      </c>
      <c r="G6" s="65">
        <v>163960</v>
      </c>
      <c r="H6" s="65">
        <v>170080</v>
      </c>
      <c r="I6" s="65">
        <v>176625</v>
      </c>
      <c r="J6" s="65">
        <v>510665</v>
      </c>
      <c r="K6" s="65">
        <v>182281</v>
      </c>
      <c r="L6" s="65">
        <v>190369</v>
      </c>
      <c r="M6" s="65">
        <v>136418</v>
      </c>
      <c r="N6" s="65">
        <v>509068</v>
      </c>
      <c r="O6" s="65">
        <v>144921</v>
      </c>
      <c r="P6" s="65">
        <v>151220</v>
      </c>
      <c r="Q6" s="65">
        <v>156551</v>
      </c>
      <c r="R6" s="65">
        <v>452692</v>
      </c>
      <c r="S6" s="65">
        <v>162952</v>
      </c>
      <c r="T6" s="65">
        <v>168672</v>
      </c>
      <c r="U6" s="65">
        <v>174534</v>
      </c>
      <c r="V6" s="65">
        <v>506158</v>
      </c>
      <c r="W6" s="65">
        <v>1978583</v>
      </c>
      <c r="X6" s="65">
        <v>0</v>
      </c>
      <c r="Y6" s="65">
        <v>1978583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0</v>
      </c>
      <c r="F10" s="59">
        <v>185316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185316</v>
      </c>
      <c r="Y10" s="59">
        <v>-185316</v>
      </c>
      <c r="Z10" s="199">
        <v>-100</v>
      </c>
      <c r="AA10" s="135">
        <v>185316</v>
      </c>
    </row>
    <row r="11" spans="1:27" ht="13.5">
      <c r="A11" s="198" t="s">
        <v>107</v>
      </c>
      <c r="B11" s="200"/>
      <c r="C11" s="160">
        <v>515747</v>
      </c>
      <c r="D11" s="160"/>
      <c r="E11" s="161">
        <v>185316</v>
      </c>
      <c r="F11" s="65">
        <v>0</v>
      </c>
      <c r="G11" s="65">
        <v>51762</v>
      </c>
      <c r="H11" s="65">
        <v>45813</v>
      </c>
      <c r="I11" s="65">
        <v>45322</v>
      </c>
      <c r="J11" s="65">
        <v>142897</v>
      </c>
      <c r="K11" s="65">
        <v>45318</v>
      </c>
      <c r="L11" s="65">
        <v>45440</v>
      </c>
      <c r="M11" s="65">
        <v>45003</v>
      </c>
      <c r="N11" s="65">
        <v>135761</v>
      </c>
      <c r="O11" s="65">
        <v>45003</v>
      </c>
      <c r="P11" s="65">
        <v>45003</v>
      </c>
      <c r="Q11" s="65">
        <v>45135</v>
      </c>
      <c r="R11" s="65">
        <v>135141</v>
      </c>
      <c r="S11" s="65">
        <v>45135</v>
      </c>
      <c r="T11" s="65">
        <v>24622</v>
      </c>
      <c r="U11" s="65">
        <v>24685</v>
      </c>
      <c r="V11" s="65">
        <v>94442</v>
      </c>
      <c r="W11" s="65">
        <v>508241</v>
      </c>
      <c r="X11" s="65">
        <v>0</v>
      </c>
      <c r="Y11" s="65">
        <v>508241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60873</v>
      </c>
      <c r="D12" s="160"/>
      <c r="E12" s="161">
        <v>314160</v>
      </c>
      <c r="F12" s="65">
        <v>160800</v>
      </c>
      <c r="G12" s="65">
        <v>5057</v>
      </c>
      <c r="H12" s="65">
        <v>4734</v>
      </c>
      <c r="I12" s="65">
        <v>48789</v>
      </c>
      <c r="J12" s="65">
        <v>58580</v>
      </c>
      <c r="K12" s="65">
        <v>4879</v>
      </c>
      <c r="L12" s="65">
        <v>4879</v>
      </c>
      <c r="M12" s="65">
        <v>4879</v>
      </c>
      <c r="N12" s="65">
        <v>14637</v>
      </c>
      <c r="O12" s="65">
        <v>2000</v>
      </c>
      <c r="P12" s="65">
        <v>2000</v>
      </c>
      <c r="Q12" s="65">
        <v>0</v>
      </c>
      <c r="R12" s="65">
        <v>4000</v>
      </c>
      <c r="S12" s="65">
        <v>0</v>
      </c>
      <c r="T12" s="65">
        <v>0</v>
      </c>
      <c r="U12" s="65">
        <v>6300</v>
      </c>
      <c r="V12" s="65">
        <v>6300</v>
      </c>
      <c r="W12" s="65">
        <v>83517</v>
      </c>
      <c r="X12" s="65">
        <v>160800</v>
      </c>
      <c r="Y12" s="65">
        <v>-77283</v>
      </c>
      <c r="Z12" s="145">
        <v>-48.06</v>
      </c>
      <c r="AA12" s="160">
        <v>160800</v>
      </c>
    </row>
    <row r="13" spans="1:27" ht="13.5">
      <c r="A13" s="196" t="s">
        <v>109</v>
      </c>
      <c r="B13" s="200"/>
      <c r="C13" s="160">
        <v>901983</v>
      </c>
      <c r="D13" s="160"/>
      <c r="E13" s="161">
        <v>0</v>
      </c>
      <c r="F13" s="65">
        <v>1250000</v>
      </c>
      <c r="G13" s="65">
        <v>0</v>
      </c>
      <c r="H13" s="65">
        <v>87056</v>
      </c>
      <c r="I13" s="65">
        <v>171777</v>
      </c>
      <c r="J13" s="65">
        <v>258833</v>
      </c>
      <c r="K13" s="65">
        <v>86324</v>
      </c>
      <c r="L13" s="65">
        <v>139294</v>
      </c>
      <c r="M13" s="65">
        <v>124356</v>
      </c>
      <c r="N13" s="65">
        <v>349974</v>
      </c>
      <c r="O13" s="65">
        <v>122786</v>
      </c>
      <c r="P13" s="65">
        <v>118642</v>
      </c>
      <c r="Q13" s="65">
        <v>160352</v>
      </c>
      <c r="R13" s="65">
        <v>401780</v>
      </c>
      <c r="S13" s="65">
        <v>136058</v>
      </c>
      <c r="T13" s="65">
        <v>135923</v>
      </c>
      <c r="U13" s="65">
        <v>130642</v>
      </c>
      <c r="V13" s="65">
        <v>402623</v>
      </c>
      <c r="W13" s="65">
        <v>1413210</v>
      </c>
      <c r="X13" s="65">
        <v>1250000</v>
      </c>
      <c r="Y13" s="65">
        <v>163210</v>
      </c>
      <c r="Z13" s="145">
        <v>13.06</v>
      </c>
      <c r="AA13" s="160">
        <v>1250000</v>
      </c>
    </row>
    <row r="14" spans="1:27" ht="13.5">
      <c r="A14" s="196" t="s">
        <v>110</v>
      </c>
      <c r="B14" s="200"/>
      <c r="C14" s="160">
        <v>0</v>
      </c>
      <c r="D14" s="160"/>
      <c r="E14" s="161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228900</v>
      </c>
      <c r="D16" s="160"/>
      <c r="E16" s="161">
        <v>162000</v>
      </c>
      <c r="F16" s="65">
        <v>242000</v>
      </c>
      <c r="G16" s="65">
        <v>18250</v>
      </c>
      <c r="H16" s="65">
        <v>25150</v>
      </c>
      <c r="I16" s="65">
        <v>10250</v>
      </c>
      <c r="J16" s="65">
        <v>53650</v>
      </c>
      <c r="K16" s="65">
        <v>30050</v>
      </c>
      <c r="L16" s="65">
        <v>10479</v>
      </c>
      <c r="M16" s="65">
        <v>25450</v>
      </c>
      <c r="N16" s="65">
        <v>65979</v>
      </c>
      <c r="O16" s="65">
        <v>16550</v>
      </c>
      <c r="P16" s="65">
        <v>8400</v>
      </c>
      <c r="Q16" s="65">
        <v>19800</v>
      </c>
      <c r="R16" s="65">
        <v>44750</v>
      </c>
      <c r="S16" s="65">
        <v>18700</v>
      </c>
      <c r="T16" s="65">
        <v>30300</v>
      </c>
      <c r="U16" s="65">
        <v>1650</v>
      </c>
      <c r="V16" s="65">
        <v>50650</v>
      </c>
      <c r="W16" s="65">
        <v>215029</v>
      </c>
      <c r="X16" s="65">
        <v>242000</v>
      </c>
      <c r="Y16" s="65">
        <v>-26971</v>
      </c>
      <c r="Z16" s="145">
        <v>-11.15</v>
      </c>
      <c r="AA16" s="160">
        <v>242000</v>
      </c>
    </row>
    <row r="17" spans="1:27" ht="13.5">
      <c r="A17" s="196" t="s">
        <v>113</v>
      </c>
      <c r="B17" s="200"/>
      <c r="C17" s="160">
        <v>0</v>
      </c>
      <c r="D17" s="160"/>
      <c r="E17" s="161">
        <v>0</v>
      </c>
      <c r="F17" s="65">
        <v>0</v>
      </c>
      <c r="G17" s="65">
        <v>933</v>
      </c>
      <c r="H17" s="65">
        <v>1462</v>
      </c>
      <c r="I17" s="65">
        <v>2338</v>
      </c>
      <c r="J17" s="65">
        <v>4733</v>
      </c>
      <c r="K17" s="65">
        <v>1400</v>
      </c>
      <c r="L17" s="65">
        <v>600</v>
      </c>
      <c r="M17" s="65">
        <v>600</v>
      </c>
      <c r="N17" s="65">
        <v>2600</v>
      </c>
      <c r="O17" s="65">
        <v>1700</v>
      </c>
      <c r="P17" s="65">
        <v>1700</v>
      </c>
      <c r="Q17" s="65">
        <v>1200</v>
      </c>
      <c r="R17" s="65">
        <v>4600</v>
      </c>
      <c r="S17" s="65">
        <v>1400</v>
      </c>
      <c r="T17" s="65">
        <v>1200</v>
      </c>
      <c r="U17" s="65">
        <v>2419</v>
      </c>
      <c r="V17" s="65">
        <v>5019</v>
      </c>
      <c r="W17" s="65">
        <v>16952</v>
      </c>
      <c r="X17" s="65">
        <v>0</v>
      </c>
      <c r="Y17" s="65">
        <v>16952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405386</v>
      </c>
      <c r="D18" s="160"/>
      <c r="E18" s="161">
        <v>259200</v>
      </c>
      <c r="F18" s="65">
        <v>459200</v>
      </c>
      <c r="G18" s="65">
        <v>7607</v>
      </c>
      <c r="H18" s="65">
        <v>72751</v>
      </c>
      <c r="I18" s="65">
        <v>64375</v>
      </c>
      <c r="J18" s="65">
        <v>144733</v>
      </c>
      <c r="K18" s="65">
        <v>26268</v>
      </c>
      <c r="L18" s="65">
        <v>32479</v>
      </c>
      <c r="M18" s="65">
        <v>44449</v>
      </c>
      <c r="N18" s="65">
        <v>103196</v>
      </c>
      <c r="O18" s="65">
        <v>53593</v>
      </c>
      <c r="P18" s="65">
        <v>35473</v>
      </c>
      <c r="Q18" s="65">
        <v>72099</v>
      </c>
      <c r="R18" s="65">
        <v>161165</v>
      </c>
      <c r="S18" s="65">
        <v>57770</v>
      </c>
      <c r="T18" s="65">
        <v>63236</v>
      </c>
      <c r="U18" s="65">
        <v>71057</v>
      </c>
      <c r="V18" s="65">
        <v>192063</v>
      </c>
      <c r="W18" s="65">
        <v>601157</v>
      </c>
      <c r="X18" s="65">
        <v>459200</v>
      </c>
      <c r="Y18" s="65">
        <v>141957</v>
      </c>
      <c r="Z18" s="145">
        <v>30.91</v>
      </c>
      <c r="AA18" s="160">
        <v>459200</v>
      </c>
    </row>
    <row r="19" spans="1:27" ht="13.5">
      <c r="A19" s="196" t="s">
        <v>34</v>
      </c>
      <c r="B19" s="200"/>
      <c r="C19" s="160">
        <v>44542328</v>
      </c>
      <c r="D19" s="160"/>
      <c r="E19" s="161">
        <v>56541000</v>
      </c>
      <c r="F19" s="65">
        <v>60944000</v>
      </c>
      <c r="G19" s="65">
        <v>22962639</v>
      </c>
      <c r="H19" s="65">
        <v>500000</v>
      </c>
      <c r="I19" s="65">
        <v>0</v>
      </c>
      <c r="J19" s="65">
        <v>23462639</v>
      </c>
      <c r="K19" s="65">
        <v>388108</v>
      </c>
      <c r="L19" s="65">
        <v>333155</v>
      </c>
      <c r="M19" s="65">
        <v>0</v>
      </c>
      <c r="N19" s="65">
        <v>721263</v>
      </c>
      <c r="O19" s="65">
        <v>3646290</v>
      </c>
      <c r="P19" s="65">
        <v>0</v>
      </c>
      <c r="Q19" s="65">
        <v>14259627</v>
      </c>
      <c r="R19" s="65">
        <v>17905917</v>
      </c>
      <c r="S19" s="65">
        <v>0</v>
      </c>
      <c r="T19" s="65">
        <v>0</v>
      </c>
      <c r="U19" s="65">
        <v>125000</v>
      </c>
      <c r="V19" s="65">
        <v>125000</v>
      </c>
      <c r="W19" s="65">
        <v>42214819</v>
      </c>
      <c r="X19" s="65">
        <v>60944000</v>
      </c>
      <c r="Y19" s="65">
        <v>-18729181</v>
      </c>
      <c r="Z19" s="145">
        <v>-30.73</v>
      </c>
      <c r="AA19" s="160">
        <v>60944000</v>
      </c>
    </row>
    <row r="20" spans="1:27" ht="13.5">
      <c r="A20" s="196" t="s">
        <v>35</v>
      </c>
      <c r="B20" s="200" t="s">
        <v>96</v>
      </c>
      <c r="C20" s="160">
        <v>2915002</v>
      </c>
      <c r="D20" s="160"/>
      <c r="E20" s="161">
        <v>79655000</v>
      </c>
      <c r="F20" s="59">
        <v>10986524</v>
      </c>
      <c r="G20" s="59">
        <v>61876</v>
      </c>
      <c r="H20" s="59">
        <v>37500</v>
      </c>
      <c r="I20" s="59">
        <v>38997</v>
      </c>
      <c r="J20" s="59">
        <v>138373</v>
      </c>
      <c r="K20" s="59">
        <v>23597</v>
      </c>
      <c r="L20" s="59">
        <v>14017218</v>
      </c>
      <c r="M20" s="59">
        <v>9218</v>
      </c>
      <c r="N20" s="59">
        <v>14050033</v>
      </c>
      <c r="O20" s="59">
        <v>108295</v>
      </c>
      <c r="P20" s="59">
        <v>2984</v>
      </c>
      <c r="Q20" s="59">
        <v>45597</v>
      </c>
      <c r="R20" s="59">
        <v>156876</v>
      </c>
      <c r="S20" s="59">
        <v>23143</v>
      </c>
      <c r="T20" s="59">
        <v>11360</v>
      </c>
      <c r="U20" s="59">
        <v>193057</v>
      </c>
      <c r="V20" s="59">
        <v>227560</v>
      </c>
      <c r="W20" s="59">
        <v>14572842</v>
      </c>
      <c r="X20" s="59">
        <v>10986524</v>
      </c>
      <c r="Y20" s="59">
        <v>3586318</v>
      </c>
      <c r="Z20" s="199">
        <v>32.64</v>
      </c>
      <c r="AA20" s="135">
        <v>10986524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59959512</v>
      </c>
      <c r="D22" s="203">
        <f>SUM(D5:D21)</f>
        <v>0</v>
      </c>
      <c r="E22" s="204">
        <f t="shared" si="0"/>
        <v>150132915</v>
      </c>
      <c r="F22" s="205">
        <f t="shared" si="0"/>
        <v>84244079</v>
      </c>
      <c r="G22" s="205">
        <f t="shared" si="0"/>
        <v>24370352</v>
      </c>
      <c r="H22" s="205">
        <f t="shared" si="0"/>
        <v>1878015</v>
      </c>
      <c r="I22" s="205">
        <f t="shared" si="0"/>
        <v>1491942</v>
      </c>
      <c r="J22" s="205">
        <f t="shared" si="0"/>
        <v>27740309</v>
      </c>
      <c r="K22" s="205">
        <f t="shared" si="0"/>
        <v>1717979</v>
      </c>
      <c r="L22" s="205">
        <f t="shared" si="0"/>
        <v>15693937</v>
      </c>
      <c r="M22" s="205">
        <f t="shared" si="0"/>
        <v>1320127</v>
      </c>
      <c r="N22" s="205">
        <f t="shared" si="0"/>
        <v>18732043</v>
      </c>
      <c r="O22" s="205">
        <f t="shared" si="0"/>
        <v>5070892</v>
      </c>
      <c r="P22" s="205">
        <f t="shared" si="0"/>
        <v>1295176</v>
      </c>
      <c r="Q22" s="205">
        <f t="shared" si="0"/>
        <v>15687390</v>
      </c>
      <c r="R22" s="205">
        <f t="shared" si="0"/>
        <v>22053458</v>
      </c>
      <c r="S22" s="205">
        <f t="shared" si="0"/>
        <v>2013179</v>
      </c>
      <c r="T22" s="205">
        <f t="shared" si="0"/>
        <v>1445800</v>
      </c>
      <c r="U22" s="205">
        <f t="shared" si="0"/>
        <v>1745001</v>
      </c>
      <c r="V22" s="205">
        <f t="shared" si="0"/>
        <v>5203980</v>
      </c>
      <c r="W22" s="205">
        <f t="shared" si="0"/>
        <v>73729790</v>
      </c>
      <c r="X22" s="205">
        <f t="shared" si="0"/>
        <v>84244079</v>
      </c>
      <c r="Y22" s="205">
        <f t="shared" si="0"/>
        <v>-10514289</v>
      </c>
      <c r="Z22" s="206">
        <f>+IF(X22&lt;&gt;0,+(Y22/X22)*100,0)</f>
        <v>-12.48074538271111</v>
      </c>
      <c r="AA22" s="203">
        <f>SUM(AA5:AA21)</f>
        <v>84244079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19837765</v>
      </c>
      <c r="D25" s="160"/>
      <c r="E25" s="161">
        <v>30906000</v>
      </c>
      <c r="F25" s="65">
        <v>22858040</v>
      </c>
      <c r="G25" s="65">
        <v>1588130</v>
      </c>
      <c r="H25" s="65">
        <v>1446689</v>
      </c>
      <c r="I25" s="65">
        <v>1725715</v>
      </c>
      <c r="J25" s="65">
        <v>4760534</v>
      </c>
      <c r="K25" s="65">
        <v>1741468</v>
      </c>
      <c r="L25" s="65">
        <v>1797560</v>
      </c>
      <c r="M25" s="65">
        <v>1909029</v>
      </c>
      <c r="N25" s="65">
        <v>5448057</v>
      </c>
      <c r="O25" s="65">
        <v>1671942</v>
      </c>
      <c r="P25" s="65">
        <v>1524990</v>
      </c>
      <c r="Q25" s="65">
        <v>1408615</v>
      </c>
      <c r="R25" s="65">
        <v>4605547</v>
      </c>
      <c r="S25" s="65">
        <v>1661302</v>
      </c>
      <c r="T25" s="65">
        <v>2065138</v>
      </c>
      <c r="U25" s="65">
        <v>2050420</v>
      </c>
      <c r="V25" s="65">
        <v>5776860</v>
      </c>
      <c r="W25" s="65">
        <v>20590998</v>
      </c>
      <c r="X25" s="65">
        <v>22858040</v>
      </c>
      <c r="Y25" s="65">
        <v>-2267042</v>
      </c>
      <c r="Z25" s="145">
        <v>-9.92</v>
      </c>
      <c r="AA25" s="160">
        <v>22858040</v>
      </c>
    </row>
    <row r="26" spans="1:27" ht="13.5">
      <c r="A26" s="198" t="s">
        <v>38</v>
      </c>
      <c r="B26" s="197"/>
      <c r="C26" s="160">
        <v>5259067</v>
      </c>
      <c r="D26" s="160"/>
      <c r="E26" s="161">
        <v>5724439</v>
      </c>
      <c r="F26" s="65">
        <v>6000000</v>
      </c>
      <c r="G26" s="65">
        <v>438787</v>
      </c>
      <c r="H26" s="65">
        <v>509767</v>
      </c>
      <c r="I26" s="65">
        <v>560672</v>
      </c>
      <c r="J26" s="65">
        <v>1509226</v>
      </c>
      <c r="K26" s="65">
        <v>526438</v>
      </c>
      <c r="L26" s="65">
        <v>529438</v>
      </c>
      <c r="M26" s="65">
        <v>514731</v>
      </c>
      <c r="N26" s="65">
        <v>1570607</v>
      </c>
      <c r="O26" s="65">
        <v>512191</v>
      </c>
      <c r="P26" s="65">
        <v>1126110</v>
      </c>
      <c r="Q26" s="65">
        <v>532683</v>
      </c>
      <c r="R26" s="65">
        <v>2170984</v>
      </c>
      <c r="S26" s="65">
        <v>537558</v>
      </c>
      <c r="T26" s="65">
        <v>532698</v>
      </c>
      <c r="U26" s="65">
        <v>532740</v>
      </c>
      <c r="V26" s="65">
        <v>1602996</v>
      </c>
      <c r="W26" s="65">
        <v>6853813</v>
      </c>
      <c r="X26" s="65">
        <v>6000000</v>
      </c>
      <c r="Y26" s="65">
        <v>853813</v>
      </c>
      <c r="Z26" s="145">
        <v>14.23</v>
      </c>
      <c r="AA26" s="160">
        <v>6000000</v>
      </c>
    </row>
    <row r="27" spans="1:27" ht="13.5">
      <c r="A27" s="198" t="s">
        <v>118</v>
      </c>
      <c r="B27" s="197" t="s">
        <v>99</v>
      </c>
      <c r="C27" s="160">
        <v>11151765</v>
      </c>
      <c r="D27" s="160"/>
      <c r="E27" s="161">
        <v>3904872</v>
      </c>
      <c r="F27" s="65">
        <v>3904872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3904872</v>
      </c>
      <c r="Y27" s="65">
        <v>-3904872</v>
      </c>
      <c r="Z27" s="145">
        <v>-100</v>
      </c>
      <c r="AA27" s="160">
        <v>3904872</v>
      </c>
    </row>
    <row r="28" spans="1:27" ht="13.5">
      <c r="A28" s="198" t="s">
        <v>39</v>
      </c>
      <c r="B28" s="197" t="s">
        <v>96</v>
      </c>
      <c r="C28" s="160">
        <v>5092125</v>
      </c>
      <c r="D28" s="160"/>
      <c r="E28" s="161">
        <v>2912000</v>
      </c>
      <c r="F28" s="65">
        <v>10012000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11931</v>
      </c>
      <c r="P28" s="65">
        <v>0</v>
      </c>
      <c r="Q28" s="65">
        <v>0</v>
      </c>
      <c r="R28" s="65">
        <v>11931</v>
      </c>
      <c r="S28" s="65">
        <v>0</v>
      </c>
      <c r="T28" s="65">
        <v>0</v>
      </c>
      <c r="U28" s="65">
        <v>0</v>
      </c>
      <c r="V28" s="65">
        <v>0</v>
      </c>
      <c r="W28" s="65">
        <v>11931</v>
      </c>
      <c r="X28" s="65">
        <v>10012000</v>
      </c>
      <c r="Y28" s="65">
        <v>-10000069</v>
      </c>
      <c r="Z28" s="145">
        <v>-99.88</v>
      </c>
      <c r="AA28" s="160">
        <v>10012000</v>
      </c>
    </row>
    <row r="29" spans="1:27" ht="13.5">
      <c r="A29" s="198" t="s">
        <v>40</v>
      </c>
      <c r="B29" s="197"/>
      <c r="C29" s="160">
        <v>0</v>
      </c>
      <c r="D29" s="160"/>
      <c r="E29" s="161">
        <v>145000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0</v>
      </c>
      <c r="D30" s="160"/>
      <c r="E30" s="161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145">
        <v>0</v>
      </c>
      <c r="AA30" s="160">
        <v>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54204000</v>
      </c>
      <c r="F31" s="65">
        <v>159829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159829</v>
      </c>
      <c r="Y31" s="65">
        <v>-159829</v>
      </c>
      <c r="Z31" s="145">
        <v>-100</v>
      </c>
      <c r="AA31" s="160">
        <v>159829</v>
      </c>
    </row>
    <row r="32" spans="1:27" ht="13.5">
      <c r="A32" s="198" t="s">
        <v>122</v>
      </c>
      <c r="B32" s="197"/>
      <c r="C32" s="160">
        <v>0</v>
      </c>
      <c r="D32" s="160"/>
      <c r="E32" s="161">
        <v>1200000</v>
      </c>
      <c r="F32" s="65">
        <v>1200000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1200000</v>
      </c>
      <c r="Y32" s="65">
        <v>-1200000</v>
      </c>
      <c r="Z32" s="145">
        <v>-100</v>
      </c>
      <c r="AA32" s="160">
        <v>1200000</v>
      </c>
    </row>
    <row r="33" spans="1:27" ht="13.5">
      <c r="A33" s="198" t="s">
        <v>42</v>
      </c>
      <c r="B33" s="197"/>
      <c r="C33" s="160">
        <v>0</v>
      </c>
      <c r="D33" s="160"/>
      <c r="E33" s="161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20255108</v>
      </c>
      <c r="D34" s="160"/>
      <c r="E34" s="161">
        <v>28370689</v>
      </c>
      <c r="F34" s="65">
        <v>37589338</v>
      </c>
      <c r="G34" s="65">
        <v>1059160</v>
      </c>
      <c r="H34" s="65">
        <v>1313389</v>
      </c>
      <c r="I34" s="65">
        <v>2016097</v>
      </c>
      <c r="J34" s="65">
        <v>4388646</v>
      </c>
      <c r="K34" s="65">
        <v>1725772</v>
      </c>
      <c r="L34" s="65">
        <v>3713723</v>
      </c>
      <c r="M34" s="65">
        <v>900103</v>
      </c>
      <c r="N34" s="65">
        <v>6339598</v>
      </c>
      <c r="O34" s="65">
        <v>3095275</v>
      </c>
      <c r="P34" s="65">
        <v>579460</v>
      </c>
      <c r="Q34" s="65">
        <v>794686</v>
      </c>
      <c r="R34" s="65">
        <v>4469421</v>
      </c>
      <c r="S34" s="65">
        <v>1198683</v>
      </c>
      <c r="T34" s="65">
        <v>2453855</v>
      </c>
      <c r="U34" s="65">
        <v>2451618</v>
      </c>
      <c r="V34" s="65">
        <v>6104156</v>
      </c>
      <c r="W34" s="65">
        <v>21301821</v>
      </c>
      <c r="X34" s="65">
        <v>37589338</v>
      </c>
      <c r="Y34" s="65">
        <v>-16287517</v>
      </c>
      <c r="Z34" s="145">
        <v>-43.33</v>
      </c>
      <c r="AA34" s="160">
        <v>37589338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61595830</v>
      </c>
      <c r="D36" s="203">
        <f>SUM(D25:D35)</f>
        <v>0</v>
      </c>
      <c r="E36" s="204">
        <f t="shared" si="1"/>
        <v>127367000</v>
      </c>
      <c r="F36" s="205">
        <f t="shared" si="1"/>
        <v>81724079</v>
      </c>
      <c r="G36" s="205">
        <f t="shared" si="1"/>
        <v>3086077</v>
      </c>
      <c r="H36" s="205">
        <f t="shared" si="1"/>
        <v>3269845</v>
      </c>
      <c r="I36" s="205">
        <f t="shared" si="1"/>
        <v>4302484</v>
      </c>
      <c r="J36" s="205">
        <f t="shared" si="1"/>
        <v>10658406</v>
      </c>
      <c r="K36" s="205">
        <f t="shared" si="1"/>
        <v>3993678</v>
      </c>
      <c r="L36" s="205">
        <f t="shared" si="1"/>
        <v>6040721</v>
      </c>
      <c r="M36" s="205">
        <f t="shared" si="1"/>
        <v>3323863</v>
      </c>
      <c r="N36" s="205">
        <f t="shared" si="1"/>
        <v>13358262</v>
      </c>
      <c r="O36" s="205">
        <f t="shared" si="1"/>
        <v>5291339</v>
      </c>
      <c r="P36" s="205">
        <f t="shared" si="1"/>
        <v>3230560</v>
      </c>
      <c r="Q36" s="205">
        <f t="shared" si="1"/>
        <v>2735984</v>
      </c>
      <c r="R36" s="205">
        <f t="shared" si="1"/>
        <v>11257883</v>
      </c>
      <c r="S36" s="205">
        <f t="shared" si="1"/>
        <v>3397543</v>
      </c>
      <c r="T36" s="205">
        <f t="shared" si="1"/>
        <v>5051691</v>
      </c>
      <c r="U36" s="205">
        <f t="shared" si="1"/>
        <v>5034778</v>
      </c>
      <c r="V36" s="205">
        <f t="shared" si="1"/>
        <v>13484012</v>
      </c>
      <c r="W36" s="205">
        <f t="shared" si="1"/>
        <v>48758563</v>
      </c>
      <c r="X36" s="205">
        <f t="shared" si="1"/>
        <v>81724079</v>
      </c>
      <c r="Y36" s="205">
        <f t="shared" si="1"/>
        <v>-32965516</v>
      </c>
      <c r="Z36" s="206">
        <f>+IF(X36&lt;&gt;0,+(Y36/X36)*100,0)</f>
        <v>-40.33758031093871</v>
      </c>
      <c r="AA36" s="203">
        <f>SUM(AA25:AA35)</f>
        <v>81724079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-1636318</v>
      </c>
      <c r="D38" s="214">
        <f>+D22-D36</f>
        <v>0</v>
      </c>
      <c r="E38" s="215">
        <f t="shared" si="2"/>
        <v>22765915</v>
      </c>
      <c r="F38" s="111">
        <f t="shared" si="2"/>
        <v>2520000</v>
      </c>
      <c r="G38" s="111">
        <f t="shared" si="2"/>
        <v>21284275</v>
      </c>
      <c r="H38" s="111">
        <f t="shared" si="2"/>
        <v>-1391830</v>
      </c>
      <c r="I38" s="111">
        <f t="shared" si="2"/>
        <v>-2810542</v>
      </c>
      <c r="J38" s="111">
        <f t="shared" si="2"/>
        <v>17081903</v>
      </c>
      <c r="K38" s="111">
        <f t="shared" si="2"/>
        <v>-2275699</v>
      </c>
      <c r="L38" s="111">
        <f t="shared" si="2"/>
        <v>9653216</v>
      </c>
      <c r="M38" s="111">
        <f t="shared" si="2"/>
        <v>-2003736</v>
      </c>
      <c r="N38" s="111">
        <f t="shared" si="2"/>
        <v>5373781</v>
      </c>
      <c r="O38" s="111">
        <f t="shared" si="2"/>
        <v>-220447</v>
      </c>
      <c r="P38" s="111">
        <f t="shared" si="2"/>
        <v>-1935384</v>
      </c>
      <c r="Q38" s="111">
        <f t="shared" si="2"/>
        <v>12951406</v>
      </c>
      <c r="R38" s="111">
        <f t="shared" si="2"/>
        <v>10795575</v>
      </c>
      <c r="S38" s="111">
        <f t="shared" si="2"/>
        <v>-1384364</v>
      </c>
      <c r="T38" s="111">
        <f t="shared" si="2"/>
        <v>-3605891</v>
      </c>
      <c r="U38" s="111">
        <f t="shared" si="2"/>
        <v>-3289777</v>
      </c>
      <c r="V38" s="111">
        <f t="shared" si="2"/>
        <v>-8280032</v>
      </c>
      <c r="W38" s="111">
        <f t="shared" si="2"/>
        <v>24971227</v>
      </c>
      <c r="X38" s="111">
        <f>IF(F22=F36,0,X22-X36)</f>
        <v>2520000</v>
      </c>
      <c r="Y38" s="111">
        <f t="shared" si="2"/>
        <v>22451227</v>
      </c>
      <c r="Z38" s="216">
        <f>+IF(X38&lt;&gt;0,+(Y38/X38)*100,0)</f>
        <v>890.9217063492063</v>
      </c>
      <c r="AA38" s="214">
        <f>+AA22-AA36</f>
        <v>2520000</v>
      </c>
    </row>
    <row r="39" spans="1:27" ht="13.5">
      <c r="A39" s="196" t="s">
        <v>46</v>
      </c>
      <c r="B39" s="200"/>
      <c r="C39" s="160">
        <v>10341234</v>
      </c>
      <c r="D39" s="160"/>
      <c r="E39" s="161">
        <v>0</v>
      </c>
      <c r="F39" s="65">
        <v>28923000</v>
      </c>
      <c r="G39" s="65">
        <v>1450000</v>
      </c>
      <c r="H39" s="65">
        <v>4786000</v>
      </c>
      <c r="I39" s="65">
        <v>1000000</v>
      </c>
      <c r="J39" s="65">
        <v>7236000</v>
      </c>
      <c r="K39" s="65">
        <v>1000000</v>
      </c>
      <c r="L39" s="65">
        <v>7969000</v>
      </c>
      <c r="M39" s="65">
        <v>0</v>
      </c>
      <c r="N39" s="65">
        <v>8969000</v>
      </c>
      <c r="O39" s="65">
        <v>0</v>
      </c>
      <c r="P39" s="65">
        <v>5480000</v>
      </c>
      <c r="Q39" s="65">
        <v>7855000</v>
      </c>
      <c r="R39" s="65">
        <v>13335000</v>
      </c>
      <c r="S39" s="65">
        <v>0</v>
      </c>
      <c r="T39" s="65">
        <v>0</v>
      </c>
      <c r="U39" s="65">
        <v>0</v>
      </c>
      <c r="V39" s="65">
        <v>0</v>
      </c>
      <c r="W39" s="65">
        <v>29540000</v>
      </c>
      <c r="X39" s="65">
        <v>28923000</v>
      </c>
      <c r="Y39" s="65">
        <v>617000</v>
      </c>
      <c r="Z39" s="145">
        <v>2.13</v>
      </c>
      <c r="AA39" s="160">
        <v>28923000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8704916</v>
      </c>
      <c r="D42" s="221">
        <f>SUM(D38:D41)</f>
        <v>0</v>
      </c>
      <c r="E42" s="222">
        <f t="shared" si="3"/>
        <v>22765915</v>
      </c>
      <c r="F42" s="93">
        <f t="shared" si="3"/>
        <v>31443000</v>
      </c>
      <c r="G42" s="93">
        <f t="shared" si="3"/>
        <v>22734275</v>
      </c>
      <c r="H42" s="93">
        <f t="shared" si="3"/>
        <v>3394170</v>
      </c>
      <c r="I42" s="93">
        <f t="shared" si="3"/>
        <v>-1810542</v>
      </c>
      <c r="J42" s="93">
        <f t="shared" si="3"/>
        <v>24317903</v>
      </c>
      <c r="K42" s="93">
        <f t="shared" si="3"/>
        <v>-1275699</v>
      </c>
      <c r="L42" s="93">
        <f t="shared" si="3"/>
        <v>17622216</v>
      </c>
      <c r="M42" s="93">
        <f t="shared" si="3"/>
        <v>-2003736</v>
      </c>
      <c r="N42" s="93">
        <f t="shared" si="3"/>
        <v>14342781</v>
      </c>
      <c r="O42" s="93">
        <f t="shared" si="3"/>
        <v>-220447</v>
      </c>
      <c r="P42" s="93">
        <f t="shared" si="3"/>
        <v>3544616</v>
      </c>
      <c r="Q42" s="93">
        <f t="shared" si="3"/>
        <v>20806406</v>
      </c>
      <c r="R42" s="93">
        <f t="shared" si="3"/>
        <v>24130575</v>
      </c>
      <c r="S42" s="93">
        <f t="shared" si="3"/>
        <v>-1384364</v>
      </c>
      <c r="T42" s="93">
        <f t="shared" si="3"/>
        <v>-3605891</v>
      </c>
      <c r="U42" s="93">
        <f t="shared" si="3"/>
        <v>-3289777</v>
      </c>
      <c r="V42" s="93">
        <f t="shared" si="3"/>
        <v>-8280032</v>
      </c>
      <c r="W42" s="93">
        <f t="shared" si="3"/>
        <v>54511227</v>
      </c>
      <c r="X42" s="93">
        <f t="shared" si="3"/>
        <v>31443000</v>
      </c>
      <c r="Y42" s="93">
        <f t="shared" si="3"/>
        <v>23068227</v>
      </c>
      <c r="Z42" s="223">
        <f>+IF(X42&lt;&gt;0,+(Y42/X42)*100,0)</f>
        <v>73.36522278408549</v>
      </c>
      <c r="AA42" s="221">
        <f>SUM(AA38:AA41)</f>
        <v>31443000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8704916</v>
      </c>
      <c r="D44" s="225">
        <f>+D42-D43</f>
        <v>0</v>
      </c>
      <c r="E44" s="226">
        <f t="shared" si="4"/>
        <v>22765915</v>
      </c>
      <c r="F44" s="82">
        <f t="shared" si="4"/>
        <v>31443000</v>
      </c>
      <c r="G44" s="82">
        <f t="shared" si="4"/>
        <v>22734275</v>
      </c>
      <c r="H44" s="82">
        <f t="shared" si="4"/>
        <v>3394170</v>
      </c>
      <c r="I44" s="82">
        <f t="shared" si="4"/>
        <v>-1810542</v>
      </c>
      <c r="J44" s="82">
        <f t="shared" si="4"/>
        <v>24317903</v>
      </c>
      <c r="K44" s="82">
        <f t="shared" si="4"/>
        <v>-1275699</v>
      </c>
      <c r="L44" s="82">
        <f t="shared" si="4"/>
        <v>17622216</v>
      </c>
      <c r="M44" s="82">
        <f t="shared" si="4"/>
        <v>-2003736</v>
      </c>
      <c r="N44" s="82">
        <f t="shared" si="4"/>
        <v>14342781</v>
      </c>
      <c r="O44" s="82">
        <f t="shared" si="4"/>
        <v>-220447</v>
      </c>
      <c r="P44" s="82">
        <f t="shared" si="4"/>
        <v>3544616</v>
      </c>
      <c r="Q44" s="82">
        <f t="shared" si="4"/>
        <v>20806406</v>
      </c>
      <c r="R44" s="82">
        <f t="shared" si="4"/>
        <v>24130575</v>
      </c>
      <c r="S44" s="82">
        <f t="shared" si="4"/>
        <v>-1384364</v>
      </c>
      <c r="T44" s="82">
        <f t="shared" si="4"/>
        <v>-3605891</v>
      </c>
      <c r="U44" s="82">
        <f t="shared" si="4"/>
        <v>-3289777</v>
      </c>
      <c r="V44" s="82">
        <f t="shared" si="4"/>
        <v>-8280032</v>
      </c>
      <c r="W44" s="82">
        <f t="shared" si="4"/>
        <v>54511227</v>
      </c>
      <c r="X44" s="82">
        <f t="shared" si="4"/>
        <v>31443000</v>
      </c>
      <c r="Y44" s="82">
        <f t="shared" si="4"/>
        <v>23068227</v>
      </c>
      <c r="Z44" s="227">
        <f>+IF(X44&lt;&gt;0,+(Y44/X44)*100,0)</f>
        <v>73.36522278408549</v>
      </c>
      <c r="AA44" s="225">
        <f>+AA42-AA43</f>
        <v>31443000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8704916</v>
      </c>
      <c r="D46" s="221">
        <f>SUM(D44:D45)</f>
        <v>0</v>
      </c>
      <c r="E46" s="222">
        <f t="shared" si="5"/>
        <v>22765915</v>
      </c>
      <c r="F46" s="93">
        <f t="shared" si="5"/>
        <v>31443000</v>
      </c>
      <c r="G46" s="93">
        <f t="shared" si="5"/>
        <v>22734275</v>
      </c>
      <c r="H46" s="93">
        <f t="shared" si="5"/>
        <v>3394170</v>
      </c>
      <c r="I46" s="93">
        <f t="shared" si="5"/>
        <v>-1810542</v>
      </c>
      <c r="J46" s="93">
        <f t="shared" si="5"/>
        <v>24317903</v>
      </c>
      <c r="K46" s="93">
        <f t="shared" si="5"/>
        <v>-1275699</v>
      </c>
      <c r="L46" s="93">
        <f t="shared" si="5"/>
        <v>17622216</v>
      </c>
      <c r="M46" s="93">
        <f t="shared" si="5"/>
        <v>-2003736</v>
      </c>
      <c r="N46" s="93">
        <f t="shared" si="5"/>
        <v>14342781</v>
      </c>
      <c r="O46" s="93">
        <f t="shared" si="5"/>
        <v>-220447</v>
      </c>
      <c r="P46" s="93">
        <f t="shared" si="5"/>
        <v>3544616</v>
      </c>
      <c r="Q46" s="93">
        <f t="shared" si="5"/>
        <v>20806406</v>
      </c>
      <c r="R46" s="93">
        <f t="shared" si="5"/>
        <v>24130575</v>
      </c>
      <c r="S46" s="93">
        <f t="shared" si="5"/>
        <v>-1384364</v>
      </c>
      <c r="T46" s="93">
        <f t="shared" si="5"/>
        <v>-3605891</v>
      </c>
      <c r="U46" s="93">
        <f t="shared" si="5"/>
        <v>-3289777</v>
      </c>
      <c r="V46" s="93">
        <f t="shared" si="5"/>
        <v>-8280032</v>
      </c>
      <c r="W46" s="93">
        <f t="shared" si="5"/>
        <v>54511227</v>
      </c>
      <c r="X46" s="93">
        <f t="shared" si="5"/>
        <v>31443000</v>
      </c>
      <c r="Y46" s="93">
        <f t="shared" si="5"/>
        <v>23068227</v>
      </c>
      <c r="Z46" s="223">
        <f>+IF(X46&lt;&gt;0,+(Y46/X46)*100,0)</f>
        <v>73.36522278408549</v>
      </c>
      <c r="AA46" s="221">
        <f>SUM(AA44:AA45)</f>
        <v>31443000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8704916</v>
      </c>
      <c r="D48" s="232">
        <f>SUM(D46:D47)</f>
        <v>0</v>
      </c>
      <c r="E48" s="233">
        <f t="shared" si="6"/>
        <v>22765915</v>
      </c>
      <c r="F48" s="234">
        <f t="shared" si="6"/>
        <v>31443000</v>
      </c>
      <c r="G48" s="234">
        <f t="shared" si="6"/>
        <v>22734275</v>
      </c>
      <c r="H48" s="235">
        <f t="shared" si="6"/>
        <v>3394170</v>
      </c>
      <c r="I48" s="235">
        <f t="shared" si="6"/>
        <v>-1810542</v>
      </c>
      <c r="J48" s="235">
        <f t="shared" si="6"/>
        <v>24317903</v>
      </c>
      <c r="K48" s="235">
        <f t="shared" si="6"/>
        <v>-1275699</v>
      </c>
      <c r="L48" s="235">
        <f t="shared" si="6"/>
        <v>17622216</v>
      </c>
      <c r="M48" s="234">
        <f t="shared" si="6"/>
        <v>-2003736</v>
      </c>
      <c r="N48" s="234">
        <f t="shared" si="6"/>
        <v>14342781</v>
      </c>
      <c r="O48" s="235">
        <f t="shared" si="6"/>
        <v>-220447</v>
      </c>
      <c r="P48" s="235">
        <f t="shared" si="6"/>
        <v>3544616</v>
      </c>
      <c r="Q48" s="235">
        <f t="shared" si="6"/>
        <v>20806406</v>
      </c>
      <c r="R48" s="235">
        <f t="shared" si="6"/>
        <v>24130575</v>
      </c>
      <c r="S48" s="235">
        <f t="shared" si="6"/>
        <v>-1384364</v>
      </c>
      <c r="T48" s="234">
        <f t="shared" si="6"/>
        <v>-3605891</v>
      </c>
      <c r="U48" s="234">
        <f t="shared" si="6"/>
        <v>-3289777</v>
      </c>
      <c r="V48" s="235">
        <f t="shared" si="6"/>
        <v>-8280032</v>
      </c>
      <c r="W48" s="235">
        <f t="shared" si="6"/>
        <v>54511227</v>
      </c>
      <c r="X48" s="235">
        <f t="shared" si="6"/>
        <v>31443000</v>
      </c>
      <c r="Y48" s="235">
        <f t="shared" si="6"/>
        <v>23068227</v>
      </c>
      <c r="Z48" s="236">
        <f>+IF(X48&lt;&gt;0,+(Y48/X48)*100,0)</f>
        <v>73.36522278408549</v>
      </c>
      <c r="AA48" s="237">
        <f>SUM(AA46:AA47)</f>
        <v>31443000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8776387</v>
      </c>
      <c r="D5" s="158">
        <f>SUM(D6:D8)</f>
        <v>0</v>
      </c>
      <c r="E5" s="159">
        <f t="shared" si="0"/>
        <v>24893000</v>
      </c>
      <c r="F5" s="105">
        <f t="shared" si="0"/>
        <v>1880000</v>
      </c>
      <c r="G5" s="105">
        <f t="shared" si="0"/>
        <v>51923</v>
      </c>
      <c r="H5" s="105">
        <f t="shared" si="0"/>
        <v>49066</v>
      </c>
      <c r="I5" s="105">
        <f t="shared" si="0"/>
        <v>11805</v>
      </c>
      <c r="J5" s="105">
        <f t="shared" si="0"/>
        <v>112794</v>
      </c>
      <c r="K5" s="105">
        <f t="shared" si="0"/>
        <v>0</v>
      </c>
      <c r="L5" s="105">
        <f t="shared" si="0"/>
        <v>30726</v>
      </c>
      <c r="M5" s="105">
        <f t="shared" si="0"/>
        <v>0</v>
      </c>
      <c r="N5" s="105">
        <f t="shared" si="0"/>
        <v>30726</v>
      </c>
      <c r="O5" s="105">
        <f t="shared" si="0"/>
        <v>0</v>
      </c>
      <c r="P5" s="105">
        <f t="shared" si="0"/>
        <v>0</v>
      </c>
      <c r="Q5" s="105">
        <f t="shared" si="0"/>
        <v>0</v>
      </c>
      <c r="R5" s="105">
        <f t="shared" si="0"/>
        <v>0</v>
      </c>
      <c r="S5" s="105">
        <f t="shared" si="0"/>
        <v>0</v>
      </c>
      <c r="T5" s="105">
        <f t="shared" si="0"/>
        <v>598262</v>
      </c>
      <c r="U5" s="105">
        <f t="shared" si="0"/>
        <v>35105</v>
      </c>
      <c r="V5" s="105">
        <f t="shared" si="0"/>
        <v>633367</v>
      </c>
      <c r="W5" s="105">
        <f t="shared" si="0"/>
        <v>776887</v>
      </c>
      <c r="X5" s="105">
        <f t="shared" si="0"/>
        <v>1880000</v>
      </c>
      <c r="Y5" s="105">
        <f t="shared" si="0"/>
        <v>-1103113</v>
      </c>
      <c r="Z5" s="142">
        <f>+IF(X5&lt;&gt;0,+(Y5/X5)*100,0)</f>
        <v>-58.676223404255325</v>
      </c>
      <c r="AA5" s="158">
        <f>SUM(AA6:AA8)</f>
        <v>1880000</v>
      </c>
    </row>
    <row r="6" spans="1:27" ht="13.5">
      <c r="A6" s="143" t="s">
        <v>75</v>
      </c>
      <c r="B6" s="141"/>
      <c r="C6" s="160">
        <v>8776387</v>
      </c>
      <c r="D6" s="160"/>
      <c r="E6" s="161">
        <v>24893000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/>
      <c r="AA6" s="67"/>
    </row>
    <row r="7" spans="1:27" ht="13.5">
      <c r="A7" s="143" t="s">
        <v>76</v>
      </c>
      <c r="B7" s="141"/>
      <c r="C7" s="162"/>
      <c r="D7" s="162"/>
      <c r="E7" s="163"/>
      <c r="F7" s="164">
        <v>200000</v>
      </c>
      <c r="G7" s="164">
        <v>43803</v>
      </c>
      <c r="H7" s="164">
        <v>43803</v>
      </c>
      <c r="I7" s="164"/>
      <c r="J7" s="164">
        <v>87606</v>
      </c>
      <c r="K7" s="164"/>
      <c r="L7" s="164"/>
      <c r="M7" s="164"/>
      <c r="N7" s="164"/>
      <c r="O7" s="164"/>
      <c r="P7" s="164"/>
      <c r="Q7" s="164"/>
      <c r="R7" s="164"/>
      <c r="S7" s="164"/>
      <c r="T7" s="164">
        <v>76281</v>
      </c>
      <c r="U7" s="164">
        <v>28607</v>
      </c>
      <c r="V7" s="164">
        <v>104888</v>
      </c>
      <c r="W7" s="164">
        <v>192494</v>
      </c>
      <c r="X7" s="164">
        <v>200000</v>
      </c>
      <c r="Y7" s="164">
        <v>-7506</v>
      </c>
      <c r="Z7" s="146">
        <v>-3.75</v>
      </c>
      <c r="AA7" s="239">
        <v>200000</v>
      </c>
    </row>
    <row r="8" spans="1:27" ht="13.5">
      <c r="A8" s="143" t="s">
        <v>77</v>
      </c>
      <c r="B8" s="141"/>
      <c r="C8" s="160"/>
      <c r="D8" s="160"/>
      <c r="E8" s="161"/>
      <c r="F8" s="65">
        <v>1680000</v>
      </c>
      <c r="G8" s="65">
        <v>8120</v>
      </c>
      <c r="H8" s="65">
        <v>5263</v>
      </c>
      <c r="I8" s="65">
        <v>11805</v>
      </c>
      <c r="J8" s="65">
        <v>25188</v>
      </c>
      <c r="K8" s="65"/>
      <c r="L8" s="65">
        <v>30726</v>
      </c>
      <c r="M8" s="65"/>
      <c r="N8" s="65">
        <v>30726</v>
      </c>
      <c r="O8" s="65"/>
      <c r="P8" s="65"/>
      <c r="Q8" s="65"/>
      <c r="R8" s="65"/>
      <c r="S8" s="65"/>
      <c r="T8" s="65">
        <v>521981</v>
      </c>
      <c r="U8" s="65">
        <v>6498</v>
      </c>
      <c r="V8" s="65">
        <v>528479</v>
      </c>
      <c r="W8" s="65">
        <v>584393</v>
      </c>
      <c r="X8" s="65">
        <v>1680000</v>
      </c>
      <c r="Y8" s="65">
        <v>-1095607</v>
      </c>
      <c r="Z8" s="145">
        <v>-65.21</v>
      </c>
      <c r="AA8" s="67">
        <v>1680000</v>
      </c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0</v>
      </c>
      <c r="F9" s="105">
        <f t="shared" si="1"/>
        <v>200000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13206</v>
      </c>
      <c r="U9" s="105">
        <f t="shared" si="1"/>
        <v>0</v>
      </c>
      <c r="V9" s="105">
        <f t="shared" si="1"/>
        <v>13206</v>
      </c>
      <c r="W9" s="105">
        <f t="shared" si="1"/>
        <v>13206</v>
      </c>
      <c r="X9" s="105">
        <f t="shared" si="1"/>
        <v>200000</v>
      </c>
      <c r="Y9" s="105">
        <f t="shared" si="1"/>
        <v>-186794</v>
      </c>
      <c r="Z9" s="142">
        <f>+IF(X9&lt;&gt;0,+(Y9/X9)*100,0)</f>
        <v>-93.39699999999999</v>
      </c>
      <c r="AA9" s="107">
        <f>SUM(AA10:AA14)</f>
        <v>200000</v>
      </c>
    </row>
    <row r="10" spans="1:27" ht="13.5">
      <c r="A10" s="143" t="s">
        <v>79</v>
      </c>
      <c r="B10" s="141"/>
      <c r="C10" s="160"/>
      <c r="D10" s="160"/>
      <c r="E10" s="161"/>
      <c r="F10" s="65">
        <v>200000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>
        <v>11675</v>
      </c>
      <c r="U10" s="65"/>
      <c r="V10" s="65">
        <v>11675</v>
      </c>
      <c r="W10" s="65">
        <v>11675</v>
      </c>
      <c r="X10" s="65">
        <v>200000</v>
      </c>
      <c r="Y10" s="65">
        <v>-188325</v>
      </c>
      <c r="Z10" s="145">
        <v>-94.16</v>
      </c>
      <c r="AA10" s="67">
        <v>200000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>
        <v>1531</v>
      </c>
      <c r="U14" s="164"/>
      <c r="V14" s="164">
        <v>1531</v>
      </c>
      <c r="W14" s="164">
        <v>1531</v>
      </c>
      <c r="X14" s="164"/>
      <c r="Y14" s="164">
        <v>1531</v>
      </c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0</v>
      </c>
      <c r="F15" s="105">
        <f t="shared" si="2"/>
        <v>29363000</v>
      </c>
      <c r="G15" s="105">
        <f t="shared" si="2"/>
        <v>686860</v>
      </c>
      <c r="H15" s="105">
        <f t="shared" si="2"/>
        <v>2257296</v>
      </c>
      <c r="I15" s="105">
        <f t="shared" si="2"/>
        <v>2488488</v>
      </c>
      <c r="J15" s="105">
        <f t="shared" si="2"/>
        <v>5432644</v>
      </c>
      <c r="K15" s="105">
        <f t="shared" si="2"/>
        <v>453917</v>
      </c>
      <c r="L15" s="105">
        <f t="shared" si="2"/>
        <v>3155844</v>
      </c>
      <c r="M15" s="105">
        <f t="shared" si="2"/>
        <v>375901</v>
      </c>
      <c r="N15" s="105">
        <f t="shared" si="2"/>
        <v>3985662</v>
      </c>
      <c r="O15" s="105">
        <f t="shared" si="2"/>
        <v>2319607</v>
      </c>
      <c r="P15" s="105">
        <f t="shared" si="2"/>
        <v>1340426</v>
      </c>
      <c r="Q15" s="105">
        <f t="shared" si="2"/>
        <v>1155036</v>
      </c>
      <c r="R15" s="105">
        <f t="shared" si="2"/>
        <v>4815069</v>
      </c>
      <c r="S15" s="105">
        <f t="shared" si="2"/>
        <v>2652544</v>
      </c>
      <c r="T15" s="105">
        <f t="shared" si="2"/>
        <v>2104535</v>
      </c>
      <c r="U15" s="105">
        <f t="shared" si="2"/>
        <v>2483420</v>
      </c>
      <c r="V15" s="105">
        <f t="shared" si="2"/>
        <v>7240499</v>
      </c>
      <c r="W15" s="105">
        <f t="shared" si="2"/>
        <v>21473874</v>
      </c>
      <c r="X15" s="105">
        <f t="shared" si="2"/>
        <v>29363000</v>
      </c>
      <c r="Y15" s="105">
        <f t="shared" si="2"/>
        <v>-7889126</v>
      </c>
      <c r="Z15" s="142">
        <f>+IF(X15&lt;&gt;0,+(Y15/X15)*100,0)</f>
        <v>-26.867574839083204</v>
      </c>
      <c r="AA15" s="107">
        <f>SUM(AA16:AA18)</f>
        <v>29363000</v>
      </c>
    </row>
    <row r="16" spans="1:27" ht="13.5">
      <c r="A16" s="143" t="s">
        <v>85</v>
      </c>
      <c r="B16" s="141"/>
      <c r="C16" s="160"/>
      <c r="D16" s="160"/>
      <c r="E16" s="161"/>
      <c r="F16" s="65">
        <v>29363000</v>
      </c>
      <c r="G16" s="65">
        <v>686860</v>
      </c>
      <c r="H16" s="65">
        <v>2257296</v>
      </c>
      <c r="I16" s="65">
        <v>2488488</v>
      </c>
      <c r="J16" s="65">
        <v>5432644</v>
      </c>
      <c r="K16" s="65">
        <v>453917</v>
      </c>
      <c r="L16" s="65">
        <v>3155844</v>
      </c>
      <c r="M16" s="65">
        <v>375901</v>
      </c>
      <c r="N16" s="65">
        <v>3985662</v>
      </c>
      <c r="O16" s="65">
        <v>2319607</v>
      </c>
      <c r="P16" s="65">
        <v>1340426</v>
      </c>
      <c r="Q16" s="65">
        <v>1155036</v>
      </c>
      <c r="R16" s="65">
        <v>4815069</v>
      </c>
      <c r="S16" s="65">
        <v>2652544</v>
      </c>
      <c r="T16" s="65">
        <v>2031324</v>
      </c>
      <c r="U16" s="65">
        <v>2483420</v>
      </c>
      <c r="V16" s="65">
        <v>7167288</v>
      </c>
      <c r="W16" s="65">
        <v>21400663</v>
      </c>
      <c r="X16" s="65">
        <v>29363000</v>
      </c>
      <c r="Y16" s="65">
        <v>-7962337</v>
      </c>
      <c r="Z16" s="145">
        <v>-27.12</v>
      </c>
      <c r="AA16" s="67">
        <v>29363000</v>
      </c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>
        <v>73211</v>
      </c>
      <c r="U18" s="65"/>
      <c r="V18" s="65">
        <v>73211</v>
      </c>
      <c r="W18" s="65">
        <v>73211</v>
      </c>
      <c r="X18" s="65"/>
      <c r="Y18" s="65">
        <v>73211</v>
      </c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0</v>
      </c>
      <c r="X19" s="105">
        <f t="shared" si="3"/>
        <v>0</v>
      </c>
      <c r="Y19" s="105">
        <f t="shared" si="3"/>
        <v>0</v>
      </c>
      <c r="Z19" s="142">
        <f>+IF(X19&lt;&gt;0,+(Y19/X19)*100,0)</f>
        <v>0</v>
      </c>
      <c r="AA19" s="107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/>
      <c r="AA22" s="239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8776387</v>
      </c>
      <c r="D25" s="232">
        <f>+D5+D9+D15+D19+D24</f>
        <v>0</v>
      </c>
      <c r="E25" s="245">
        <f t="shared" si="4"/>
        <v>24893000</v>
      </c>
      <c r="F25" s="234">
        <f t="shared" si="4"/>
        <v>31443000</v>
      </c>
      <c r="G25" s="234">
        <f t="shared" si="4"/>
        <v>738783</v>
      </c>
      <c r="H25" s="234">
        <f t="shared" si="4"/>
        <v>2306362</v>
      </c>
      <c r="I25" s="234">
        <f t="shared" si="4"/>
        <v>2500293</v>
      </c>
      <c r="J25" s="234">
        <f t="shared" si="4"/>
        <v>5545438</v>
      </c>
      <c r="K25" s="234">
        <f t="shared" si="4"/>
        <v>453917</v>
      </c>
      <c r="L25" s="234">
        <f t="shared" si="4"/>
        <v>3186570</v>
      </c>
      <c r="M25" s="234">
        <f t="shared" si="4"/>
        <v>375901</v>
      </c>
      <c r="N25" s="234">
        <f t="shared" si="4"/>
        <v>4016388</v>
      </c>
      <c r="O25" s="234">
        <f t="shared" si="4"/>
        <v>2319607</v>
      </c>
      <c r="P25" s="234">
        <f t="shared" si="4"/>
        <v>1340426</v>
      </c>
      <c r="Q25" s="234">
        <f t="shared" si="4"/>
        <v>1155036</v>
      </c>
      <c r="R25" s="234">
        <f t="shared" si="4"/>
        <v>4815069</v>
      </c>
      <c r="S25" s="234">
        <f t="shared" si="4"/>
        <v>2652544</v>
      </c>
      <c r="T25" s="234">
        <f t="shared" si="4"/>
        <v>2716003</v>
      </c>
      <c r="U25" s="234">
        <f t="shared" si="4"/>
        <v>2518525</v>
      </c>
      <c r="V25" s="234">
        <f t="shared" si="4"/>
        <v>7887072</v>
      </c>
      <c r="W25" s="234">
        <f t="shared" si="4"/>
        <v>22263967</v>
      </c>
      <c r="X25" s="234">
        <f t="shared" si="4"/>
        <v>31443000</v>
      </c>
      <c r="Y25" s="234">
        <f t="shared" si="4"/>
        <v>-9179033</v>
      </c>
      <c r="Z25" s="246">
        <f>+IF(X25&lt;&gt;0,+(Y25/X25)*100,0)</f>
        <v>-29.192612028114368</v>
      </c>
      <c r="AA25" s="247">
        <f>+AA5+AA9+AA15+AA19+AA24</f>
        <v>31443000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5972329</v>
      </c>
      <c r="D28" s="160"/>
      <c r="E28" s="161"/>
      <c r="F28" s="65">
        <v>29363000</v>
      </c>
      <c r="G28" s="65">
        <v>686860</v>
      </c>
      <c r="H28" s="65">
        <v>2164506</v>
      </c>
      <c r="I28" s="65">
        <v>2488488</v>
      </c>
      <c r="J28" s="65">
        <v>5339854</v>
      </c>
      <c r="K28" s="65">
        <v>364882</v>
      </c>
      <c r="L28" s="65">
        <v>3134023</v>
      </c>
      <c r="M28" s="65">
        <v>375901</v>
      </c>
      <c r="N28" s="65">
        <v>3874806</v>
      </c>
      <c r="O28" s="65">
        <v>2319607</v>
      </c>
      <c r="P28" s="65">
        <v>1340426</v>
      </c>
      <c r="Q28" s="65">
        <v>1155036</v>
      </c>
      <c r="R28" s="65">
        <v>4815069</v>
      </c>
      <c r="S28" s="65">
        <v>2652544</v>
      </c>
      <c r="T28" s="65">
        <v>2030109</v>
      </c>
      <c r="U28" s="65">
        <v>2470249</v>
      </c>
      <c r="V28" s="65">
        <v>7152902</v>
      </c>
      <c r="W28" s="65">
        <v>21182631</v>
      </c>
      <c r="X28" s="65">
        <v>29363000</v>
      </c>
      <c r="Y28" s="65">
        <v>-8180369</v>
      </c>
      <c r="Z28" s="145">
        <v>-27.86</v>
      </c>
      <c r="AA28" s="160">
        <v>29363000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>
        <v>21643000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5972329</v>
      </c>
      <c r="D32" s="225">
        <f>SUM(D28:D31)</f>
        <v>0</v>
      </c>
      <c r="E32" s="226">
        <f t="shared" si="5"/>
        <v>21643000</v>
      </c>
      <c r="F32" s="82">
        <f t="shared" si="5"/>
        <v>29363000</v>
      </c>
      <c r="G32" s="82">
        <f t="shared" si="5"/>
        <v>686860</v>
      </c>
      <c r="H32" s="82">
        <f t="shared" si="5"/>
        <v>2164506</v>
      </c>
      <c r="I32" s="82">
        <f t="shared" si="5"/>
        <v>2488488</v>
      </c>
      <c r="J32" s="82">
        <f t="shared" si="5"/>
        <v>5339854</v>
      </c>
      <c r="K32" s="82">
        <f t="shared" si="5"/>
        <v>364882</v>
      </c>
      <c r="L32" s="82">
        <f t="shared" si="5"/>
        <v>3134023</v>
      </c>
      <c r="M32" s="82">
        <f t="shared" si="5"/>
        <v>375901</v>
      </c>
      <c r="N32" s="82">
        <f t="shared" si="5"/>
        <v>3874806</v>
      </c>
      <c r="O32" s="82">
        <f t="shared" si="5"/>
        <v>2319607</v>
      </c>
      <c r="P32" s="82">
        <f t="shared" si="5"/>
        <v>1340426</v>
      </c>
      <c r="Q32" s="82">
        <f t="shared" si="5"/>
        <v>1155036</v>
      </c>
      <c r="R32" s="82">
        <f t="shared" si="5"/>
        <v>4815069</v>
      </c>
      <c r="S32" s="82">
        <f t="shared" si="5"/>
        <v>2652544</v>
      </c>
      <c r="T32" s="82">
        <f t="shared" si="5"/>
        <v>2030109</v>
      </c>
      <c r="U32" s="82">
        <f t="shared" si="5"/>
        <v>2470249</v>
      </c>
      <c r="V32" s="82">
        <f t="shared" si="5"/>
        <v>7152902</v>
      </c>
      <c r="W32" s="82">
        <f t="shared" si="5"/>
        <v>21182631</v>
      </c>
      <c r="X32" s="82">
        <f t="shared" si="5"/>
        <v>29363000</v>
      </c>
      <c r="Y32" s="82">
        <f t="shared" si="5"/>
        <v>-8180369</v>
      </c>
      <c r="Z32" s="227">
        <f>+IF(X32&lt;&gt;0,+(Y32/X32)*100,0)</f>
        <v>-27.859445560739704</v>
      </c>
      <c r="AA32" s="84">
        <f>SUM(AA28:AA31)</f>
        <v>29363000</v>
      </c>
    </row>
    <row r="33" spans="1:27" ht="13.5">
      <c r="A33" s="252" t="s">
        <v>51</v>
      </c>
      <c r="B33" s="141" t="s">
        <v>141</v>
      </c>
      <c r="C33" s="160">
        <v>2804058</v>
      </c>
      <c r="D33" s="160"/>
      <c r="E33" s="161"/>
      <c r="F33" s="65">
        <v>2080000</v>
      </c>
      <c r="G33" s="65">
        <v>51923</v>
      </c>
      <c r="H33" s="65">
        <v>141856</v>
      </c>
      <c r="I33" s="65">
        <v>11805</v>
      </c>
      <c r="J33" s="65">
        <v>205584</v>
      </c>
      <c r="K33" s="65">
        <v>89035</v>
      </c>
      <c r="L33" s="65">
        <v>41636</v>
      </c>
      <c r="M33" s="65"/>
      <c r="N33" s="65">
        <v>130671</v>
      </c>
      <c r="O33" s="65"/>
      <c r="P33" s="65"/>
      <c r="Q33" s="65"/>
      <c r="R33" s="65"/>
      <c r="S33" s="65"/>
      <c r="T33" s="65">
        <v>685894</v>
      </c>
      <c r="U33" s="65">
        <v>48276</v>
      </c>
      <c r="V33" s="65">
        <v>734170</v>
      </c>
      <c r="W33" s="65">
        <v>1070425</v>
      </c>
      <c r="X33" s="65">
        <v>2080000</v>
      </c>
      <c r="Y33" s="65">
        <v>-1009575</v>
      </c>
      <c r="Z33" s="145">
        <v>-48.54</v>
      </c>
      <c r="AA33" s="67">
        <v>2080000</v>
      </c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>
        <v>3250000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8776387</v>
      </c>
      <c r="D36" s="237">
        <f>SUM(D32:D35)</f>
        <v>0</v>
      </c>
      <c r="E36" s="233">
        <f t="shared" si="6"/>
        <v>24893000</v>
      </c>
      <c r="F36" s="235">
        <f t="shared" si="6"/>
        <v>31443000</v>
      </c>
      <c r="G36" s="235">
        <f t="shared" si="6"/>
        <v>738783</v>
      </c>
      <c r="H36" s="235">
        <f t="shared" si="6"/>
        <v>2306362</v>
      </c>
      <c r="I36" s="235">
        <f t="shared" si="6"/>
        <v>2500293</v>
      </c>
      <c r="J36" s="235">
        <f t="shared" si="6"/>
        <v>5545438</v>
      </c>
      <c r="K36" s="235">
        <f t="shared" si="6"/>
        <v>453917</v>
      </c>
      <c r="L36" s="235">
        <f t="shared" si="6"/>
        <v>3175659</v>
      </c>
      <c r="M36" s="235">
        <f t="shared" si="6"/>
        <v>375901</v>
      </c>
      <c r="N36" s="235">
        <f t="shared" si="6"/>
        <v>4005477</v>
      </c>
      <c r="O36" s="235">
        <f t="shared" si="6"/>
        <v>2319607</v>
      </c>
      <c r="P36" s="235">
        <f t="shared" si="6"/>
        <v>1340426</v>
      </c>
      <c r="Q36" s="235">
        <f t="shared" si="6"/>
        <v>1155036</v>
      </c>
      <c r="R36" s="235">
        <f t="shared" si="6"/>
        <v>4815069</v>
      </c>
      <c r="S36" s="235">
        <f t="shared" si="6"/>
        <v>2652544</v>
      </c>
      <c r="T36" s="235">
        <f t="shared" si="6"/>
        <v>2716003</v>
      </c>
      <c r="U36" s="235">
        <f t="shared" si="6"/>
        <v>2518525</v>
      </c>
      <c r="V36" s="235">
        <f t="shared" si="6"/>
        <v>7887072</v>
      </c>
      <c r="W36" s="235">
        <f t="shared" si="6"/>
        <v>22253056</v>
      </c>
      <c r="X36" s="235">
        <f t="shared" si="6"/>
        <v>31443000</v>
      </c>
      <c r="Y36" s="235">
        <f t="shared" si="6"/>
        <v>-9189944</v>
      </c>
      <c r="Z36" s="236">
        <f>+IF(X36&lt;&gt;0,+(Y36/X36)*100,0)</f>
        <v>-29.22731291543428</v>
      </c>
      <c r="AA36" s="254">
        <f>SUM(AA32:AA35)</f>
        <v>31443000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34975935</v>
      </c>
      <c r="D6" s="160"/>
      <c r="E6" s="64"/>
      <c r="F6" s="65"/>
      <c r="G6" s="65">
        <v>12850521</v>
      </c>
      <c r="H6" s="65">
        <v>25701043</v>
      </c>
      <c r="I6" s="65">
        <v>38551564</v>
      </c>
      <c r="J6" s="65">
        <v>77103128</v>
      </c>
      <c r="K6" s="65">
        <v>51402086</v>
      </c>
      <c r="L6" s="65">
        <v>37951622</v>
      </c>
      <c r="M6" s="65">
        <v>59038397</v>
      </c>
      <c r="N6" s="65">
        <v>148392105</v>
      </c>
      <c r="O6" s="65">
        <v>56953534</v>
      </c>
      <c r="P6" s="65">
        <v>59947034</v>
      </c>
      <c r="Q6" s="65">
        <v>52675851</v>
      </c>
      <c r="R6" s="65">
        <v>169576419</v>
      </c>
      <c r="S6" s="65">
        <v>49654022</v>
      </c>
      <c r="T6" s="65">
        <v>45608103</v>
      </c>
      <c r="U6" s="65">
        <v>64619943</v>
      </c>
      <c r="V6" s="65">
        <v>159882068</v>
      </c>
      <c r="W6" s="65">
        <v>554953720</v>
      </c>
      <c r="X6" s="65"/>
      <c r="Y6" s="65">
        <v>554953720</v>
      </c>
      <c r="Z6" s="145"/>
      <c r="AA6" s="67"/>
    </row>
    <row r="7" spans="1:27" ht="13.5">
      <c r="A7" s="264" t="s">
        <v>147</v>
      </c>
      <c r="B7" s="197" t="s">
        <v>72</v>
      </c>
      <c r="C7" s="160"/>
      <c r="D7" s="160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v>24428568</v>
      </c>
      <c r="R7" s="65">
        <v>24428568</v>
      </c>
      <c r="S7" s="65">
        <v>24513591</v>
      </c>
      <c r="T7" s="65">
        <v>24600869</v>
      </c>
      <c r="U7" s="65">
        <v>24688941</v>
      </c>
      <c r="V7" s="65">
        <v>73803401</v>
      </c>
      <c r="W7" s="65">
        <v>98231969</v>
      </c>
      <c r="X7" s="65"/>
      <c r="Y7" s="65">
        <v>98231969</v>
      </c>
      <c r="Z7" s="145"/>
      <c r="AA7" s="67"/>
    </row>
    <row r="8" spans="1:27" ht="13.5">
      <c r="A8" s="264" t="s">
        <v>148</v>
      </c>
      <c r="B8" s="197" t="s">
        <v>72</v>
      </c>
      <c r="C8" s="160">
        <v>5694643</v>
      </c>
      <c r="D8" s="160"/>
      <c r="E8" s="64"/>
      <c r="F8" s="65">
        <v>42163571</v>
      </c>
      <c r="G8" s="65">
        <v>1762198</v>
      </c>
      <c r="H8" s="65">
        <v>3524395</v>
      </c>
      <c r="I8" s="65">
        <v>5286593</v>
      </c>
      <c r="J8" s="65">
        <v>10573186</v>
      </c>
      <c r="K8" s="65">
        <v>7048791</v>
      </c>
      <c r="L8" s="65">
        <v>7689813</v>
      </c>
      <c r="M8" s="65">
        <v>8122294</v>
      </c>
      <c r="N8" s="65">
        <v>22860898</v>
      </c>
      <c r="O8" s="65">
        <v>8774062</v>
      </c>
      <c r="P8" s="65">
        <v>9401196</v>
      </c>
      <c r="Q8" s="65">
        <v>9369771</v>
      </c>
      <c r="R8" s="65">
        <v>27545029</v>
      </c>
      <c r="S8" s="65">
        <v>10435519</v>
      </c>
      <c r="T8" s="65">
        <v>9742155</v>
      </c>
      <c r="U8" s="65">
        <v>10254872</v>
      </c>
      <c r="V8" s="65">
        <v>30432546</v>
      </c>
      <c r="W8" s="65">
        <v>91411659</v>
      </c>
      <c r="X8" s="65">
        <v>42163571</v>
      </c>
      <c r="Y8" s="65">
        <v>49248088</v>
      </c>
      <c r="Z8" s="145">
        <v>116.8</v>
      </c>
      <c r="AA8" s="67">
        <v>42163571</v>
      </c>
    </row>
    <row r="9" spans="1:27" ht="13.5">
      <c r="A9" s="264" t="s">
        <v>149</v>
      </c>
      <c r="B9" s="197"/>
      <c r="C9" s="160">
        <v>1492994</v>
      </c>
      <c r="D9" s="160"/>
      <c r="E9" s="64"/>
      <c r="F9" s="65"/>
      <c r="G9" s="65">
        <v>1522146</v>
      </c>
      <c r="H9" s="65">
        <v>3044292</v>
      </c>
      <c r="I9" s="65">
        <v>4566439</v>
      </c>
      <c r="J9" s="65">
        <v>9132877</v>
      </c>
      <c r="K9" s="65">
        <v>6088585</v>
      </c>
      <c r="L9" s="65">
        <v>1736033</v>
      </c>
      <c r="M9" s="65">
        <v>9015528</v>
      </c>
      <c r="N9" s="65">
        <v>16840146</v>
      </c>
      <c r="O9" s="65">
        <v>11320079</v>
      </c>
      <c r="P9" s="65">
        <v>7226790</v>
      </c>
      <c r="Q9" s="65">
        <v>4924512</v>
      </c>
      <c r="R9" s="65">
        <v>23471381</v>
      </c>
      <c r="S9" s="65">
        <v>2729350</v>
      </c>
      <c r="T9" s="65">
        <v>4039707</v>
      </c>
      <c r="U9" s="65">
        <v>531924</v>
      </c>
      <c r="V9" s="65">
        <v>7300981</v>
      </c>
      <c r="W9" s="65">
        <v>56745385</v>
      </c>
      <c r="X9" s="65"/>
      <c r="Y9" s="65">
        <v>56745385</v>
      </c>
      <c r="Z9" s="145"/>
      <c r="AA9" s="67"/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42163572</v>
      </c>
      <c r="D12" s="177">
        <f>SUM(D6:D11)</f>
        <v>0</v>
      </c>
      <c r="E12" s="77">
        <f t="shared" si="0"/>
        <v>0</v>
      </c>
      <c r="F12" s="78">
        <f t="shared" si="0"/>
        <v>42163571</v>
      </c>
      <c r="G12" s="78">
        <f t="shared" si="0"/>
        <v>16134865</v>
      </c>
      <c r="H12" s="78">
        <f t="shared" si="0"/>
        <v>32269730</v>
      </c>
      <c r="I12" s="78">
        <f t="shared" si="0"/>
        <v>48404596</v>
      </c>
      <c r="J12" s="78">
        <f t="shared" si="0"/>
        <v>96809191</v>
      </c>
      <c r="K12" s="78">
        <f t="shared" si="0"/>
        <v>64539462</v>
      </c>
      <c r="L12" s="78">
        <f t="shared" si="0"/>
        <v>47377468</v>
      </c>
      <c r="M12" s="78">
        <f t="shared" si="0"/>
        <v>76176219</v>
      </c>
      <c r="N12" s="78">
        <f t="shared" si="0"/>
        <v>188093149</v>
      </c>
      <c r="O12" s="78">
        <f t="shared" si="0"/>
        <v>77047675</v>
      </c>
      <c r="P12" s="78">
        <f t="shared" si="0"/>
        <v>76575020</v>
      </c>
      <c r="Q12" s="78">
        <f t="shared" si="0"/>
        <v>91398702</v>
      </c>
      <c r="R12" s="78">
        <f t="shared" si="0"/>
        <v>245021397</v>
      </c>
      <c r="S12" s="78">
        <f t="shared" si="0"/>
        <v>87332482</v>
      </c>
      <c r="T12" s="78">
        <f t="shared" si="0"/>
        <v>83990834</v>
      </c>
      <c r="U12" s="78">
        <f t="shared" si="0"/>
        <v>100095680</v>
      </c>
      <c r="V12" s="78">
        <f t="shared" si="0"/>
        <v>271418996</v>
      </c>
      <c r="W12" s="78">
        <f t="shared" si="0"/>
        <v>801342733</v>
      </c>
      <c r="X12" s="78">
        <f t="shared" si="0"/>
        <v>42163571</v>
      </c>
      <c r="Y12" s="78">
        <f t="shared" si="0"/>
        <v>759179162</v>
      </c>
      <c r="Z12" s="179">
        <f>+IF(X12&lt;&gt;0,+(Y12/X12)*100,0)</f>
        <v>1800.5570780520466</v>
      </c>
      <c r="AA12" s="79">
        <f>SUM(AA6:AA11)</f>
        <v>42163571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>
        <v>26428</v>
      </c>
      <c r="H16" s="164">
        <v>52856</v>
      </c>
      <c r="I16" s="164">
        <v>79284</v>
      </c>
      <c r="J16" s="65">
        <v>158568</v>
      </c>
      <c r="K16" s="164">
        <v>105712</v>
      </c>
      <c r="L16" s="164">
        <v>24087312</v>
      </c>
      <c r="M16" s="65">
        <v>105712</v>
      </c>
      <c r="N16" s="164">
        <v>24298736</v>
      </c>
      <c r="O16" s="164">
        <v>105712</v>
      </c>
      <c r="P16" s="164"/>
      <c r="Q16" s="65"/>
      <c r="R16" s="164">
        <v>105712</v>
      </c>
      <c r="S16" s="164"/>
      <c r="T16" s="65"/>
      <c r="U16" s="164"/>
      <c r="V16" s="164"/>
      <c r="W16" s="164">
        <v>24563016</v>
      </c>
      <c r="X16" s="65"/>
      <c r="Y16" s="164">
        <v>24563016</v>
      </c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51843820</v>
      </c>
      <c r="D19" s="160"/>
      <c r="E19" s="64"/>
      <c r="F19" s="65">
        <v>51949532</v>
      </c>
      <c r="G19" s="65">
        <v>12816441</v>
      </c>
      <c r="H19" s="65">
        <v>25632882</v>
      </c>
      <c r="I19" s="65">
        <v>38449322</v>
      </c>
      <c r="J19" s="65">
        <v>76898645</v>
      </c>
      <c r="K19" s="65">
        <v>51265763</v>
      </c>
      <c r="L19" s="65">
        <v>60469222</v>
      </c>
      <c r="M19" s="65">
        <v>52302708</v>
      </c>
      <c r="N19" s="65">
        <v>164037693</v>
      </c>
      <c r="O19" s="65">
        <v>52302709</v>
      </c>
      <c r="P19" s="65">
        <v>56601486</v>
      </c>
      <c r="Q19" s="65">
        <v>60106991</v>
      </c>
      <c r="R19" s="65">
        <v>169011186</v>
      </c>
      <c r="S19" s="65">
        <v>64527607</v>
      </c>
      <c r="T19" s="65">
        <v>64527607</v>
      </c>
      <c r="U19" s="65">
        <v>69128272</v>
      </c>
      <c r="V19" s="65">
        <v>198183486</v>
      </c>
      <c r="W19" s="65">
        <v>608131010</v>
      </c>
      <c r="X19" s="65">
        <v>51949532</v>
      </c>
      <c r="Y19" s="65">
        <v>556181478</v>
      </c>
      <c r="Z19" s="145">
        <v>1070.62</v>
      </c>
      <c r="AA19" s="67">
        <v>51949532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105712</v>
      </c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>
        <v>105712</v>
      </c>
      <c r="R22" s="65">
        <v>105712</v>
      </c>
      <c r="S22" s="65">
        <v>105712</v>
      </c>
      <c r="T22" s="65">
        <v>105712</v>
      </c>
      <c r="U22" s="65">
        <v>105712</v>
      </c>
      <c r="V22" s="65">
        <v>317136</v>
      </c>
      <c r="W22" s="65">
        <v>422848</v>
      </c>
      <c r="X22" s="65"/>
      <c r="Y22" s="65">
        <v>422848</v>
      </c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51949532</v>
      </c>
      <c r="D24" s="177">
        <f>SUM(D15:D23)</f>
        <v>0</v>
      </c>
      <c r="E24" s="81">
        <f t="shared" si="1"/>
        <v>0</v>
      </c>
      <c r="F24" s="82">
        <f t="shared" si="1"/>
        <v>51949532</v>
      </c>
      <c r="G24" s="82">
        <f t="shared" si="1"/>
        <v>12842869</v>
      </c>
      <c r="H24" s="82">
        <f t="shared" si="1"/>
        <v>25685738</v>
      </c>
      <c r="I24" s="82">
        <f t="shared" si="1"/>
        <v>38528606</v>
      </c>
      <c r="J24" s="82">
        <f t="shared" si="1"/>
        <v>77057213</v>
      </c>
      <c r="K24" s="82">
        <f t="shared" si="1"/>
        <v>51371475</v>
      </c>
      <c r="L24" s="82">
        <f t="shared" si="1"/>
        <v>84556534</v>
      </c>
      <c r="M24" s="82">
        <f t="shared" si="1"/>
        <v>52408420</v>
      </c>
      <c r="N24" s="82">
        <f t="shared" si="1"/>
        <v>188336429</v>
      </c>
      <c r="O24" s="82">
        <f t="shared" si="1"/>
        <v>52408421</v>
      </c>
      <c r="P24" s="82">
        <f t="shared" si="1"/>
        <v>56601486</v>
      </c>
      <c r="Q24" s="82">
        <f t="shared" si="1"/>
        <v>60212703</v>
      </c>
      <c r="R24" s="82">
        <f t="shared" si="1"/>
        <v>169222610</v>
      </c>
      <c r="S24" s="82">
        <f t="shared" si="1"/>
        <v>64633319</v>
      </c>
      <c r="T24" s="82">
        <f t="shared" si="1"/>
        <v>64633319</v>
      </c>
      <c r="U24" s="82">
        <f t="shared" si="1"/>
        <v>69233984</v>
      </c>
      <c r="V24" s="82">
        <f t="shared" si="1"/>
        <v>198500622</v>
      </c>
      <c r="W24" s="82">
        <f t="shared" si="1"/>
        <v>633116874</v>
      </c>
      <c r="X24" s="82">
        <f t="shared" si="1"/>
        <v>51949532</v>
      </c>
      <c r="Y24" s="82">
        <f t="shared" si="1"/>
        <v>581167342</v>
      </c>
      <c r="Z24" s="227">
        <f>+IF(X24&lt;&gt;0,+(Y24/X24)*100,0)</f>
        <v>1118.7152600335264</v>
      </c>
      <c r="AA24" s="84">
        <f>SUM(AA15:AA23)</f>
        <v>51949532</v>
      </c>
    </row>
    <row r="25" spans="1:27" ht="13.5">
      <c r="A25" s="265" t="s">
        <v>162</v>
      </c>
      <c r="B25" s="266"/>
      <c r="C25" s="177">
        <f aca="true" t="shared" si="2" ref="C25:Y25">+C12+C24</f>
        <v>94113104</v>
      </c>
      <c r="D25" s="177">
        <f>+D12+D24</f>
        <v>0</v>
      </c>
      <c r="E25" s="77">
        <f t="shared" si="2"/>
        <v>0</v>
      </c>
      <c r="F25" s="78">
        <f t="shared" si="2"/>
        <v>94113103</v>
      </c>
      <c r="G25" s="78">
        <f t="shared" si="2"/>
        <v>28977734</v>
      </c>
      <c r="H25" s="78">
        <f t="shared" si="2"/>
        <v>57955468</v>
      </c>
      <c r="I25" s="78">
        <f t="shared" si="2"/>
        <v>86933202</v>
      </c>
      <c r="J25" s="78">
        <f t="shared" si="2"/>
        <v>173866404</v>
      </c>
      <c r="K25" s="78">
        <f t="shared" si="2"/>
        <v>115910937</v>
      </c>
      <c r="L25" s="78">
        <f t="shared" si="2"/>
        <v>131934002</v>
      </c>
      <c r="M25" s="78">
        <f t="shared" si="2"/>
        <v>128584639</v>
      </c>
      <c r="N25" s="78">
        <f t="shared" si="2"/>
        <v>376429578</v>
      </c>
      <c r="O25" s="78">
        <f t="shared" si="2"/>
        <v>129456096</v>
      </c>
      <c r="P25" s="78">
        <f t="shared" si="2"/>
        <v>133176506</v>
      </c>
      <c r="Q25" s="78">
        <f t="shared" si="2"/>
        <v>151611405</v>
      </c>
      <c r="R25" s="78">
        <f t="shared" si="2"/>
        <v>414244007</v>
      </c>
      <c r="S25" s="78">
        <f t="shared" si="2"/>
        <v>151965801</v>
      </c>
      <c r="T25" s="78">
        <f t="shared" si="2"/>
        <v>148624153</v>
      </c>
      <c r="U25" s="78">
        <f t="shared" si="2"/>
        <v>169329664</v>
      </c>
      <c r="V25" s="78">
        <f t="shared" si="2"/>
        <v>469919618</v>
      </c>
      <c r="W25" s="78">
        <f t="shared" si="2"/>
        <v>1434459607</v>
      </c>
      <c r="X25" s="78">
        <f t="shared" si="2"/>
        <v>94113103</v>
      </c>
      <c r="Y25" s="78">
        <f t="shared" si="2"/>
        <v>1340346504</v>
      </c>
      <c r="Z25" s="179">
        <f>+IF(X25&lt;&gt;0,+(Y25/X25)*100,0)</f>
        <v>1424.1869211346693</v>
      </c>
      <c r="AA25" s="79">
        <f>+AA12+AA24</f>
        <v>94113103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/>
      <c r="D31" s="160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64" t="s">
        <v>167</v>
      </c>
      <c r="B32" s="197" t="s">
        <v>94</v>
      </c>
      <c r="C32" s="160">
        <v>37157981</v>
      </c>
      <c r="D32" s="160"/>
      <c r="E32" s="64"/>
      <c r="F32" s="65">
        <v>37157981</v>
      </c>
      <c r="G32" s="65">
        <v>8425203</v>
      </c>
      <c r="H32" s="65">
        <v>16850406</v>
      </c>
      <c r="I32" s="65">
        <v>25275609</v>
      </c>
      <c r="J32" s="65">
        <v>50551218</v>
      </c>
      <c r="K32" s="65">
        <v>33700813</v>
      </c>
      <c r="L32" s="65">
        <v>31710731</v>
      </c>
      <c r="M32" s="65">
        <v>31784063</v>
      </c>
      <c r="N32" s="65">
        <v>97195607</v>
      </c>
      <c r="O32" s="65">
        <v>30230888</v>
      </c>
      <c r="P32" s="65">
        <v>28195031</v>
      </c>
      <c r="Q32" s="65">
        <v>23858136</v>
      </c>
      <c r="R32" s="65">
        <v>82284055</v>
      </c>
      <c r="S32" s="65">
        <v>16104520</v>
      </c>
      <c r="T32" s="65">
        <v>16420100</v>
      </c>
      <c r="U32" s="65">
        <v>40858415</v>
      </c>
      <c r="V32" s="65">
        <v>73383035</v>
      </c>
      <c r="W32" s="65">
        <v>303413915</v>
      </c>
      <c r="X32" s="65">
        <v>37157981</v>
      </c>
      <c r="Y32" s="65">
        <v>266255934</v>
      </c>
      <c r="Z32" s="145">
        <v>716.55</v>
      </c>
      <c r="AA32" s="67">
        <v>37157981</v>
      </c>
    </row>
    <row r="33" spans="1:27" ht="13.5">
      <c r="A33" s="264" t="s">
        <v>168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>
        <v>-1309461</v>
      </c>
      <c r="N33" s="65">
        <v>-1309461</v>
      </c>
      <c r="O33" s="65"/>
      <c r="P33" s="65"/>
      <c r="Q33" s="65"/>
      <c r="R33" s="65"/>
      <c r="S33" s="65">
        <v>2630797</v>
      </c>
      <c r="T33" s="65">
        <v>1209859</v>
      </c>
      <c r="U33" s="65">
        <v>4516419</v>
      </c>
      <c r="V33" s="65">
        <v>8357075</v>
      </c>
      <c r="W33" s="65">
        <v>7047614</v>
      </c>
      <c r="X33" s="65"/>
      <c r="Y33" s="65">
        <v>7047614</v>
      </c>
      <c r="Z33" s="145"/>
      <c r="AA33" s="67"/>
    </row>
    <row r="34" spans="1:27" ht="13.5">
      <c r="A34" s="265" t="s">
        <v>58</v>
      </c>
      <c r="B34" s="266"/>
      <c r="C34" s="177">
        <f aca="true" t="shared" si="3" ref="C34:Y34">SUM(C29:C33)</f>
        <v>37157981</v>
      </c>
      <c r="D34" s="177">
        <f>SUM(D29:D33)</f>
        <v>0</v>
      </c>
      <c r="E34" s="77">
        <f t="shared" si="3"/>
        <v>0</v>
      </c>
      <c r="F34" s="78">
        <f t="shared" si="3"/>
        <v>37157981</v>
      </c>
      <c r="G34" s="78">
        <f t="shared" si="3"/>
        <v>8425203</v>
      </c>
      <c r="H34" s="78">
        <f t="shared" si="3"/>
        <v>16850406</v>
      </c>
      <c r="I34" s="78">
        <f t="shared" si="3"/>
        <v>25275609</v>
      </c>
      <c r="J34" s="78">
        <f t="shared" si="3"/>
        <v>50551218</v>
      </c>
      <c r="K34" s="78">
        <f t="shared" si="3"/>
        <v>33700813</v>
      </c>
      <c r="L34" s="78">
        <f t="shared" si="3"/>
        <v>31710731</v>
      </c>
      <c r="M34" s="78">
        <f t="shared" si="3"/>
        <v>30474602</v>
      </c>
      <c r="N34" s="78">
        <f t="shared" si="3"/>
        <v>95886146</v>
      </c>
      <c r="O34" s="78">
        <f t="shared" si="3"/>
        <v>30230888</v>
      </c>
      <c r="P34" s="78">
        <f t="shared" si="3"/>
        <v>28195031</v>
      </c>
      <c r="Q34" s="78">
        <f t="shared" si="3"/>
        <v>23858136</v>
      </c>
      <c r="R34" s="78">
        <f t="shared" si="3"/>
        <v>82284055</v>
      </c>
      <c r="S34" s="78">
        <f t="shared" si="3"/>
        <v>18735317</v>
      </c>
      <c r="T34" s="78">
        <f t="shared" si="3"/>
        <v>17629959</v>
      </c>
      <c r="U34" s="78">
        <f t="shared" si="3"/>
        <v>45374834</v>
      </c>
      <c r="V34" s="78">
        <f t="shared" si="3"/>
        <v>81740110</v>
      </c>
      <c r="W34" s="78">
        <f t="shared" si="3"/>
        <v>310461529</v>
      </c>
      <c r="X34" s="78">
        <f t="shared" si="3"/>
        <v>37157981</v>
      </c>
      <c r="Y34" s="78">
        <f t="shared" si="3"/>
        <v>273303548</v>
      </c>
      <c r="Z34" s="179">
        <f>+IF(X34&lt;&gt;0,+(Y34/X34)*100,0)</f>
        <v>735.5177559297423</v>
      </c>
      <c r="AA34" s="79">
        <f>SUM(AA29:AA33)</f>
        <v>37157981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/>
      <c r="D37" s="160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145"/>
      <c r="AA37" s="67"/>
    </row>
    <row r="38" spans="1:27" ht="13.5">
      <c r="A38" s="264" t="s">
        <v>168</v>
      </c>
      <c r="B38" s="197"/>
      <c r="C38" s="160">
        <v>6375051</v>
      </c>
      <c r="D38" s="160"/>
      <c r="E38" s="64"/>
      <c r="F38" s="65">
        <v>6375050</v>
      </c>
      <c r="G38" s="65">
        <v>1933693</v>
      </c>
      <c r="H38" s="65">
        <v>3867386</v>
      </c>
      <c r="I38" s="65">
        <v>5801079</v>
      </c>
      <c r="J38" s="65">
        <v>11602158</v>
      </c>
      <c r="K38" s="65">
        <v>7734772</v>
      </c>
      <c r="L38" s="65">
        <v>8952190</v>
      </c>
      <c r="M38" s="65">
        <v>8961638</v>
      </c>
      <c r="N38" s="65">
        <v>25648600</v>
      </c>
      <c r="O38" s="65">
        <v>8961640</v>
      </c>
      <c r="P38" s="65">
        <v>7792571</v>
      </c>
      <c r="Q38" s="65">
        <v>8961640</v>
      </c>
      <c r="R38" s="65">
        <v>25715851</v>
      </c>
      <c r="S38" s="65">
        <v>6330843</v>
      </c>
      <c r="T38" s="65">
        <v>6330843</v>
      </c>
      <c r="U38" s="65">
        <v>2630797</v>
      </c>
      <c r="V38" s="65">
        <v>15292483</v>
      </c>
      <c r="W38" s="65">
        <v>78259092</v>
      </c>
      <c r="X38" s="65">
        <v>6375050</v>
      </c>
      <c r="Y38" s="65">
        <v>71884042</v>
      </c>
      <c r="Z38" s="145">
        <v>1127.58</v>
      </c>
      <c r="AA38" s="67">
        <v>6375050</v>
      </c>
    </row>
    <row r="39" spans="1:27" ht="13.5">
      <c r="A39" s="265" t="s">
        <v>59</v>
      </c>
      <c r="B39" s="268"/>
      <c r="C39" s="177">
        <f aca="true" t="shared" si="4" ref="C39:Y39">SUM(C37:C38)</f>
        <v>6375051</v>
      </c>
      <c r="D39" s="177">
        <f>SUM(D37:D38)</f>
        <v>0</v>
      </c>
      <c r="E39" s="81">
        <f t="shared" si="4"/>
        <v>0</v>
      </c>
      <c r="F39" s="82">
        <f t="shared" si="4"/>
        <v>6375050</v>
      </c>
      <c r="G39" s="82">
        <f t="shared" si="4"/>
        <v>1933693</v>
      </c>
      <c r="H39" s="82">
        <f t="shared" si="4"/>
        <v>3867386</v>
      </c>
      <c r="I39" s="82">
        <f t="shared" si="4"/>
        <v>5801079</v>
      </c>
      <c r="J39" s="82">
        <f t="shared" si="4"/>
        <v>11602158</v>
      </c>
      <c r="K39" s="82">
        <f t="shared" si="4"/>
        <v>7734772</v>
      </c>
      <c r="L39" s="82">
        <f t="shared" si="4"/>
        <v>8952190</v>
      </c>
      <c r="M39" s="82">
        <f t="shared" si="4"/>
        <v>8961638</v>
      </c>
      <c r="N39" s="82">
        <f t="shared" si="4"/>
        <v>25648600</v>
      </c>
      <c r="O39" s="82">
        <f t="shared" si="4"/>
        <v>8961640</v>
      </c>
      <c r="P39" s="82">
        <f t="shared" si="4"/>
        <v>7792571</v>
      </c>
      <c r="Q39" s="82">
        <f t="shared" si="4"/>
        <v>8961640</v>
      </c>
      <c r="R39" s="82">
        <f t="shared" si="4"/>
        <v>25715851</v>
      </c>
      <c r="S39" s="82">
        <f t="shared" si="4"/>
        <v>6330843</v>
      </c>
      <c r="T39" s="82">
        <f t="shared" si="4"/>
        <v>6330843</v>
      </c>
      <c r="U39" s="82">
        <f t="shared" si="4"/>
        <v>2630797</v>
      </c>
      <c r="V39" s="82">
        <f t="shared" si="4"/>
        <v>15292483</v>
      </c>
      <c r="W39" s="82">
        <f t="shared" si="4"/>
        <v>78259092</v>
      </c>
      <c r="X39" s="82">
        <f t="shared" si="4"/>
        <v>6375050</v>
      </c>
      <c r="Y39" s="82">
        <f t="shared" si="4"/>
        <v>71884042</v>
      </c>
      <c r="Z39" s="227">
        <f>+IF(X39&lt;&gt;0,+(Y39/X39)*100,0)</f>
        <v>1127.5839718904167</v>
      </c>
      <c r="AA39" s="84">
        <f>SUM(AA37:AA38)</f>
        <v>6375050</v>
      </c>
    </row>
    <row r="40" spans="1:27" ht="13.5">
      <c r="A40" s="265" t="s">
        <v>170</v>
      </c>
      <c r="B40" s="266"/>
      <c r="C40" s="177">
        <f aca="true" t="shared" si="5" ref="C40:Y40">+C34+C39</f>
        <v>43533032</v>
      </c>
      <c r="D40" s="177">
        <f>+D34+D39</f>
        <v>0</v>
      </c>
      <c r="E40" s="77">
        <f t="shared" si="5"/>
        <v>0</v>
      </c>
      <c r="F40" s="78">
        <f t="shared" si="5"/>
        <v>43533031</v>
      </c>
      <c r="G40" s="78">
        <f t="shared" si="5"/>
        <v>10358896</v>
      </c>
      <c r="H40" s="78">
        <f t="shared" si="5"/>
        <v>20717792</v>
      </c>
      <c r="I40" s="78">
        <f t="shared" si="5"/>
        <v>31076688</v>
      </c>
      <c r="J40" s="78">
        <f t="shared" si="5"/>
        <v>62153376</v>
      </c>
      <c r="K40" s="78">
        <f t="shared" si="5"/>
        <v>41435585</v>
      </c>
      <c r="L40" s="78">
        <f t="shared" si="5"/>
        <v>40662921</v>
      </c>
      <c r="M40" s="78">
        <f t="shared" si="5"/>
        <v>39436240</v>
      </c>
      <c r="N40" s="78">
        <f t="shared" si="5"/>
        <v>121534746</v>
      </c>
      <c r="O40" s="78">
        <f t="shared" si="5"/>
        <v>39192528</v>
      </c>
      <c r="P40" s="78">
        <f t="shared" si="5"/>
        <v>35987602</v>
      </c>
      <c r="Q40" s="78">
        <f t="shared" si="5"/>
        <v>32819776</v>
      </c>
      <c r="R40" s="78">
        <f t="shared" si="5"/>
        <v>107999906</v>
      </c>
      <c r="S40" s="78">
        <f t="shared" si="5"/>
        <v>25066160</v>
      </c>
      <c r="T40" s="78">
        <f t="shared" si="5"/>
        <v>23960802</v>
      </c>
      <c r="U40" s="78">
        <f t="shared" si="5"/>
        <v>48005631</v>
      </c>
      <c r="V40" s="78">
        <f t="shared" si="5"/>
        <v>97032593</v>
      </c>
      <c r="W40" s="78">
        <f t="shared" si="5"/>
        <v>388720621</v>
      </c>
      <c r="X40" s="78">
        <f t="shared" si="5"/>
        <v>43533031</v>
      </c>
      <c r="Y40" s="78">
        <f t="shared" si="5"/>
        <v>345187590</v>
      </c>
      <c r="Z40" s="179">
        <f>+IF(X40&lt;&gt;0,+(Y40/X40)*100,0)</f>
        <v>792.932589508872</v>
      </c>
      <c r="AA40" s="79">
        <f>+AA34+AA39</f>
        <v>43533031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50580072</v>
      </c>
      <c r="D42" s="272">
        <f>+D25-D40</f>
        <v>0</v>
      </c>
      <c r="E42" s="273">
        <f t="shared" si="6"/>
        <v>0</v>
      </c>
      <c r="F42" s="274">
        <f t="shared" si="6"/>
        <v>50580072</v>
      </c>
      <c r="G42" s="274">
        <f t="shared" si="6"/>
        <v>18618838</v>
      </c>
      <c r="H42" s="274">
        <f t="shared" si="6"/>
        <v>37237676</v>
      </c>
      <c r="I42" s="274">
        <f t="shared" si="6"/>
        <v>55856514</v>
      </c>
      <c r="J42" s="274">
        <f t="shared" si="6"/>
        <v>111713028</v>
      </c>
      <c r="K42" s="274">
        <f t="shared" si="6"/>
        <v>74475352</v>
      </c>
      <c r="L42" s="274">
        <f t="shared" si="6"/>
        <v>91271081</v>
      </c>
      <c r="M42" s="274">
        <f t="shared" si="6"/>
        <v>89148399</v>
      </c>
      <c r="N42" s="274">
        <f t="shared" si="6"/>
        <v>254894832</v>
      </c>
      <c r="O42" s="274">
        <f t="shared" si="6"/>
        <v>90263568</v>
      </c>
      <c r="P42" s="274">
        <f t="shared" si="6"/>
        <v>97188904</v>
      </c>
      <c r="Q42" s="274">
        <f t="shared" si="6"/>
        <v>118791629</v>
      </c>
      <c r="R42" s="274">
        <f t="shared" si="6"/>
        <v>306244101</v>
      </c>
      <c r="S42" s="274">
        <f t="shared" si="6"/>
        <v>126899641</v>
      </c>
      <c r="T42" s="274">
        <f t="shared" si="6"/>
        <v>124663351</v>
      </c>
      <c r="U42" s="274">
        <f t="shared" si="6"/>
        <v>121324033</v>
      </c>
      <c r="V42" s="274">
        <f t="shared" si="6"/>
        <v>372887025</v>
      </c>
      <c r="W42" s="274">
        <f t="shared" si="6"/>
        <v>1045738986</v>
      </c>
      <c r="X42" s="274">
        <f t="shared" si="6"/>
        <v>50580072</v>
      </c>
      <c r="Y42" s="274">
        <f t="shared" si="6"/>
        <v>995158914</v>
      </c>
      <c r="Z42" s="275">
        <f>+IF(X42&lt;&gt;0,+(Y42/X42)*100,0)</f>
        <v>1967.492086606757</v>
      </c>
      <c r="AA42" s="276">
        <f>+AA25-AA40</f>
        <v>50580072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50580072</v>
      </c>
      <c r="D45" s="160"/>
      <c r="E45" s="64"/>
      <c r="F45" s="65">
        <v>50580072</v>
      </c>
      <c r="G45" s="65">
        <v>18487718</v>
      </c>
      <c r="H45" s="65">
        <v>36975436</v>
      </c>
      <c r="I45" s="65">
        <v>55463153</v>
      </c>
      <c r="J45" s="65">
        <v>110926307</v>
      </c>
      <c r="K45" s="65">
        <v>73950871</v>
      </c>
      <c r="L45" s="65">
        <v>91271081</v>
      </c>
      <c r="M45" s="65">
        <v>88689509</v>
      </c>
      <c r="N45" s="65">
        <v>253911461</v>
      </c>
      <c r="O45" s="65">
        <v>89804679</v>
      </c>
      <c r="P45" s="65">
        <v>92536950</v>
      </c>
      <c r="Q45" s="65">
        <v>113455977</v>
      </c>
      <c r="R45" s="65">
        <v>295797606</v>
      </c>
      <c r="S45" s="65">
        <v>114215854</v>
      </c>
      <c r="T45" s="65">
        <v>111979564</v>
      </c>
      <c r="U45" s="65">
        <v>121324033</v>
      </c>
      <c r="V45" s="65">
        <v>347519451</v>
      </c>
      <c r="W45" s="65">
        <v>1008154825</v>
      </c>
      <c r="X45" s="65">
        <v>50580072</v>
      </c>
      <c r="Y45" s="65">
        <v>957574753</v>
      </c>
      <c r="Z45" s="144">
        <v>1893.19</v>
      </c>
      <c r="AA45" s="67">
        <v>50580072</v>
      </c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>
        <v>131120</v>
      </c>
      <c r="H46" s="65">
        <v>262240</v>
      </c>
      <c r="I46" s="65">
        <v>393361</v>
      </c>
      <c r="J46" s="65">
        <v>786721</v>
      </c>
      <c r="K46" s="65">
        <v>524481</v>
      </c>
      <c r="L46" s="65"/>
      <c r="M46" s="65">
        <v>458890</v>
      </c>
      <c r="N46" s="65">
        <v>983371</v>
      </c>
      <c r="O46" s="65">
        <v>458889</v>
      </c>
      <c r="P46" s="65">
        <v>4651954</v>
      </c>
      <c r="Q46" s="65">
        <v>5335652</v>
      </c>
      <c r="R46" s="65">
        <v>10446495</v>
      </c>
      <c r="S46" s="65">
        <v>12683787</v>
      </c>
      <c r="T46" s="65">
        <v>12683787</v>
      </c>
      <c r="U46" s="65"/>
      <c r="V46" s="65">
        <v>25367574</v>
      </c>
      <c r="W46" s="65">
        <v>37584161</v>
      </c>
      <c r="X46" s="65"/>
      <c r="Y46" s="65">
        <v>37584161</v>
      </c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50580072</v>
      </c>
      <c r="D48" s="232">
        <f>SUM(D45:D47)</f>
        <v>0</v>
      </c>
      <c r="E48" s="279">
        <f t="shared" si="7"/>
        <v>0</v>
      </c>
      <c r="F48" s="234">
        <f t="shared" si="7"/>
        <v>50580072</v>
      </c>
      <c r="G48" s="234">
        <f t="shared" si="7"/>
        <v>18618838</v>
      </c>
      <c r="H48" s="234">
        <f t="shared" si="7"/>
        <v>37237676</v>
      </c>
      <c r="I48" s="234">
        <f t="shared" si="7"/>
        <v>55856514</v>
      </c>
      <c r="J48" s="234">
        <f t="shared" si="7"/>
        <v>111713028</v>
      </c>
      <c r="K48" s="234">
        <f t="shared" si="7"/>
        <v>74475352</v>
      </c>
      <c r="L48" s="234">
        <f t="shared" si="7"/>
        <v>91271081</v>
      </c>
      <c r="M48" s="234">
        <f t="shared" si="7"/>
        <v>89148399</v>
      </c>
      <c r="N48" s="234">
        <f t="shared" si="7"/>
        <v>254894832</v>
      </c>
      <c r="O48" s="234">
        <f t="shared" si="7"/>
        <v>90263568</v>
      </c>
      <c r="P48" s="234">
        <f t="shared" si="7"/>
        <v>97188904</v>
      </c>
      <c r="Q48" s="234">
        <f t="shared" si="7"/>
        <v>118791629</v>
      </c>
      <c r="R48" s="234">
        <f t="shared" si="7"/>
        <v>306244101</v>
      </c>
      <c r="S48" s="234">
        <f t="shared" si="7"/>
        <v>126899641</v>
      </c>
      <c r="T48" s="234">
        <f t="shared" si="7"/>
        <v>124663351</v>
      </c>
      <c r="U48" s="234">
        <f t="shared" si="7"/>
        <v>121324033</v>
      </c>
      <c r="V48" s="234">
        <f t="shared" si="7"/>
        <v>372887025</v>
      </c>
      <c r="W48" s="234">
        <f t="shared" si="7"/>
        <v>1045738986</v>
      </c>
      <c r="X48" s="234">
        <f t="shared" si="7"/>
        <v>50580072</v>
      </c>
      <c r="Y48" s="234">
        <f t="shared" si="7"/>
        <v>995158914</v>
      </c>
      <c r="Z48" s="280">
        <f>+IF(X48&lt;&gt;0,+(Y48/X48)*100,0)</f>
        <v>1967.492086606757</v>
      </c>
      <c r="AA48" s="247">
        <f>SUM(AA45:AA47)</f>
        <v>50580072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13396713</v>
      </c>
      <c r="D6" s="160">
        <v>16669185</v>
      </c>
      <c r="E6" s="64">
        <v>15476974</v>
      </c>
      <c r="F6" s="65">
        <v>22300512</v>
      </c>
      <c r="G6" s="65">
        <v>666303</v>
      </c>
      <c r="H6" s="65">
        <v>1028407</v>
      </c>
      <c r="I6" s="65">
        <v>2666673</v>
      </c>
      <c r="J6" s="65">
        <v>4361383</v>
      </c>
      <c r="K6" s="65">
        <v>790900</v>
      </c>
      <c r="L6" s="65">
        <v>934522</v>
      </c>
      <c r="M6" s="65">
        <v>794515</v>
      </c>
      <c r="N6" s="65">
        <v>2519937</v>
      </c>
      <c r="O6" s="65">
        <v>1319458</v>
      </c>
      <c r="P6" s="65">
        <v>3087667</v>
      </c>
      <c r="Q6" s="65">
        <v>1609468</v>
      </c>
      <c r="R6" s="65">
        <v>6016593</v>
      </c>
      <c r="S6" s="65">
        <v>940170</v>
      </c>
      <c r="T6" s="65">
        <v>1806206</v>
      </c>
      <c r="U6" s="65">
        <v>1024896</v>
      </c>
      <c r="V6" s="65">
        <v>3771272</v>
      </c>
      <c r="W6" s="65">
        <v>16669185</v>
      </c>
      <c r="X6" s="65">
        <v>22300512</v>
      </c>
      <c r="Y6" s="65">
        <v>-5631327</v>
      </c>
      <c r="Z6" s="145">
        <v>-25.25</v>
      </c>
      <c r="AA6" s="67">
        <v>22300512</v>
      </c>
    </row>
    <row r="7" spans="1:27" ht="13.5">
      <c r="A7" s="264" t="s">
        <v>181</v>
      </c>
      <c r="B7" s="197" t="s">
        <v>72</v>
      </c>
      <c r="C7" s="160">
        <v>44542328</v>
      </c>
      <c r="D7" s="160">
        <v>55939287</v>
      </c>
      <c r="E7" s="64">
        <v>55031000</v>
      </c>
      <c r="F7" s="65">
        <v>60493567</v>
      </c>
      <c r="G7" s="65">
        <v>22962639</v>
      </c>
      <c r="H7" s="65">
        <v>500000</v>
      </c>
      <c r="I7" s="65"/>
      <c r="J7" s="65">
        <v>23462639</v>
      </c>
      <c r="K7" s="65">
        <v>388108</v>
      </c>
      <c r="L7" s="65">
        <v>14154000</v>
      </c>
      <c r="M7" s="65"/>
      <c r="N7" s="65">
        <v>14542108</v>
      </c>
      <c r="O7" s="65">
        <v>3646290</v>
      </c>
      <c r="P7" s="65"/>
      <c r="Q7" s="65">
        <v>14288250</v>
      </c>
      <c r="R7" s="65">
        <v>17934540</v>
      </c>
      <c r="S7" s="65"/>
      <c r="T7" s="65"/>
      <c r="U7" s="65"/>
      <c r="V7" s="65"/>
      <c r="W7" s="65">
        <v>55939287</v>
      </c>
      <c r="X7" s="65">
        <v>60493567</v>
      </c>
      <c r="Y7" s="65">
        <v>-4554280</v>
      </c>
      <c r="Z7" s="145">
        <v>-7.53</v>
      </c>
      <c r="AA7" s="67">
        <v>60493567</v>
      </c>
    </row>
    <row r="8" spans="1:27" ht="13.5">
      <c r="A8" s="264" t="s">
        <v>182</v>
      </c>
      <c r="B8" s="197" t="s">
        <v>72</v>
      </c>
      <c r="C8" s="160">
        <v>23474000</v>
      </c>
      <c r="D8" s="160">
        <v>29540000</v>
      </c>
      <c r="E8" s="64">
        <v>21643026</v>
      </c>
      <c r="F8" s="65">
        <v>30373000</v>
      </c>
      <c r="G8" s="65">
        <v>1450000</v>
      </c>
      <c r="H8" s="65">
        <v>4786000</v>
      </c>
      <c r="I8" s="65">
        <v>1000000</v>
      </c>
      <c r="J8" s="65">
        <v>7236000</v>
      </c>
      <c r="K8" s="65">
        <v>1000000</v>
      </c>
      <c r="L8" s="65">
        <v>7969000</v>
      </c>
      <c r="M8" s="65"/>
      <c r="N8" s="65">
        <v>8969000</v>
      </c>
      <c r="O8" s="65"/>
      <c r="P8" s="65">
        <v>5480000</v>
      </c>
      <c r="Q8" s="65">
        <v>7855000</v>
      </c>
      <c r="R8" s="65">
        <v>13335000</v>
      </c>
      <c r="S8" s="65"/>
      <c r="T8" s="65"/>
      <c r="U8" s="65"/>
      <c r="V8" s="65"/>
      <c r="W8" s="65">
        <v>29540000</v>
      </c>
      <c r="X8" s="65">
        <v>30373000</v>
      </c>
      <c r="Y8" s="65">
        <v>-833000</v>
      </c>
      <c r="Z8" s="145">
        <v>-2.74</v>
      </c>
      <c r="AA8" s="67">
        <v>30373000</v>
      </c>
    </row>
    <row r="9" spans="1:27" ht="13.5">
      <c r="A9" s="264" t="s">
        <v>183</v>
      </c>
      <c r="B9" s="197"/>
      <c r="C9" s="160">
        <v>901983</v>
      </c>
      <c r="D9" s="160">
        <v>1496172</v>
      </c>
      <c r="E9" s="64"/>
      <c r="F9" s="65"/>
      <c r="G9" s="65">
        <v>82862</v>
      </c>
      <c r="H9" s="65">
        <v>87056</v>
      </c>
      <c r="I9" s="65">
        <v>171777</v>
      </c>
      <c r="J9" s="65">
        <v>341695</v>
      </c>
      <c r="K9" s="65">
        <v>86324</v>
      </c>
      <c r="L9" s="65">
        <v>139394</v>
      </c>
      <c r="M9" s="65">
        <v>124356</v>
      </c>
      <c r="N9" s="65">
        <v>350074</v>
      </c>
      <c r="O9" s="65">
        <v>122786</v>
      </c>
      <c r="P9" s="65">
        <v>118642</v>
      </c>
      <c r="Q9" s="65">
        <v>160352</v>
      </c>
      <c r="R9" s="65">
        <v>401780</v>
      </c>
      <c r="S9" s="65">
        <v>136058</v>
      </c>
      <c r="T9" s="65">
        <v>135923</v>
      </c>
      <c r="U9" s="65">
        <v>130642</v>
      </c>
      <c r="V9" s="65">
        <v>402623</v>
      </c>
      <c r="W9" s="65">
        <v>1496172</v>
      </c>
      <c r="X9" s="65"/>
      <c r="Y9" s="65">
        <v>1496172</v>
      </c>
      <c r="Z9" s="145"/>
      <c r="AA9" s="67"/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-45289003</v>
      </c>
      <c r="D12" s="160">
        <v>-56916511</v>
      </c>
      <c r="E12" s="64">
        <v>-67228452</v>
      </c>
      <c r="F12" s="65">
        <v>-81724078</v>
      </c>
      <c r="G12" s="65">
        <v>-4731634</v>
      </c>
      <c r="H12" s="65">
        <v>-4422888</v>
      </c>
      <c r="I12" s="65">
        <v>-3983374</v>
      </c>
      <c r="J12" s="65">
        <v>-13137896</v>
      </c>
      <c r="K12" s="65">
        <v>-4789018</v>
      </c>
      <c r="L12" s="65">
        <v>-4252870</v>
      </c>
      <c r="M12" s="65">
        <v>-5878470</v>
      </c>
      <c r="N12" s="65">
        <v>-14920358</v>
      </c>
      <c r="O12" s="65">
        <v>-3830593</v>
      </c>
      <c r="P12" s="65">
        <v>-5714631</v>
      </c>
      <c r="Q12" s="65">
        <v>-6979145</v>
      </c>
      <c r="R12" s="65">
        <v>-16524369</v>
      </c>
      <c r="S12" s="65">
        <v>-3319888</v>
      </c>
      <c r="T12" s="65">
        <v>-3979315</v>
      </c>
      <c r="U12" s="65">
        <v>-5034685</v>
      </c>
      <c r="V12" s="65">
        <v>-12333888</v>
      </c>
      <c r="W12" s="65">
        <v>-56916511</v>
      </c>
      <c r="X12" s="65">
        <v>-81724078</v>
      </c>
      <c r="Y12" s="65">
        <v>24807567</v>
      </c>
      <c r="Z12" s="145">
        <v>-30.36</v>
      </c>
      <c r="AA12" s="67">
        <v>-81724078</v>
      </c>
    </row>
    <row r="13" spans="1:27" ht="13.5">
      <c r="A13" s="264" t="s">
        <v>40</v>
      </c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64" t="s">
        <v>42</v>
      </c>
      <c r="B14" s="197" t="s">
        <v>72</v>
      </c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37026021</v>
      </c>
      <c r="D15" s="177">
        <f>SUM(D6:D14)</f>
        <v>46728133</v>
      </c>
      <c r="E15" s="77">
        <f t="shared" si="0"/>
        <v>24922548</v>
      </c>
      <c r="F15" s="78">
        <f t="shared" si="0"/>
        <v>31443001</v>
      </c>
      <c r="G15" s="78">
        <f t="shared" si="0"/>
        <v>20430170</v>
      </c>
      <c r="H15" s="78">
        <f t="shared" si="0"/>
        <v>1978575</v>
      </c>
      <c r="I15" s="78">
        <f t="shared" si="0"/>
        <v>-144924</v>
      </c>
      <c r="J15" s="78">
        <f t="shared" si="0"/>
        <v>22263821</v>
      </c>
      <c r="K15" s="78">
        <f t="shared" si="0"/>
        <v>-2523686</v>
      </c>
      <c r="L15" s="78">
        <f t="shared" si="0"/>
        <v>18944046</v>
      </c>
      <c r="M15" s="78">
        <f t="shared" si="0"/>
        <v>-4959599</v>
      </c>
      <c r="N15" s="78">
        <f t="shared" si="0"/>
        <v>11460761</v>
      </c>
      <c r="O15" s="78">
        <f t="shared" si="0"/>
        <v>1257941</v>
      </c>
      <c r="P15" s="78">
        <f t="shared" si="0"/>
        <v>2971678</v>
      </c>
      <c r="Q15" s="78">
        <f t="shared" si="0"/>
        <v>16933925</v>
      </c>
      <c r="R15" s="78">
        <f t="shared" si="0"/>
        <v>21163544</v>
      </c>
      <c r="S15" s="78">
        <f t="shared" si="0"/>
        <v>-2243660</v>
      </c>
      <c r="T15" s="78">
        <f t="shared" si="0"/>
        <v>-2037186</v>
      </c>
      <c r="U15" s="78">
        <f t="shared" si="0"/>
        <v>-3879147</v>
      </c>
      <c r="V15" s="78">
        <f t="shared" si="0"/>
        <v>-8159993</v>
      </c>
      <c r="W15" s="78">
        <f t="shared" si="0"/>
        <v>46728133</v>
      </c>
      <c r="X15" s="78">
        <f t="shared" si="0"/>
        <v>31443001</v>
      </c>
      <c r="Y15" s="78">
        <f t="shared" si="0"/>
        <v>15285132</v>
      </c>
      <c r="Z15" s="179">
        <f>+IF(X15&lt;&gt;0,+(Y15/X15)*100,0)</f>
        <v>48.61219194694552</v>
      </c>
      <c r="AA15" s="79">
        <f>SUM(AA6:AA14)</f>
        <v>31443001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-6989693</v>
      </c>
      <c r="D24" s="160">
        <v>-16885216</v>
      </c>
      <c r="E24" s="64">
        <v>-24892548</v>
      </c>
      <c r="F24" s="65">
        <v>-31443001</v>
      </c>
      <c r="G24" s="65">
        <v>-738783</v>
      </c>
      <c r="H24" s="65">
        <v>-2306362</v>
      </c>
      <c r="I24" s="65">
        <v>-2488488</v>
      </c>
      <c r="J24" s="65">
        <v>-5533633</v>
      </c>
      <c r="K24" s="65">
        <v>-453917</v>
      </c>
      <c r="L24" s="65">
        <v>-970757</v>
      </c>
      <c r="M24" s="65">
        <v>-2407105</v>
      </c>
      <c r="N24" s="65">
        <v>-3831779</v>
      </c>
      <c r="O24" s="65">
        <v>-1552405</v>
      </c>
      <c r="P24" s="65"/>
      <c r="Q24" s="65">
        <v>-2658061</v>
      </c>
      <c r="R24" s="65">
        <v>-4210466</v>
      </c>
      <c r="S24" s="65">
        <v>-1425599</v>
      </c>
      <c r="T24" s="65">
        <v>-1234308</v>
      </c>
      <c r="U24" s="65">
        <v>-649431</v>
      </c>
      <c r="V24" s="65">
        <v>-3309338</v>
      </c>
      <c r="W24" s="65">
        <v>-16885216</v>
      </c>
      <c r="X24" s="65">
        <v>-31443001</v>
      </c>
      <c r="Y24" s="65">
        <v>14557785</v>
      </c>
      <c r="Z24" s="145">
        <v>-46.3</v>
      </c>
      <c r="AA24" s="67">
        <v>-31443001</v>
      </c>
    </row>
    <row r="25" spans="1:27" ht="13.5">
      <c r="A25" s="265" t="s">
        <v>194</v>
      </c>
      <c r="B25" s="266"/>
      <c r="C25" s="177">
        <f aca="true" t="shared" si="1" ref="C25:Y25">SUM(C19:C24)</f>
        <v>-6989693</v>
      </c>
      <c r="D25" s="177">
        <f>SUM(D19:D24)</f>
        <v>-16885216</v>
      </c>
      <c r="E25" s="77">
        <f t="shared" si="1"/>
        <v>-24892548</v>
      </c>
      <c r="F25" s="78">
        <f t="shared" si="1"/>
        <v>-31443001</v>
      </c>
      <c r="G25" s="78">
        <f t="shared" si="1"/>
        <v>-738783</v>
      </c>
      <c r="H25" s="78">
        <f t="shared" si="1"/>
        <v>-2306362</v>
      </c>
      <c r="I25" s="78">
        <f t="shared" si="1"/>
        <v>-2488488</v>
      </c>
      <c r="J25" s="78">
        <f t="shared" si="1"/>
        <v>-5533633</v>
      </c>
      <c r="K25" s="78">
        <f t="shared" si="1"/>
        <v>-453917</v>
      </c>
      <c r="L25" s="78">
        <f t="shared" si="1"/>
        <v>-970757</v>
      </c>
      <c r="M25" s="78">
        <f t="shared" si="1"/>
        <v>-2407105</v>
      </c>
      <c r="N25" s="78">
        <f t="shared" si="1"/>
        <v>-3831779</v>
      </c>
      <c r="O25" s="78">
        <f t="shared" si="1"/>
        <v>-1552405</v>
      </c>
      <c r="P25" s="78">
        <f t="shared" si="1"/>
        <v>0</v>
      </c>
      <c r="Q25" s="78">
        <f t="shared" si="1"/>
        <v>-2658061</v>
      </c>
      <c r="R25" s="78">
        <f t="shared" si="1"/>
        <v>-4210466</v>
      </c>
      <c r="S25" s="78">
        <f t="shared" si="1"/>
        <v>-1425599</v>
      </c>
      <c r="T25" s="78">
        <f t="shared" si="1"/>
        <v>-1234308</v>
      </c>
      <c r="U25" s="78">
        <f t="shared" si="1"/>
        <v>-649431</v>
      </c>
      <c r="V25" s="78">
        <f t="shared" si="1"/>
        <v>-3309338</v>
      </c>
      <c r="W25" s="78">
        <f t="shared" si="1"/>
        <v>-16885216</v>
      </c>
      <c r="X25" s="78">
        <f t="shared" si="1"/>
        <v>-31443001</v>
      </c>
      <c r="Y25" s="78">
        <f t="shared" si="1"/>
        <v>14557785</v>
      </c>
      <c r="Z25" s="179">
        <f>+IF(X25&lt;&gt;0,+(Y25/X25)*100,0)</f>
        <v>-46.29896809149992</v>
      </c>
      <c r="AA25" s="79">
        <f>SUM(AA19:AA24)</f>
        <v>-31443001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0</v>
      </c>
      <c r="E34" s="77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30036328</v>
      </c>
      <c r="D36" s="158">
        <f>+D15+D25+D34</f>
        <v>29842917</v>
      </c>
      <c r="E36" s="104">
        <f t="shared" si="3"/>
        <v>30000</v>
      </c>
      <c r="F36" s="105">
        <f t="shared" si="3"/>
        <v>0</v>
      </c>
      <c r="G36" s="105">
        <f t="shared" si="3"/>
        <v>19691387</v>
      </c>
      <c r="H36" s="105">
        <f t="shared" si="3"/>
        <v>-327787</v>
      </c>
      <c r="I36" s="105">
        <f t="shared" si="3"/>
        <v>-2633412</v>
      </c>
      <c r="J36" s="105">
        <f t="shared" si="3"/>
        <v>16730188</v>
      </c>
      <c r="K36" s="105">
        <f t="shared" si="3"/>
        <v>-2977603</v>
      </c>
      <c r="L36" s="105">
        <f t="shared" si="3"/>
        <v>17973289</v>
      </c>
      <c r="M36" s="105">
        <f t="shared" si="3"/>
        <v>-7366704</v>
      </c>
      <c r="N36" s="105">
        <f t="shared" si="3"/>
        <v>7628982</v>
      </c>
      <c r="O36" s="105">
        <f t="shared" si="3"/>
        <v>-294464</v>
      </c>
      <c r="P36" s="105">
        <f t="shared" si="3"/>
        <v>2971678</v>
      </c>
      <c r="Q36" s="105">
        <f t="shared" si="3"/>
        <v>14275864</v>
      </c>
      <c r="R36" s="105">
        <f t="shared" si="3"/>
        <v>16953078</v>
      </c>
      <c r="S36" s="105">
        <f t="shared" si="3"/>
        <v>-3669259</v>
      </c>
      <c r="T36" s="105">
        <f t="shared" si="3"/>
        <v>-3271494</v>
      </c>
      <c r="U36" s="105">
        <f t="shared" si="3"/>
        <v>-4528578</v>
      </c>
      <c r="V36" s="105">
        <f t="shared" si="3"/>
        <v>-11469331</v>
      </c>
      <c r="W36" s="105">
        <f t="shared" si="3"/>
        <v>29842917</v>
      </c>
      <c r="X36" s="105">
        <f t="shared" si="3"/>
        <v>0</v>
      </c>
      <c r="Y36" s="105">
        <f t="shared" si="3"/>
        <v>29842917</v>
      </c>
      <c r="Z36" s="142">
        <f>+IF(X36&lt;&gt;0,+(Y36/X36)*100,0)</f>
        <v>0</v>
      </c>
      <c r="AA36" s="107">
        <f>+AA15+AA25+AA34</f>
        <v>0</v>
      </c>
    </row>
    <row r="37" spans="1:27" ht="13.5">
      <c r="A37" s="264" t="s">
        <v>202</v>
      </c>
      <c r="B37" s="197" t="s">
        <v>96</v>
      </c>
      <c r="C37" s="158">
        <v>4939607</v>
      </c>
      <c r="D37" s="158">
        <v>34975935</v>
      </c>
      <c r="E37" s="104"/>
      <c r="F37" s="105"/>
      <c r="G37" s="105">
        <v>34975935</v>
      </c>
      <c r="H37" s="105">
        <v>54667322</v>
      </c>
      <c r="I37" s="105">
        <v>54339535</v>
      </c>
      <c r="J37" s="105">
        <v>34975935</v>
      </c>
      <c r="K37" s="105">
        <v>51706123</v>
      </c>
      <c r="L37" s="105">
        <v>48728520</v>
      </c>
      <c r="M37" s="105">
        <v>66701809</v>
      </c>
      <c r="N37" s="105">
        <v>51706123</v>
      </c>
      <c r="O37" s="105">
        <v>59335105</v>
      </c>
      <c r="P37" s="105">
        <v>59040641</v>
      </c>
      <c r="Q37" s="105">
        <v>62012319</v>
      </c>
      <c r="R37" s="105">
        <v>59335105</v>
      </c>
      <c r="S37" s="105">
        <v>76288183</v>
      </c>
      <c r="T37" s="105">
        <v>72618924</v>
      </c>
      <c r="U37" s="105">
        <v>69347430</v>
      </c>
      <c r="V37" s="105">
        <v>76288183</v>
      </c>
      <c r="W37" s="105">
        <v>34975935</v>
      </c>
      <c r="X37" s="105"/>
      <c r="Y37" s="105">
        <v>34975935</v>
      </c>
      <c r="Z37" s="142"/>
      <c r="AA37" s="107"/>
    </row>
    <row r="38" spans="1:27" ht="13.5">
      <c r="A38" s="282" t="s">
        <v>203</v>
      </c>
      <c r="B38" s="271" t="s">
        <v>96</v>
      </c>
      <c r="C38" s="272">
        <v>34975935</v>
      </c>
      <c r="D38" s="272">
        <v>64818852</v>
      </c>
      <c r="E38" s="273">
        <v>30000</v>
      </c>
      <c r="F38" s="274"/>
      <c r="G38" s="274">
        <v>54667322</v>
      </c>
      <c r="H38" s="274">
        <v>54339535</v>
      </c>
      <c r="I38" s="274">
        <v>51706123</v>
      </c>
      <c r="J38" s="274">
        <v>51706123</v>
      </c>
      <c r="K38" s="274">
        <v>48728520</v>
      </c>
      <c r="L38" s="274">
        <v>66701809</v>
      </c>
      <c r="M38" s="274">
        <v>59335105</v>
      </c>
      <c r="N38" s="274">
        <v>59335105</v>
      </c>
      <c r="O38" s="274">
        <v>59040641</v>
      </c>
      <c r="P38" s="274">
        <v>62012319</v>
      </c>
      <c r="Q38" s="274">
        <v>76288183</v>
      </c>
      <c r="R38" s="274">
        <v>76288183</v>
      </c>
      <c r="S38" s="274">
        <v>72618924</v>
      </c>
      <c r="T38" s="274">
        <v>69347430</v>
      </c>
      <c r="U38" s="274">
        <v>64818852</v>
      </c>
      <c r="V38" s="274">
        <v>64818852</v>
      </c>
      <c r="W38" s="274">
        <v>64818852</v>
      </c>
      <c r="X38" s="274"/>
      <c r="Y38" s="274">
        <v>64818852</v>
      </c>
      <c r="Z38" s="275"/>
      <c r="AA38" s="276"/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2012-08-02T07:18:28Z</dcterms:created>
  <dcterms:modified xsi:type="dcterms:W3CDTF">2012-08-02T07:18:28Z</dcterms:modified>
  <cp:category/>
  <cp:version/>
  <cp:contentType/>
  <cp:contentStatus/>
</cp:coreProperties>
</file>