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<sst xmlns="http://schemas.openxmlformats.org/spreadsheetml/2006/main" count="536" uniqueCount="252">
  <si>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Umvoti(KZN245)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</si>
  <si>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</si>
  <si>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</si>
  <si>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</si>
  <si>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</si>
  <si>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</si>
  <si>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</si>
  <si>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</si>
  <si>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</si>
  <si>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</si>
  <si>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</si>
  <si>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</si>
  <si>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</si>
  <si>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</si>
  <si>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</si>
  <si>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</si>
  <si>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</si>
  <si>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</si>
  <si>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</si>
  <si>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</si>
  <si>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</si>
  <si>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</si>
  <si>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</si>
  <si>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</si>
  <si>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</si>
  <si>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</si>
  <si>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</si>
  <si>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</si>
  <si>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</si>
  <si>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</si>
  <si>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</si>
  <si>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</si>
  <si>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</si>
  <si>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</si>
  <si>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</si>
  <si>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</si>
  <si>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</si>
  <si>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</si>
  <si>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</si>
  <si>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</si>
  <si>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</si>
  <si>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</si>
  <si>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</si>
  <si>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</si>
  <si>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</si>
  <si>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</si>
  <si>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</si>
  <si>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</si>
  <si>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</si>
  <si>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</si>
  <si>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</si>
  <si>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</si>
  <si>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</si>
  <si>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</si>
  <si>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</si>
  <si>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</si>
  <si>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</si>
  <si>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</si>
  <si>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</si>
  <si>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</si>
  <si>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</si>
  <si>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</si>
  <si>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</si>
  <si>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</si>
  <si>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</si>
  <si>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</si>
  <si>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</si>
  <si>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</si>
  <si>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</si>
  <si>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</si>
  <si>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Umvoti(KZN245)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</si>
  <si>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</si>
  <si>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</si>
  <si>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</si>
  <si>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</si>
  <si>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</si>
  <si>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</si>
  <si>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</si>
  <si>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</si>
  <si>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</si>
  <si>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</si>
  <si>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</si>
  <si>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</si>
  <si>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</si>
  <si>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</si>
  <si>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</si>
  <si>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</si>
  <si>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</si>
  <si>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</si>
  <si>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</si>
  <si>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</si>
  <si>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</si>
  <si>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</si>
  <si>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</si>
  <si>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</si>
  <si>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</si>
  <si>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</si>
  <si>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</si>
  <si>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</si>
  <si>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</si>
  <si>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Umvoti(KZN245)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</si>
  <si>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</si>
  <si>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</si>
  <si>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</si>
  <si>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</si>
  <si>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</si>
  <si>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</si>
  <si>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</si>
  <si>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</si>
  <si>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</si>
  <si>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</si>
  <si>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</si>
  <si>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</si>
  <si>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</si>
  <si>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</si>
  <si>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</si>
  <si>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</si>
  <si>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</si>
  <si>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</si>
  <si>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</si>
  <si>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</si>
  <si>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</si>
  <si>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</si>
  <si>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</si>
  <si>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</si>
  <si>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</si>
  <si>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</si>
  <si>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</si>
  <si>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</si>
  <si>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</si>
  <si>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</si>
  <si>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</si>
  <si>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</si>
  <si>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Umvoti(KZN245)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</si>
  <si>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</si>
  <si>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</si>
  <si>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</si>
  <si>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</si>
  <si>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</si>
  <si>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</si>
  <si>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</si>
  <si>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</si>
  <si>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</si>
  <si>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Umvoti(KZN245)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</si>
  <si>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</si>
  <si>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</si>
  <si>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</si>
  <si>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</si>
  <si>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</si>
  <si>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</si>
  <si>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</si>
  <si>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</si>
  <si>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</si>
  <si>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</si>
  <si>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</si>
  <si>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</si>
  <si>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</si>
  <si>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</si>
  <si>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</si>
  <si>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</si>
  <si>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</si>
  <si>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</si>
  <si>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</si>
  <si>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</si>
  <si>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</si>
  <si>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</si>
  <si>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</si>
  <si>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</si>
  <si>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</si>
  <si>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</si>
  <si>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</si>
  <si>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</si>
  <si>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</si>
  <si>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</si>
  <si>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</si>
  <si>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</si>
  <si>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</si>
  <si>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Umvoti(KZN245)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</si>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</sst>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14745103</v>
      </c>
      <c r="C5" s="19"/>
      <c r="D5" s="64">
        <v>15337000</v>
      </c>
      <c r="E5" s="65">
        <v>15605000</v>
      </c>
      <c r="F5" s="65">
        <v>1305998</v>
      </c>
      <c r="G5" s="65">
        <v>1306079</v>
      </c>
      <c r="H5" s="65">
        <v>1304804</v>
      </c>
      <c r="I5" s="65">
        <v>3916881</v>
      </c>
      <c r="J5" s="65">
        <v>1277193</v>
      </c>
      <c r="K5" s="65">
        <v>1301410</v>
      </c>
      <c r="L5" s="65">
        <v>1268958</v>
      </c>
      <c r="M5" s="65">
        <v>3847561</v>
      </c>
      <c r="N5" s="65">
        <v>1299024</v>
      </c>
      <c r="O5" s="65">
        <v>1305489</v>
      </c>
      <c r="P5" s="65">
        <v>1281006</v>
      </c>
      <c r="Q5" s="65">
        <v>3885519</v>
      </c>
      <c r="R5" s="65">
        <v>1300978</v>
      </c>
      <c r="S5" s="65">
        <v>4369154</v>
      </c>
      <c r="T5" s="65">
        <v>2484266</v>
      </c>
      <c r="U5" s="65">
        <v>8154398</v>
      </c>
      <c r="V5" s="65">
        <v>19804359</v>
      </c>
      <c r="W5" s="65">
        <v>15605000</v>
      </c>
      <c r="X5" s="65">
        <v>4199359</v>
      </c>
      <c r="Y5" s="66">
        <v>26.91</v>
      </c>
      <c r="Z5" s="67">
        <v>15605000</v>
      </c>
    </row>
    <row r="6" spans="1:26" ht="13.5">
      <c r="A6" s="63" t="s">
        <v>32</v>
      </c>
      <c r="B6" s="19">
        <v>39054931</v>
      </c>
      <c r="C6" s="19"/>
      <c r="D6" s="64">
        <v>45013000</v>
      </c>
      <c r="E6" s="65">
        <v>23421508</v>
      </c>
      <c r="F6" s="65">
        <v>3285691</v>
      </c>
      <c r="G6" s="65">
        <v>4627975</v>
      </c>
      <c r="H6" s="65">
        <v>4640368</v>
      </c>
      <c r="I6" s="65">
        <v>12554034</v>
      </c>
      <c r="J6" s="65">
        <v>4051919</v>
      </c>
      <c r="K6" s="65">
        <v>4075441</v>
      </c>
      <c r="L6" s="65">
        <v>3833883</v>
      </c>
      <c r="M6" s="65">
        <v>11961243</v>
      </c>
      <c r="N6" s="65">
        <v>4317582</v>
      </c>
      <c r="O6" s="65">
        <v>3454059</v>
      </c>
      <c r="P6" s="65">
        <v>3696882</v>
      </c>
      <c r="Q6" s="65">
        <v>11468523</v>
      </c>
      <c r="R6" s="65">
        <v>3794661</v>
      </c>
      <c r="S6" s="65">
        <v>4097604</v>
      </c>
      <c r="T6" s="65">
        <v>4406383</v>
      </c>
      <c r="U6" s="65">
        <v>12298648</v>
      </c>
      <c r="V6" s="65">
        <v>48282448</v>
      </c>
      <c r="W6" s="65">
        <v>23421508</v>
      </c>
      <c r="X6" s="65">
        <v>24860940</v>
      </c>
      <c r="Y6" s="66">
        <v>106.15</v>
      </c>
      <c r="Z6" s="67">
        <v>23421508</v>
      </c>
    </row>
    <row r="7" spans="1:26" ht="13.5">
      <c r="A7" s="63" t="s">
        <v>33</v>
      </c>
      <c r="B7" s="19">
        <v>2938685</v>
      </c>
      <c r="C7" s="19"/>
      <c r="D7" s="64">
        <v>2810000</v>
      </c>
      <c r="E7" s="65">
        <v>2700000</v>
      </c>
      <c r="F7" s="65">
        <v>317565</v>
      </c>
      <c r="G7" s="65">
        <v>172165</v>
      </c>
      <c r="H7" s="65">
        <v>119678</v>
      </c>
      <c r="I7" s="65">
        <v>609408</v>
      </c>
      <c r="J7" s="65">
        <v>183507</v>
      </c>
      <c r="K7" s="65">
        <v>154634</v>
      </c>
      <c r="L7" s="65">
        <v>396307</v>
      </c>
      <c r="M7" s="65">
        <v>734448</v>
      </c>
      <c r="N7" s="65">
        <v>283643</v>
      </c>
      <c r="O7" s="65">
        <v>513056</v>
      </c>
      <c r="P7" s="65">
        <v>120047</v>
      </c>
      <c r="Q7" s="65">
        <v>916746</v>
      </c>
      <c r="R7" s="65">
        <v>276283</v>
      </c>
      <c r="S7" s="65">
        <v>359514</v>
      </c>
      <c r="T7" s="65">
        <v>329446</v>
      </c>
      <c r="U7" s="65">
        <v>965243</v>
      </c>
      <c r="V7" s="65">
        <v>3225845</v>
      </c>
      <c r="W7" s="65">
        <v>2700000</v>
      </c>
      <c r="X7" s="65">
        <v>525845</v>
      </c>
      <c r="Y7" s="66">
        <v>19.48</v>
      </c>
      <c r="Z7" s="67">
        <v>2700000</v>
      </c>
    </row>
    <row r="8" spans="1:26" ht="13.5">
      <c r="A8" s="63" t="s">
        <v>34</v>
      </c>
      <c r="B8" s="19">
        <v>45724999</v>
      </c>
      <c r="C8" s="19"/>
      <c r="D8" s="64">
        <v>49488000</v>
      </c>
      <c r="E8" s="65">
        <v>56696000</v>
      </c>
      <c r="F8" s="65">
        <v>15136945</v>
      </c>
      <c r="G8" s="65">
        <v>1113306</v>
      </c>
      <c r="H8" s="65">
        <v>848992</v>
      </c>
      <c r="I8" s="65">
        <v>17099243</v>
      </c>
      <c r="J8" s="65">
        <v>1539518</v>
      </c>
      <c r="K8" s="65">
        <v>1622617</v>
      </c>
      <c r="L8" s="65">
        <v>11450716</v>
      </c>
      <c r="M8" s="65">
        <v>14612851</v>
      </c>
      <c r="N8" s="65">
        <v>1815465</v>
      </c>
      <c r="O8" s="65">
        <v>4642677</v>
      </c>
      <c r="P8" s="65">
        <v>8951543</v>
      </c>
      <c r="Q8" s="65">
        <v>15409685</v>
      </c>
      <c r="R8" s="65">
        <v>907294</v>
      </c>
      <c r="S8" s="65">
        <v>2899613</v>
      </c>
      <c r="T8" s="65">
        <v>1245075</v>
      </c>
      <c r="U8" s="65">
        <v>5051982</v>
      </c>
      <c r="V8" s="65">
        <v>52173761</v>
      </c>
      <c r="W8" s="65">
        <v>56696000</v>
      </c>
      <c r="X8" s="65">
        <v>-4522239</v>
      </c>
      <c r="Y8" s="66">
        <v>-7.98</v>
      </c>
      <c r="Z8" s="67">
        <v>56696000</v>
      </c>
    </row>
    <row r="9" spans="1:26" ht="13.5">
      <c r="A9" s="63" t="s">
        <v>35</v>
      </c>
      <c r="B9" s="19">
        <v>9368077</v>
      </c>
      <c r="C9" s="19"/>
      <c r="D9" s="64">
        <v>7976000</v>
      </c>
      <c r="E9" s="65">
        <v>6520040</v>
      </c>
      <c r="F9" s="65">
        <v>312610</v>
      </c>
      <c r="G9" s="65">
        <v>355217</v>
      </c>
      <c r="H9" s="65">
        <v>380147</v>
      </c>
      <c r="I9" s="65">
        <v>1047974</v>
      </c>
      <c r="J9" s="65">
        <v>1417227</v>
      </c>
      <c r="K9" s="65">
        <v>389818</v>
      </c>
      <c r="L9" s="65">
        <v>471998</v>
      </c>
      <c r="M9" s="65">
        <v>2279043</v>
      </c>
      <c r="N9" s="65">
        <v>260196</v>
      </c>
      <c r="O9" s="65">
        <v>488253</v>
      </c>
      <c r="P9" s="65">
        <v>322455</v>
      </c>
      <c r="Q9" s="65">
        <v>1070904</v>
      </c>
      <c r="R9" s="65">
        <v>420538</v>
      </c>
      <c r="S9" s="65">
        <v>422194</v>
      </c>
      <c r="T9" s="65">
        <v>1734171</v>
      </c>
      <c r="U9" s="65">
        <v>2576903</v>
      </c>
      <c r="V9" s="65">
        <v>6974824</v>
      </c>
      <c r="W9" s="65">
        <v>6520040</v>
      </c>
      <c r="X9" s="65">
        <v>454784</v>
      </c>
      <c r="Y9" s="66">
        <v>6.98</v>
      </c>
      <c r="Z9" s="67">
        <v>6520040</v>
      </c>
    </row>
    <row r="10" spans="1:26" ht="25.5">
      <c r="A10" s="68" t="s">
        <v>213</v>
      </c>
      <c r="B10" s="69">
        <f>SUM(B5:B9)</f>
        <v>111831795</v>
      </c>
      <c r="C10" s="69">
        <f>SUM(C5:C9)</f>
        <v>0</v>
      </c>
      <c r="D10" s="70">
        <f aca="true" t="shared" si="0" ref="D10:Z10">SUM(D5:D9)</f>
        <v>120624000</v>
      </c>
      <c r="E10" s="71">
        <f t="shared" si="0"/>
        <v>104942548</v>
      </c>
      <c r="F10" s="71">
        <f t="shared" si="0"/>
        <v>20358809</v>
      </c>
      <c r="G10" s="71">
        <f t="shared" si="0"/>
        <v>7574742</v>
      </c>
      <c r="H10" s="71">
        <f t="shared" si="0"/>
        <v>7293989</v>
      </c>
      <c r="I10" s="71">
        <f t="shared" si="0"/>
        <v>35227540</v>
      </c>
      <c r="J10" s="71">
        <f t="shared" si="0"/>
        <v>8469364</v>
      </c>
      <c r="K10" s="71">
        <f t="shared" si="0"/>
        <v>7543920</v>
      </c>
      <c r="L10" s="71">
        <f t="shared" si="0"/>
        <v>17421862</v>
      </c>
      <c r="M10" s="71">
        <f t="shared" si="0"/>
        <v>33435146</v>
      </c>
      <c r="N10" s="71">
        <f t="shared" si="0"/>
        <v>7975910</v>
      </c>
      <c r="O10" s="71">
        <f t="shared" si="0"/>
        <v>10403534</v>
      </c>
      <c r="P10" s="71">
        <f t="shared" si="0"/>
        <v>14371933</v>
      </c>
      <c r="Q10" s="71">
        <f t="shared" si="0"/>
        <v>32751377</v>
      </c>
      <c r="R10" s="71">
        <f t="shared" si="0"/>
        <v>6699754</v>
      </c>
      <c r="S10" s="71">
        <f t="shared" si="0"/>
        <v>12148079</v>
      </c>
      <c r="T10" s="71">
        <f t="shared" si="0"/>
        <v>10199341</v>
      </c>
      <c r="U10" s="71">
        <f t="shared" si="0"/>
        <v>29047174</v>
      </c>
      <c r="V10" s="71">
        <f t="shared" si="0"/>
        <v>130461237</v>
      </c>
      <c r="W10" s="71">
        <f t="shared" si="0"/>
        <v>104942548</v>
      </c>
      <c r="X10" s="71">
        <f t="shared" si="0"/>
        <v>25518689</v>
      </c>
      <c r="Y10" s="72">
        <f>+IF(W10&lt;&gt;0,(X10/W10)*100,0)</f>
        <v>24.316818570099898</v>
      </c>
      <c r="Z10" s="73">
        <f t="shared" si="0"/>
        <v>104942548</v>
      </c>
    </row>
    <row r="11" spans="1:26" ht="13.5">
      <c r="A11" s="63" t="s">
        <v>37</v>
      </c>
      <c r="B11" s="19">
        <v>26264045</v>
      </c>
      <c r="C11" s="19"/>
      <c r="D11" s="64">
        <v>35534000</v>
      </c>
      <c r="E11" s="65">
        <v>36304478</v>
      </c>
      <c r="F11" s="65">
        <v>2356983</v>
      </c>
      <c r="G11" s="65">
        <v>2480761</v>
      </c>
      <c r="H11" s="65">
        <v>2892118</v>
      </c>
      <c r="I11" s="65">
        <v>7729862</v>
      </c>
      <c r="J11" s="65">
        <v>4256593</v>
      </c>
      <c r="K11" s="65">
        <v>3718237</v>
      </c>
      <c r="L11" s="65">
        <v>2605579</v>
      </c>
      <c r="M11" s="65">
        <v>10580409</v>
      </c>
      <c r="N11" s="65">
        <v>3601110</v>
      </c>
      <c r="O11" s="65">
        <v>3057175</v>
      </c>
      <c r="P11" s="65">
        <v>9735079</v>
      </c>
      <c r="Q11" s="65">
        <v>16393364</v>
      </c>
      <c r="R11" s="65">
        <v>2983007</v>
      </c>
      <c r="S11" s="65">
        <v>2755506</v>
      </c>
      <c r="T11" s="65">
        <v>682859</v>
      </c>
      <c r="U11" s="65">
        <v>6421372</v>
      </c>
      <c r="V11" s="65">
        <v>41125007</v>
      </c>
      <c r="W11" s="65">
        <v>36304478</v>
      </c>
      <c r="X11" s="65">
        <v>4820529</v>
      </c>
      <c r="Y11" s="66">
        <v>13.28</v>
      </c>
      <c r="Z11" s="67">
        <v>36304478</v>
      </c>
    </row>
    <row r="12" spans="1:26" ht="13.5">
      <c r="A12" s="63" t="s">
        <v>38</v>
      </c>
      <c r="B12" s="19">
        <v>4315947</v>
      </c>
      <c r="C12" s="19"/>
      <c r="D12" s="64">
        <v>5046000</v>
      </c>
      <c r="E12" s="65">
        <v>5000000</v>
      </c>
      <c r="F12" s="65">
        <v>352727</v>
      </c>
      <c r="G12" s="65">
        <v>365839</v>
      </c>
      <c r="H12" s="65">
        <v>382465</v>
      </c>
      <c r="I12" s="65">
        <v>1101031</v>
      </c>
      <c r="J12" s="65">
        <v>366828</v>
      </c>
      <c r="K12" s="65">
        <v>397762</v>
      </c>
      <c r="L12" s="65">
        <v>389567</v>
      </c>
      <c r="M12" s="65">
        <v>1154157</v>
      </c>
      <c r="N12" s="65">
        <v>500500</v>
      </c>
      <c r="O12" s="65">
        <v>421515</v>
      </c>
      <c r="P12" s="65">
        <v>393698</v>
      </c>
      <c r="Q12" s="65">
        <v>1315713</v>
      </c>
      <c r="R12" s="65">
        <v>410780</v>
      </c>
      <c r="S12" s="65">
        <v>282792</v>
      </c>
      <c r="T12" s="65">
        <v>353948</v>
      </c>
      <c r="U12" s="65">
        <v>1047520</v>
      </c>
      <c r="V12" s="65">
        <v>4618421</v>
      </c>
      <c r="W12" s="65">
        <v>5000000</v>
      </c>
      <c r="X12" s="65">
        <v>-381579</v>
      </c>
      <c r="Y12" s="66">
        <v>-7.63</v>
      </c>
      <c r="Z12" s="67">
        <v>5000000</v>
      </c>
    </row>
    <row r="13" spans="1:26" ht="13.5">
      <c r="A13" s="63" t="s">
        <v>214</v>
      </c>
      <c r="B13" s="19">
        <v>16784879</v>
      </c>
      <c r="C13" s="19"/>
      <c r="D13" s="64">
        <v>19121000</v>
      </c>
      <c r="E13" s="65">
        <v>18373069</v>
      </c>
      <c r="F13" s="65">
        <v>1397033</v>
      </c>
      <c r="G13" s="65">
        <v>1490263</v>
      </c>
      <c r="H13" s="65">
        <v>1587713</v>
      </c>
      <c r="I13" s="65">
        <v>4475009</v>
      </c>
      <c r="J13" s="65">
        <v>1506982</v>
      </c>
      <c r="K13" s="65">
        <v>1515008</v>
      </c>
      <c r="L13" s="65">
        <v>1538822</v>
      </c>
      <c r="M13" s="65">
        <v>4560812</v>
      </c>
      <c r="N13" s="65">
        <v>1536598</v>
      </c>
      <c r="O13" s="65">
        <v>1548541</v>
      </c>
      <c r="P13" s="65">
        <v>1547572</v>
      </c>
      <c r="Q13" s="65">
        <v>4632711</v>
      </c>
      <c r="R13" s="65">
        <v>1666878</v>
      </c>
      <c r="S13" s="65">
        <v>2464750</v>
      </c>
      <c r="T13" s="65">
        <v>1719246</v>
      </c>
      <c r="U13" s="65">
        <v>5850874</v>
      </c>
      <c r="V13" s="65">
        <v>19519406</v>
      </c>
      <c r="W13" s="65">
        <v>18373069</v>
      </c>
      <c r="X13" s="65">
        <v>1146337</v>
      </c>
      <c r="Y13" s="66">
        <v>6.24</v>
      </c>
      <c r="Z13" s="67">
        <v>18373069</v>
      </c>
    </row>
    <row r="14" spans="1:26" ht="13.5">
      <c r="A14" s="63" t="s">
        <v>40</v>
      </c>
      <c r="B14" s="19">
        <v>40543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27027839</v>
      </c>
      <c r="C15" s="19"/>
      <c r="D15" s="64">
        <v>32000000</v>
      </c>
      <c r="E15" s="65">
        <v>38089788</v>
      </c>
      <c r="F15" s="65">
        <v>0</v>
      </c>
      <c r="G15" s="65">
        <v>4524014</v>
      </c>
      <c r="H15" s="65">
        <v>4298733</v>
      </c>
      <c r="I15" s="65">
        <v>8822747</v>
      </c>
      <c r="J15" s="65">
        <v>1898449</v>
      </c>
      <c r="K15" s="65">
        <v>942956</v>
      </c>
      <c r="L15" s="65">
        <v>2785166</v>
      </c>
      <c r="M15" s="65">
        <v>5626571</v>
      </c>
      <c r="N15" s="65">
        <v>1769172</v>
      </c>
      <c r="O15" s="65">
        <v>1694074</v>
      </c>
      <c r="P15" s="65">
        <v>1646748</v>
      </c>
      <c r="Q15" s="65">
        <v>5109994</v>
      </c>
      <c r="R15" s="65">
        <v>1726231</v>
      </c>
      <c r="S15" s="65">
        <v>1817483</v>
      </c>
      <c r="T15" s="65">
        <v>1972541</v>
      </c>
      <c r="U15" s="65">
        <v>5516255</v>
      </c>
      <c r="V15" s="65">
        <v>25075567</v>
      </c>
      <c r="W15" s="65">
        <v>38089788</v>
      </c>
      <c r="X15" s="65">
        <v>-13014221</v>
      </c>
      <c r="Y15" s="66">
        <v>-34.17</v>
      </c>
      <c r="Z15" s="67">
        <v>38089788</v>
      </c>
    </row>
    <row r="16" spans="1:26" ht="13.5">
      <c r="A16" s="74" t="s">
        <v>42</v>
      </c>
      <c r="B16" s="19">
        <v>1390232</v>
      </c>
      <c r="C16" s="19"/>
      <c r="D16" s="64">
        <v>0</v>
      </c>
      <c r="E16" s="65">
        <v>1300000</v>
      </c>
      <c r="F16" s="65">
        <v>55334</v>
      </c>
      <c r="G16" s="65">
        <v>72923</v>
      </c>
      <c r="H16" s="65">
        <v>29256</v>
      </c>
      <c r="I16" s="65">
        <v>157513</v>
      </c>
      <c r="J16" s="65">
        <v>73246</v>
      </c>
      <c r="K16" s="65">
        <v>19744</v>
      </c>
      <c r="L16" s="65">
        <v>115837</v>
      </c>
      <c r="M16" s="65">
        <v>208827</v>
      </c>
      <c r="N16" s="65">
        <v>119703</v>
      </c>
      <c r="O16" s="65">
        <v>26002</v>
      </c>
      <c r="P16" s="65">
        <v>190055</v>
      </c>
      <c r="Q16" s="65">
        <v>335760</v>
      </c>
      <c r="R16" s="65">
        <v>148926</v>
      </c>
      <c r="S16" s="65">
        <v>89880</v>
      </c>
      <c r="T16" s="65">
        <v>140605</v>
      </c>
      <c r="U16" s="65">
        <v>379411</v>
      </c>
      <c r="V16" s="65">
        <v>1081511</v>
      </c>
      <c r="W16" s="65">
        <v>1300000</v>
      </c>
      <c r="X16" s="65">
        <v>-218489</v>
      </c>
      <c r="Y16" s="66">
        <v>-16.81</v>
      </c>
      <c r="Z16" s="67">
        <v>1300000</v>
      </c>
    </row>
    <row r="17" spans="1:26" ht="13.5">
      <c r="A17" s="63" t="s">
        <v>43</v>
      </c>
      <c r="B17" s="19">
        <v>31165920</v>
      </c>
      <c r="C17" s="19"/>
      <c r="D17" s="64">
        <v>46278000</v>
      </c>
      <c r="E17" s="65">
        <v>68182387</v>
      </c>
      <c r="F17" s="65">
        <v>1534508</v>
      </c>
      <c r="G17" s="65">
        <v>1886599</v>
      </c>
      <c r="H17" s="65">
        <v>2881613</v>
      </c>
      <c r="I17" s="65">
        <v>6302720</v>
      </c>
      <c r="J17" s="65">
        <v>4859350</v>
      </c>
      <c r="K17" s="65">
        <v>2366229</v>
      </c>
      <c r="L17" s="65">
        <v>4433530</v>
      </c>
      <c r="M17" s="65">
        <v>11659109</v>
      </c>
      <c r="N17" s="65">
        <v>4765079</v>
      </c>
      <c r="O17" s="65">
        <v>2628417</v>
      </c>
      <c r="P17" s="65">
        <v>1477141</v>
      </c>
      <c r="Q17" s="65">
        <v>8870637</v>
      </c>
      <c r="R17" s="65">
        <v>2887348</v>
      </c>
      <c r="S17" s="65">
        <v>5274543</v>
      </c>
      <c r="T17" s="65">
        <v>3828956</v>
      </c>
      <c r="U17" s="65">
        <v>11990847</v>
      </c>
      <c r="V17" s="65">
        <v>38823313</v>
      </c>
      <c r="W17" s="65">
        <v>68182387</v>
      </c>
      <c r="X17" s="65">
        <v>-29359074</v>
      </c>
      <c r="Y17" s="66">
        <v>-43.06</v>
      </c>
      <c r="Z17" s="67">
        <v>68182387</v>
      </c>
    </row>
    <row r="18" spans="1:26" ht="13.5">
      <c r="A18" s="75" t="s">
        <v>44</v>
      </c>
      <c r="B18" s="76">
        <f>SUM(B11:B17)</f>
        <v>106989405</v>
      </c>
      <c r="C18" s="76">
        <f>SUM(C11:C17)</f>
        <v>0</v>
      </c>
      <c r="D18" s="77">
        <f aca="true" t="shared" si="1" ref="D18:Z18">SUM(D11:D17)</f>
        <v>137979000</v>
      </c>
      <c r="E18" s="78">
        <f t="shared" si="1"/>
        <v>167249722</v>
      </c>
      <c r="F18" s="78">
        <f t="shared" si="1"/>
        <v>5696585</v>
      </c>
      <c r="G18" s="78">
        <f t="shared" si="1"/>
        <v>10820399</v>
      </c>
      <c r="H18" s="78">
        <f t="shared" si="1"/>
        <v>12071898</v>
      </c>
      <c r="I18" s="78">
        <f t="shared" si="1"/>
        <v>28588882</v>
      </c>
      <c r="J18" s="78">
        <f t="shared" si="1"/>
        <v>12961448</v>
      </c>
      <c r="K18" s="78">
        <f t="shared" si="1"/>
        <v>8959936</v>
      </c>
      <c r="L18" s="78">
        <f t="shared" si="1"/>
        <v>11868501</v>
      </c>
      <c r="M18" s="78">
        <f t="shared" si="1"/>
        <v>33789885</v>
      </c>
      <c r="N18" s="78">
        <f t="shared" si="1"/>
        <v>12292162</v>
      </c>
      <c r="O18" s="78">
        <f t="shared" si="1"/>
        <v>9375724</v>
      </c>
      <c r="P18" s="78">
        <f t="shared" si="1"/>
        <v>14990293</v>
      </c>
      <c r="Q18" s="78">
        <f t="shared" si="1"/>
        <v>36658179</v>
      </c>
      <c r="R18" s="78">
        <f t="shared" si="1"/>
        <v>9823170</v>
      </c>
      <c r="S18" s="78">
        <f t="shared" si="1"/>
        <v>12684954</v>
      </c>
      <c r="T18" s="78">
        <f t="shared" si="1"/>
        <v>8698155</v>
      </c>
      <c r="U18" s="78">
        <f t="shared" si="1"/>
        <v>31206279</v>
      </c>
      <c r="V18" s="78">
        <f t="shared" si="1"/>
        <v>130243225</v>
      </c>
      <c r="W18" s="78">
        <f t="shared" si="1"/>
        <v>167249722</v>
      </c>
      <c r="X18" s="78">
        <f t="shared" si="1"/>
        <v>-37006497</v>
      </c>
      <c r="Y18" s="72">
        <f>+IF(W18&lt;&gt;0,(X18/W18)*100,0)</f>
        <v>-22.126492383646536</v>
      </c>
      <c r="Z18" s="79">
        <f t="shared" si="1"/>
        <v>167249722</v>
      </c>
    </row>
    <row r="19" spans="1:26" ht="13.5">
      <c r="A19" s="75" t="s">
        <v>45</v>
      </c>
      <c r="B19" s="80">
        <f>+B10-B18</f>
        <v>4842390</v>
      </c>
      <c r="C19" s="80">
        <f>+C10-C18</f>
        <v>0</v>
      </c>
      <c r="D19" s="81">
        <f aca="true" t="shared" si="2" ref="D19:Z19">+D10-D18</f>
        <v>-17355000</v>
      </c>
      <c r="E19" s="82">
        <f t="shared" si="2"/>
        <v>-62307174</v>
      </c>
      <c r="F19" s="82">
        <f t="shared" si="2"/>
        <v>14662224</v>
      </c>
      <c r="G19" s="82">
        <f t="shared" si="2"/>
        <v>-3245657</v>
      </c>
      <c r="H19" s="82">
        <f t="shared" si="2"/>
        <v>-4777909</v>
      </c>
      <c r="I19" s="82">
        <f t="shared" si="2"/>
        <v>6638658</v>
      </c>
      <c r="J19" s="82">
        <f t="shared" si="2"/>
        <v>-4492084</v>
      </c>
      <c r="K19" s="82">
        <f t="shared" si="2"/>
        <v>-1416016</v>
      </c>
      <c r="L19" s="82">
        <f t="shared" si="2"/>
        <v>5553361</v>
      </c>
      <c r="M19" s="82">
        <f t="shared" si="2"/>
        <v>-354739</v>
      </c>
      <c r="N19" s="82">
        <f t="shared" si="2"/>
        <v>-4316252</v>
      </c>
      <c r="O19" s="82">
        <f t="shared" si="2"/>
        <v>1027810</v>
      </c>
      <c r="P19" s="82">
        <f t="shared" si="2"/>
        <v>-618360</v>
      </c>
      <c r="Q19" s="82">
        <f t="shared" si="2"/>
        <v>-3906802</v>
      </c>
      <c r="R19" s="82">
        <f t="shared" si="2"/>
        <v>-3123416</v>
      </c>
      <c r="S19" s="82">
        <f t="shared" si="2"/>
        <v>-536875</v>
      </c>
      <c r="T19" s="82">
        <f t="shared" si="2"/>
        <v>1501186</v>
      </c>
      <c r="U19" s="82">
        <f t="shared" si="2"/>
        <v>-2159105</v>
      </c>
      <c r="V19" s="82">
        <f t="shared" si="2"/>
        <v>218012</v>
      </c>
      <c r="W19" s="82">
        <f>IF(E10=E18,0,W10-W18)</f>
        <v>-62307174</v>
      </c>
      <c r="X19" s="82">
        <f t="shared" si="2"/>
        <v>62525186</v>
      </c>
      <c r="Y19" s="83">
        <f>+IF(W19&lt;&gt;0,(X19/W19)*100,0)</f>
        <v>-100.34989871310806</v>
      </c>
      <c r="Z19" s="84">
        <f t="shared" si="2"/>
        <v>-62307174</v>
      </c>
    </row>
    <row r="20" spans="1:26" ht="13.5">
      <c r="A20" s="63" t="s">
        <v>46</v>
      </c>
      <c r="B20" s="19">
        <v>0</v>
      </c>
      <c r="C20" s="19"/>
      <c r="D20" s="64">
        <v>28732000</v>
      </c>
      <c r="E20" s="65">
        <v>6000000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6000000</v>
      </c>
      <c r="X20" s="65">
        <v>-6000000</v>
      </c>
      <c r="Y20" s="66">
        <v>-100</v>
      </c>
      <c r="Z20" s="67">
        <v>6000000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4842390</v>
      </c>
      <c r="C22" s="91">
        <f>SUM(C19:C21)</f>
        <v>0</v>
      </c>
      <c r="D22" s="92">
        <f aca="true" t="shared" si="3" ref="D22:Z22">SUM(D19:D21)</f>
        <v>11377000</v>
      </c>
      <c r="E22" s="93">
        <f t="shared" si="3"/>
        <v>-56307174</v>
      </c>
      <c r="F22" s="93">
        <f t="shared" si="3"/>
        <v>14662224</v>
      </c>
      <c r="G22" s="93">
        <f t="shared" si="3"/>
        <v>-3245657</v>
      </c>
      <c r="H22" s="93">
        <f t="shared" si="3"/>
        <v>-4777909</v>
      </c>
      <c r="I22" s="93">
        <f t="shared" si="3"/>
        <v>6638658</v>
      </c>
      <c r="J22" s="93">
        <f t="shared" si="3"/>
        <v>-4492084</v>
      </c>
      <c r="K22" s="93">
        <f t="shared" si="3"/>
        <v>-1416016</v>
      </c>
      <c r="L22" s="93">
        <f t="shared" si="3"/>
        <v>5553361</v>
      </c>
      <c r="M22" s="93">
        <f t="shared" si="3"/>
        <v>-354739</v>
      </c>
      <c r="N22" s="93">
        <f t="shared" si="3"/>
        <v>-4316252</v>
      </c>
      <c r="O22" s="93">
        <f t="shared" si="3"/>
        <v>1027810</v>
      </c>
      <c r="P22" s="93">
        <f t="shared" si="3"/>
        <v>-618360</v>
      </c>
      <c r="Q22" s="93">
        <f t="shared" si="3"/>
        <v>-3906802</v>
      </c>
      <c r="R22" s="93">
        <f t="shared" si="3"/>
        <v>-3123416</v>
      </c>
      <c r="S22" s="93">
        <f t="shared" si="3"/>
        <v>-536875</v>
      </c>
      <c r="T22" s="93">
        <f t="shared" si="3"/>
        <v>1501186</v>
      </c>
      <c r="U22" s="93">
        <f t="shared" si="3"/>
        <v>-2159105</v>
      </c>
      <c r="V22" s="93">
        <f t="shared" si="3"/>
        <v>218012</v>
      </c>
      <c r="W22" s="93">
        <f t="shared" si="3"/>
        <v>-56307174</v>
      </c>
      <c r="X22" s="93">
        <f t="shared" si="3"/>
        <v>56525186</v>
      </c>
      <c r="Y22" s="94">
        <f>+IF(W22&lt;&gt;0,(X22/W22)*100,0)</f>
        <v>-100.38718334541173</v>
      </c>
      <c r="Z22" s="95">
        <f t="shared" si="3"/>
        <v>-56307174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4842390</v>
      </c>
      <c r="C24" s="80">
        <f>SUM(C22:C23)</f>
        <v>0</v>
      </c>
      <c r="D24" s="81">
        <f aca="true" t="shared" si="4" ref="D24:Z24">SUM(D22:D23)</f>
        <v>11377000</v>
      </c>
      <c r="E24" s="82">
        <f t="shared" si="4"/>
        <v>-56307174</v>
      </c>
      <c r="F24" s="82">
        <f t="shared" si="4"/>
        <v>14662224</v>
      </c>
      <c r="G24" s="82">
        <f t="shared" si="4"/>
        <v>-3245657</v>
      </c>
      <c r="H24" s="82">
        <f t="shared" si="4"/>
        <v>-4777909</v>
      </c>
      <c r="I24" s="82">
        <f t="shared" si="4"/>
        <v>6638658</v>
      </c>
      <c r="J24" s="82">
        <f t="shared" si="4"/>
        <v>-4492084</v>
      </c>
      <c r="K24" s="82">
        <f t="shared" si="4"/>
        <v>-1416016</v>
      </c>
      <c r="L24" s="82">
        <f t="shared" si="4"/>
        <v>5553361</v>
      </c>
      <c r="M24" s="82">
        <f t="shared" si="4"/>
        <v>-354739</v>
      </c>
      <c r="N24" s="82">
        <f t="shared" si="4"/>
        <v>-4316252</v>
      </c>
      <c r="O24" s="82">
        <f t="shared" si="4"/>
        <v>1027810</v>
      </c>
      <c r="P24" s="82">
        <f t="shared" si="4"/>
        <v>-618360</v>
      </c>
      <c r="Q24" s="82">
        <f t="shared" si="4"/>
        <v>-3906802</v>
      </c>
      <c r="R24" s="82">
        <f t="shared" si="4"/>
        <v>-3123416</v>
      </c>
      <c r="S24" s="82">
        <f t="shared" si="4"/>
        <v>-536875</v>
      </c>
      <c r="T24" s="82">
        <f t="shared" si="4"/>
        <v>1501186</v>
      </c>
      <c r="U24" s="82">
        <f t="shared" si="4"/>
        <v>-2159105</v>
      </c>
      <c r="V24" s="82">
        <f t="shared" si="4"/>
        <v>218012</v>
      </c>
      <c r="W24" s="82">
        <f t="shared" si="4"/>
        <v>-56307174</v>
      </c>
      <c r="X24" s="82">
        <f t="shared" si="4"/>
        <v>56525186</v>
      </c>
      <c r="Y24" s="83">
        <f>+IF(W24&lt;&gt;0,(X24/W24)*100,0)</f>
        <v>-100.38718334541173</v>
      </c>
      <c r="Z24" s="84">
        <f t="shared" si="4"/>
        <v>-56307174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21096409</v>
      </c>
      <c r="C27" s="22"/>
      <c r="D27" s="104">
        <v>45367000</v>
      </c>
      <c r="E27" s="105">
        <v>45367000</v>
      </c>
      <c r="F27" s="105">
        <v>552632</v>
      </c>
      <c r="G27" s="105">
        <v>1195846</v>
      </c>
      <c r="H27" s="105">
        <v>803264</v>
      </c>
      <c r="I27" s="105">
        <v>2551742</v>
      </c>
      <c r="J27" s="105">
        <v>837078</v>
      </c>
      <c r="K27" s="105">
        <v>1239044</v>
      </c>
      <c r="L27" s="105">
        <v>1093055</v>
      </c>
      <c r="M27" s="105">
        <v>3169177</v>
      </c>
      <c r="N27" s="105">
        <v>559369</v>
      </c>
      <c r="O27" s="105">
        <v>1085331</v>
      </c>
      <c r="P27" s="105">
        <v>36436</v>
      </c>
      <c r="Q27" s="105">
        <v>1681136</v>
      </c>
      <c r="R27" s="105">
        <v>1421009</v>
      </c>
      <c r="S27" s="105">
        <v>2023144</v>
      </c>
      <c r="T27" s="105">
        <v>1462449</v>
      </c>
      <c r="U27" s="105">
        <v>4906602</v>
      </c>
      <c r="V27" s="105">
        <v>12308657</v>
      </c>
      <c r="W27" s="105">
        <v>45367000</v>
      </c>
      <c r="X27" s="105">
        <v>-33058343</v>
      </c>
      <c r="Y27" s="106">
        <v>-72.87</v>
      </c>
      <c r="Z27" s="107">
        <v>45367000</v>
      </c>
    </row>
    <row r="28" spans="1:26" ht="13.5">
      <c r="A28" s="108" t="s">
        <v>46</v>
      </c>
      <c r="B28" s="19">
        <v>16022502</v>
      </c>
      <c r="C28" s="19"/>
      <c r="D28" s="64">
        <v>31536000</v>
      </c>
      <c r="E28" s="65">
        <v>31536000</v>
      </c>
      <c r="F28" s="65">
        <v>0</v>
      </c>
      <c r="G28" s="65">
        <v>1195846</v>
      </c>
      <c r="H28" s="65">
        <v>769967</v>
      </c>
      <c r="I28" s="65">
        <v>1965813</v>
      </c>
      <c r="J28" s="65">
        <v>667556</v>
      </c>
      <c r="K28" s="65">
        <v>1212963</v>
      </c>
      <c r="L28" s="65">
        <v>1079648</v>
      </c>
      <c r="M28" s="65">
        <v>2960167</v>
      </c>
      <c r="N28" s="65">
        <v>498384</v>
      </c>
      <c r="O28" s="65">
        <v>1047165</v>
      </c>
      <c r="P28" s="65">
        <v>13360</v>
      </c>
      <c r="Q28" s="65">
        <v>1558909</v>
      </c>
      <c r="R28" s="65">
        <v>140399</v>
      </c>
      <c r="S28" s="65">
        <v>1458987</v>
      </c>
      <c r="T28" s="65">
        <v>314592</v>
      </c>
      <c r="U28" s="65">
        <v>1913978</v>
      </c>
      <c r="V28" s="65">
        <v>8398867</v>
      </c>
      <c r="W28" s="65">
        <v>31536000</v>
      </c>
      <c r="X28" s="65">
        <v>-23137133</v>
      </c>
      <c r="Y28" s="66">
        <v>-73.37</v>
      </c>
      <c r="Z28" s="67">
        <v>31536000</v>
      </c>
    </row>
    <row r="29" spans="1:26" ht="13.5">
      <c r="A29" s="63" t="s">
        <v>218</v>
      </c>
      <c r="B29" s="19">
        <v>5073907</v>
      </c>
      <c r="C29" s="19"/>
      <c r="D29" s="64">
        <v>0</v>
      </c>
      <c r="E29" s="65">
        <v>0</v>
      </c>
      <c r="F29" s="65">
        <v>552632</v>
      </c>
      <c r="G29" s="65">
        <v>0</v>
      </c>
      <c r="H29" s="65">
        <v>60149</v>
      </c>
      <c r="I29" s="65">
        <v>612781</v>
      </c>
      <c r="J29" s="65">
        <v>169522</v>
      </c>
      <c r="K29" s="65">
        <v>19678</v>
      </c>
      <c r="L29" s="65">
        <v>13407</v>
      </c>
      <c r="M29" s="65">
        <v>202607</v>
      </c>
      <c r="N29" s="65">
        <v>149085</v>
      </c>
      <c r="O29" s="65">
        <v>42557</v>
      </c>
      <c r="P29" s="65">
        <v>23076</v>
      </c>
      <c r="Q29" s="65">
        <v>214718</v>
      </c>
      <c r="R29" s="65">
        <v>1280610</v>
      </c>
      <c r="S29" s="65">
        <v>564157</v>
      </c>
      <c r="T29" s="65">
        <v>1147857</v>
      </c>
      <c r="U29" s="65">
        <v>2992624</v>
      </c>
      <c r="V29" s="65">
        <v>4022730</v>
      </c>
      <c r="W29" s="65">
        <v>0</v>
      </c>
      <c r="X29" s="65">
        <v>4022730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13831000</v>
      </c>
      <c r="E31" s="65">
        <v>13831000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13831000</v>
      </c>
      <c r="X31" s="65">
        <v>-13831000</v>
      </c>
      <c r="Y31" s="66">
        <v>-100</v>
      </c>
      <c r="Z31" s="67">
        <v>13831000</v>
      </c>
    </row>
    <row r="32" spans="1:26" ht="13.5">
      <c r="A32" s="75" t="s">
        <v>54</v>
      </c>
      <c r="B32" s="22">
        <f>SUM(B28:B31)</f>
        <v>21096409</v>
      </c>
      <c r="C32" s="22">
        <f>SUM(C28:C31)</f>
        <v>0</v>
      </c>
      <c r="D32" s="104">
        <f aca="true" t="shared" si="5" ref="D32:Z32">SUM(D28:D31)</f>
        <v>45367000</v>
      </c>
      <c r="E32" s="105">
        <f t="shared" si="5"/>
        <v>45367000</v>
      </c>
      <c r="F32" s="105">
        <f t="shared" si="5"/>
        <v>552632</v>
      </c>
      <c r="G32" s="105">
        <f t="shared" si="5"/>
        <v>1195846</v>
      </c>
      <c r="H32" s="105">
        <f t="shared" si="5"/>
        <v>830116</v>
      </c>
      <c r="I32" s="105">
        <f t="shared" si="5"/>
        <v>2578594</v>
      </c>
      <c r="J32" s="105">
        <f t="shared" si="5"/>
        <v>837078</v>
      </c>
      <c r="K32" s="105">
        <f t="shared" si="5"/>
        <v>1232641</v>
      </c>
      <c r="L32" s="105">
        <f t="shared" si="5"/>
        <v>1093055</v>
      </c>
      <c r="M32" s="105">
        <f t="shared" si="5"/>
        <v>3162774</v>
      </c>
      <c r="N32" s="105">
        <f t="shared" si="5"/>
        <v>647469</v>
      </c>
      <c r="O32" s="105">
        <f t="shared" si="5"/>
        <v>1089722</v>
      </c>
      <c r="P32" s="105">
        <f t="shared" si="5"/>
        <v>36436</v>
      </c>
      <c r="Q32" s="105">
        <f t="shared" si="5"/>
        <v>1773627</v>
      </c>
      <c r="R32" s="105">
        <f t="shared" si="5"/>
        <v>1421009</v>
      </c>
      <c r="S32" s="105">
        <f t="shared" si="5"/>
        <v>2023144</v>
      </c>
      <c r="T32" s="105">
        <f t="shared" si="5"/>
        <v>1462449</v>
      </c>
      <c r="U32" s="105">
        <f t="shared" si="5"/>
        <v>4906602</v>
      </c>
      <c r="V32" s="105">
        <f t="shared" si="5"/>
        <v>12421597</v>
      </c>
      <c r="W32" s="105">
        <f t="shared" si="5"/>
        <v>45367000</v>
      </c>
      <c r="X32" s="105">
        <f t="shared" si="5"/>
        <v>-32945403</v>
      </c>
      <c r="Y32" s="106">
        <f>+IF(W32&lt;&gt;0,(X32/W32)*100,0)</f>
        <v>-72.61975224281967</v>
      </c>
      <c r="Z32" s="107">
        <f t="shared" si="5"/>
        <v>45367000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71459188</v>
      </c>
      <c r="C35" s="19"/>
      <c r="D35" s="64">
        <v>45920000</v>
      </c>
      <c r="E35" s="65">
        <v>45920000</v>
      </c>
      <c r="F35" s="65">
        <v>75726673</v>
      </c>
      <c r="G35" s="65">
        <v>84878437</v>
      </c>
      <c r="H35" s="65">
        <v>78449389</v>
      </c>
      <c r="I35" s="65">
        <v>239054499</v>
      </c>
      <c r="J35" s="65">
        <v>75351518</v>
      </c>
      <c r="K35" s="65">
        <v>0</v>
      </c>
      <c r="L35" s="65">
        <v>73849856</v>
      </c>
      <c r="M35" s="65">
        <v>149201374</v>
      </c>
      <c r="N35" s="65">
        <v>78000437</v>
      </c>
      <c r="O35" s="65">
        <v>82103956</v>
      </c>
      <c r="P35" s="65">
        <v>94921788</v>
      </c>
      <c r="Q35" s="65">
        <v>255026181</v>
      </c>
      <c r="R35" s="65">
        <v>94921788</v>
      </c>
      <c r="S35" s="65">
        <v>88157851</v>
      </c>
      <c r="T35" s="65">
        <v>82380749</v>
      </c>
      <c r="U35" s="65">
        <v>265460388</v>
      </c>
      <c r="V35" s="65">
        <v>908742442</v>
      </c>
      <c r="W35" s="65">
        <v>45920000</v>
      </c>
      <c r="X35" s="65">
        <v>862822442</v>
      </c>
      <c r="Y35" s="66">
        <v>1878.97</v>
      </c>
      <c r="Z35" s="67">
        <v>45920000</v>
      </c>
    </row>
    <row r="36" spans="1:26" ht="13.5">
      <c r="A36" s="63" t="s">
        <v>57</v>
      </c>
      <c r="B36" s="19">
        <v>173962001</v>
      </c>
      <c r="C36" s="19"/>
      <c r="D36" s="64">
        <v>181676000</v>
      </c>
      <c r="E36" s="65">
        <v>181676000</v>
      </c>
      <c r="F36" s="65">
        <v>155936739</v>
      </c>
      <c r="G36" s="65">
        <v>172914681</v>
      </c>
      <c r="H36" s="65">
        <v>173555274</v>
      </c>
      <c r="I36" s="65">
        <v>502406694</v>
      </c>
      <c r="J36" s="65">
        <v>172328008</v>
      </c>
      <c r="K36" s="65">
        <v>0</v>
      </c>
      <c r="L36" s="65">
        <v>171100743</v>
      </c>
      <c r="M36" s="65">
        <v>343428751</v>
      </c>
      <c r="N36" s="65">
        <v>171214598</v>
      </c>
      <c r="O36" s="65">
        <v>169213471</v>
      </c>
      <c r="P36" s="65">
        <v>167699911</v>
      </c>
      <c r="Q36" s="65">
        <v>508127980</v>
      </c>
      <c r="R36" s="65">
        <v>167699911</v>
      </c>
      <c r="S36" s="65">
        <v>167790299</v>
      </c>
      <c r="T36" s="65">
        <v>167505629</v>
      </c>
      <c r="U36" s="65">
        <v>502995839</v>
      </c>
      <c r="V36" s="65">
        <v>1856959264</v>
      </c>
      <c r="W36" s="65">
        <v>181676000</v>
      </c>
      <c r="X36" s="65">
        <v>1675283264</v>
      </c>
      <c r="Y36" s="66">
        <v>922.13</v>
      </c>
      <c r="Z36" s="67">
        <v>181676000</v>
      </c>
    </row>
    <row r="37" spans="1:26" ht="13.5">
      <c r="A37" s="63" t="s">
        <v>58</v>
      </c>
      <c r="B37" s="19">
        <v>25124238</v>
      </c>
      <c r="C37" s="19"/>
      <c r="D37" s="64">
        <v>25823000</v>
      </c>
      <c r="E37" s="65">
        <v>25823000</v>
      </c>
      <c r="F37" s="65">
        <v>21229039</v>
      </c>
      <c r="G37" s="65">
        <v>27272036</v>
      </c>
      <c r="H37" s="65">
        <v>23080120</v>
      </c>
      <c r="I37" s="65">
        <v>71581195</v>
      </c>
      <c r="J37" s="65">
        <v>22274869</v>
      </c>
      <c r="K37" s="65">
        <v>0</v>
      </c>
      <c r="L37" s="65">
        <v>23274917</v>
      </c>
      <c r="M37" s="65">
        <v>45549786</v>
      </c>
      <c r="N37" s="65">
        <v>23402647</v>
      </c>
      <c r="O37" s="65">
        <v>25998273</v>
      </c>
      <c r="P37" s="65">
        <v>30940216</v>
      </c>
      <c r="Q37" s="65">
        <v>80341136</v>
      </c>
      <c r="R37" s="65">
        <v>30940216</v>
      </c>
      <c r="S37" s="65">
        <v>26837557</v>
      </c>
      <c r="T37" s="65">
        <v>26138964</v>
      </c>
      <c r="U37" s="65">
        <v>83916737</v>
      </c>
      <c r="V37" s="65">
        <v>281388854</v>
      </c>
      <c r="W37" s="65">
        <v>25823000</v>
      </c>
      <c r="X37" s="65">
        <v>255565854</v>
      </c>
      <c r="Y37" s="66">
        <v>989.68</v>
      </c>
      <c r="Z37" s="67">
        <v>25823000</v>
      </c>
    </row>
    <row r="38" spans="1:26" ht="13.5">
      <c r="A38" s="63" t="s">
        <v>59</v>
      </c>
      <c r="B38" s="19">
        <v>8081640</v>
      </c>
      <c r="C38" s="19"/>
      <c r="D38" s="64">
        <v>8066000</v>
      </c>
      <c r="E38" s="65">
        <v>8066000</v>
      </c>
      <c r="F38" s="65">
        <v>7905903</v>
      </c>
      <c r="G38" s="65">
        <v>8206659</v>
      </c>
      <c r="H38" s="65">
        <v>8206660</v>
      </c>
      <c r="I38" s="65">
        <v>24319222</v>
      </c>
      <c r="J38" s="65">
        <v>8206660</v>
      </c>
      <c r="K38" s="65">
        <v>7905903</v>
      </c>
      <c r="L38" s="65">
        <v>8000098</v>
      </c>
      <c r="M38" s="65">
        <v>24112661</v>
      </c>
      <c r="N38" s="65">
        <v>8000098</v>
      </c>
      <c r="O38" s="65">
        <v>8000098</v>
      </c>
      <c r="P38" s="65">
        <v>8000097</v>
      </c>
      <c r="Q38" s="65">
        <v>24000293</v>
      </c>
      <c r="R38" s="65">
        <v>8000097</v>
      </c>
      <c r="S38" s="65">
        <v>8000097</v>
      </c>
      <c r="T38" s="65">
        <v>8000097</v>
      </c>
      <c r="U38" s="65">
        <v>24000291</v>
      </c>
      <c r="V38" s="65">
        <v>96432467</v>
      </c>
      <c r="W38" s="65">
        <v>8066000</v>
      </c>
      <c r="X38" s="65">
        <v>88366467</v>
      </c>
      <c r="Y38" s="66">
        <v>1095.54</v>
      </c>
      <c r="Z38" s="67">
        <v>8066000</v>
      </c>
    </row>
    <row r="39" spans="1:26" ht="13.5">
      <c r="A39" s="63" t="s">
        <v>60</v>
      </c>
      <c r="B39" s="19">
        <v>212215311</v>
      </c>
      <c r="C39" s="19"/>
      <c r="D39" s="64">
        <v>193707000</v>
      </c>
      <c r="E39" s="65">
        <v>193707000</v>
      </c>
      <c r="F39" s="65">
        <v>202528470</v>
      </c>
      <c r="G39" s="65">
        <v>222314423</v>
      </c>
      <c r="H39" s="65">
        <v>220717883</v>
      </c>
      <c r="I39" s="65">
        <v>645560776</v>
      </c>
      <c r="J39" s="65">
        <v>217197997</v>
      </c>
      <c r="K39" s="65">
        <v>202528470</v>
      </c>
      <c r="L39" s="65">
        <v>213675584</v>
      </c>
      <c r="M39" s="65">
        <v>633402051</v>
      </c>
      <c r="N39" s="65">
        <v>217812290</v>
      </c>
      <c r="O39" s="65">
        <v>217319056</v>
      </c>
      <c r="P39" s="65">
        <v>223681386</v>
      </c>
      <c r="Q39" s="65">
        <v>658812732</v>
      </c>
      <c r="R39" s="65">
        <v>223681386</v>
      </c>
      <c r="S39" s="65">
        <v>221110496</v>
      </c>
      <c r="T39" s="65">
        <v>215747317</v>
      </c>
      <c r="U39" s="65">
        <v>660539199</v>
      </c>
      <c r="V39" s="65">
        <v>2598314758</v>
      </c>
      <c r="W39" s="65">
        <v>193707000</v>
      </c>
      <c r="X39" s="65">
        <v>2404607758</v>
      </c>
      <c r="Y39" s="66">
        <v>1241.36</v>
      </c>
      <c r="Z39" s="67">
        <v>193707000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8036622</v>
      </c>
      <c r="C42" s="19">
        <v>14952756</v>
      </c>
      <c r="D42" s="64">
        <v>30255923</v>
      </c>
      <c r="E42" s="65">
        <v>30255923</v>
      </c>
      <c r="F42" s="65">
        <v>15833462</v>
      </c>
      <c r="G42" s="65">
        <v>-1797794</v>
      </c>
      <c r="H42" s="65">
        <v>-2638862</v>
      </c>
      <c r="I42" s="65">
        <v>11396806</v>
      </c>
      <c r="J42" s="65">
        <v>-1566819</v>
      </c>
      <c r="K42" s="65">
        <v>-1202003</v>
      </c>
      <c r="L42" s="65">
        <v>6324772</v>
      </c>
      <c r="M42" s="65">
        <v>3555950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14952756</v>
      </c>
      <c r="W42" s="65">
        <v>30255923</v>
      </c>
      <c r="X42" s="65">
        <v>-15303167</v>
      </c>
      <c r="Y42" s="66">
        <v>-50.58</v>
      </c>
      <c r="Z42" s="67">
        <v>30255923</v>
      </c>
    </row>
    <row r="43" spans="1:26" ht="13.5">
      <c r="A43" s="63" t="s">
        <v>63</v>
      </c>
      <c r="B43" s="19">
        <v>91043</v>
      </c>
      <c r="C43" s="19"/>
      <c r="D43" s="64">
        <v>-44881000</v>
      </c>
      <c r="E43" s="65">
        <v>-44881000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-44881000</v>
      </c>
      <c r="X43" s="65">
        <v>44881000</v>
      </c>
      <c r="Y43" s="66">
        <v>-100</v>
      </c>
      <c r="Z43" s="67">
        <v>-44881000</v>
      </c>
    </row>
    <row r="44" spans="1:26" ht="13.5">
      <c r="A44" s="63" t="s">
        <v>64</v>
      </c>
      <c r="B44" s="19">
        <v>0</v>
      </c>
      <c r="C44" s="19"/>
      <c r="D44" s="64">
        <v>151000</v>
      </c>
      <c r="E44" s="65">
        <v>151000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151000</v>
      </c>
      <c r="X44" s="65">
        <v>-151000</v>
      </c>
      <c r="Y44" s="66">
        <v>-100</v>
      </c>
      <c r="Z44" s="67">
        <v>151000</v>
      </c>
    </row>
    <row r="45" spans="1:26" ht="13.5">
      <c r="A45" s="75" t="s">
        <v>65</v>
      </c>
      <c r="B45" s="22">
        <v>48359978</v>
      </c>
      <c r="C45" s="22">
        <v>14952756</v>
      </c>
      <c r="D45" s="104">
        <v>27000923</v>
      </c>
      <c r="E45" s="105">
        <v>27000923</v>
      </c>
      <c r="F45" s="105">
        <v>15833462</v>
      </c>
      <c r="G45" s="105">
        <v>14035668</v>
      </c>
      <c r="H45" s="105">
        <v>11396806</v>
      </c>
      <c r="I45" s="105">
        <v>11396806</v>
      </c>
      <c r="J45" s="105">
        <v>9829987</v>
      </c>
      <c r="K45" s="105">
        <v>8627984</v>
      </c>
      <c r="L45" s="105">
        <v>14952756</v>
      </c>
      <c r="M45" s="105">
        <v>14952756</v>
      </c>
      <c r="N45" s="105">
        <v>14952756</v>
      </c>
      <c r="O45" s="105">
        <v>14952756</v>
      </c>
      <c r="P45" s="105">
        <v>14952756</v>
      </c>
      <c r="Q45" s="105">
        <v>14952756</v>
      </c>
      <c r="R45" s="105">
        <v>14952756</v>
      </c>
      <c r="S45" s="105">
        <v>14952756</v>
      </c>
      <c r="T45" s="105">
        <v>14952756</v>
      </c>
      <c r="U45" s="105">
        <v>14952756</v>
      </c>
      <c r="V45" s="105">
        <v>14952756</v>
      </c>
      <c r="W45" s="105">
        <v>27000923</v>
      </c>
      <c r="X45" s="105">
        <v>-12048167</v>
      </c>
      <c r="Y45" s="106">
        <v>-44.62</v>
      </c>
      <c r="Z45" s="107">
        <v>27000923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4827905</v>
      </c>
      <c r="C49" s="57"/>
      <c r="D49" s="134">
        <v>1170208</v>
      </c>
      <c r="E49" s="59">
        <v>794983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12843889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2670339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2670339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91.72749597764417</v>
      </c>
      <c r="E58" s="7">
        <f t="shared" si="6"/>
        <v>142.81778470037995</v>
      </c>
      <c r="F58" s="7">
        <f t="shared" si="6"/>
        <v>100</v>
      </c>
      <c r="G58" s="7">
        <f t="shared" si="6"/>
        <v>100</v>
      </c>
      <c r="H58" s="7">
        <f t="shared" si="6"/>
        <v>100.00108980819886</v>
      </c>
      <c r="I58" s="7">
        <f t="shared" si="6"/>
        <v>100.00039484093432</v>
      </c>
      <c r="J58" s="7">
        <f t="shared" si="6"/>
        <v>100</v>
      </c>
      <c r="K58" s="7">
        <f t="shared" si="6"/>
        <v>100.00001878454243</v>
      </c>
      <c r="L58" s="7">
        <f t="shared" si="6"/>
        <v>95.44582310699906</v>
      </c>
      <c r="M58" s="7">
        <f t="shared" si="6"/>
        <v>98.50324825097962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47.198923457059</v>
      </c>
      <c r="W58" s="7">
        <f t="shared" si="6"/>
        <v>142.81778470037995</v>
      </c>
      <c r="X58" s="7">
        <f t="shared" si="6"/>
        <v>0</v>
      </c>
      <c r="Y58" s="7">
        <f t="shared" si="6"/>
        <v>0</v>
      </c>
      <c r="Z58" s="8">
        <f t="shared" si="6"/>
        <v>142.81778470037995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95.00002883922134</v>
      </c>
      <c r="E59" s="10">
        <f t="shared" si="7"/>
        <v>91.85433252004182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38.46906059764103</v>
      </c>
      <c r="W59" s="10">
        <f t="shared" si="7"/>
        <v>91.85433252004182</v>
      </c>
      <c r="X59" s="10">
        <f t="shared" si="7"/>
        <v>0</v>
      </c>
      <c r="Y59" s="10">
        <f t="shared" si="7"/>
        <v>0</v>
      </c>
      <c r="Z59" s="11">
        <f t="shared" si="7"/>
        <v>91.85433252004182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91.04924355186279</v>
      </c>
      <c r="E60" s="13">
        <f t="shared" si="7"/>
        <v>174.98444592039078</v>
      </c>
      <c r="F60" s="13">
        <f t="shared" si="7"/>
        <v>100</v>
      </c>
      <c r="G60" s="13">
        <f t="shared" si="7"/>
        <v>100</v>
      </c>
      <c r="H60" s="13">
        <f t="shared" si="7"/>
        <v>100.00137920095993</v>
      </c>
      <c r="I60" s="13">
        <f t="shared" si="7"/>
        <v>100.00050979629336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50.77485093547867</v>
      </c>
      <c r="W60" s="13">
        <f t="shared" si="7"/>
        <v>174.98444592039078</v>
      </c>
      <c r="X60" s="13">
        <f t="shared" si="7"/>
        <v>0</v>
      </c>
      <c r="Y60" s="13">
        <f t="shared" si="7"/>
        <v>0</v>
      </c>
      <c r="Z60" s="14">
        <f t="shared" si="7"/>
        <v>174.98444592039078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86.95051057045423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51.13304807615009</v>
      </c>
      <c r="W61" s="13">
        <f t="shared" si="7"/>
        <v>86.95051057045423</v>
      </c>
      <c r="X61" s="13">
        <f t="shared" si="7"/>
        <v>0</v>
      </c>
      <c r="Y61" s="13">
        <f t="shared" si="7"/>
        <v>0</v>
      </c>
      <c r="Z61" s="14">
        <f t="shared" si="7"/>
        <v>86.95051057045423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90.6355214549588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49.631846576754505</v>
      </c>
      <c r="W64" s="13">
        <f t="shared" si="7"/>
        <v>90.6355214549588</v>
      </c>
      <c r="X64" s="13">
        <f t="shared" si="7"/>
        <v>0</v>
      </c>
      <c r="Y64" s="13">
        <f t="shared" si="7"/>
        <v>0</v>
      </c>
      <c r="Z64" s="14">
        <f t="shared" si="7"/>
        <v>90.6355214549588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100.16004801440432</v>
      </c>
      <c r="I65" s="13">
        <f t="shared" si="7"/>
        <v>100.0657394662777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34.199090613251734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100.00200485174122</v>
      </c>
      <c r="L66" s="16">
        <f t="shared" si="7"/>
        <v>-33.33333333333333</v>
      </c>
      <c r="M66" s="16">
        <f t="shared" si="7"/>
        <v>8.523886746483136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19.297764617718556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52776245</v>
      </c>
      <c r="C67" s="24"/>
      <c r="D67" s="25">
        <v>59045000</v>
      </c>
      <c r="E67" s="26">
        <v>37922798</v>
      </c>
      <c r="F67" s="26">
        <v>4490350</v>
      </c>
      <c r="G67" s="26">
        <v>5846116</v>
      </c>
      <c r="H67" s="26">
        <v>5872593</v>
      </c>
      <c r="I67" s="26">
        <v>16209059</v>
      </c>
      <c r="J67" s="26">
        <v>5252320</v>
      </c>
      <c r="K67" s="26">
        <v>5323526</v>
      </c>
      <c r="L67" s="26">
        <v>5177401</v>
      </c>
      <c r="M67" s="26">
        <v>15753247</v>
      </c>
      <c r="N67" s="26">
        <v>5526820</v>
      </c>
      <c r="O67" s="26">
        <v>4675044</v>
      </c>
      <c r="P67" s="26">
        <v>4875625</v>
      </c>
      <c r="Q67" s="26">
        <v>15077489</v>
      </c>
      <c r="R67" s="26">
        <v>5004876</v>
      </c>
      <c r="S67" s="26">
        <v>8374770</v>
      </c>
      <c r="T67" s="26">
        <v>6799429</v>
      </c>
      <c r="U67" s="26">
        <v>20179075</v>
      </c>
      <c r="V67" s="26">
        <v>67218870</v>
      </c>
      <c r="W67" s="26">
        <v>37922798</v>
      </c>
      <c r="X67" s="26"/>
      <c r="Y67" s="25"/>
      <c r="Z67" s="27">
        <v>37922798</v>
      </c>
    </row>
    <row r="68" spans="1:26" ht="13.5" hidden="1">
      <c r="A68" s="37" t="s">
        <v>31</v>
      </c>
      <c r="B68" s="19">
        <v>13564791</v>
      </c>
      <c r="C68" s="19"/>
      <c r="D68" s="20">
        <v>13870000</v>
      </c>
      <c r="E68" s="21">
        <v>14345000</v>
      </c>
      <c r="F68" s="21">
        <v>1204000</v>
      </c>
      <c r="G68" s="21">
        <v>1199545</v>
      </c>
      <c r="H68" s="21">
        <v>1199545</v>
      </c>
      <c r="I68" s="21">
        <v>3603090</v>
      </c>
      <c r="J68" s="21">
        <v>1169363</v>
      </c>
      <c r="K68" s="21">
        <v>1198206</v>
      </c>
      <c r="L68" s="21">
        <v>1166677</v>
      </c>
      <c r="M68" s="21">
        <v>3534246</v>
      </c>
      <c r="N68" s="21">
        <v>1198206</v>
      </c>
      <c r="O68" s="21">
        <v>1198206</v>
      </c>
      <c r="P68" s="21">
        <v>1178274</v>
      </c>
      <c r="Q68" s="21">
        <v>3574686</v>
      </c>
      <c r="R68" s="21">
        <v>1198114</v>
      </c>
      <c r="S68" s="21">
        <v>4265883</v>
      </c>
      <c r="T68" s="21">
        <v>2377426</v>
      </c>
      <c r="U68" s="21">
        <v>7841423</v>
      </c>
      <c r="V68" s="21">
        <v>18553445</v>
      </c>
      <c r="W68" s="21">
        <v>14345000</v>
      </c>
      <c r="X68" s="21"/>
      <c r="Y68" s="20"/>
      <c r="Z68" s="23">
        <v>14345000</v>
      </c>
    </row>
    <row r="69" spans="1:26" ht="13.5" hidden="1">
      <c r="A69" s="38" t="s">
        <v>32</v>
      </c>
      <c r="B69" s="19">
        <v>39054931</v>
      </c>
      <c r="C69" s="19"/>
      <c r="D69" s="20">
        <v>45013000</v>
      </c>
      <c r="E69" s="21">
        <v>23421508</v>
      </c>
      <c r="F69" s="21">
        <v>3285691</v>
      </c>
      <c r="G69" s="21">
        <v>4627975</v>
      </c>
      <c r="H69" s="21">
        <v>4640368</v>
      </c>
      <c r="I69" s="21">
        <v>12554034</v>
      </c>
      <c r="J69" s="21">
        <v>4051919</v>
      </c>
      <c r="K69" s="21">
        <v>4075441</v>
      </c>
      <c r="L69" s="21">
        <v>3833883</v>
      </c>
      <c r="M69" s="21">
        <v>11961243</v>
      </c>
      <c r="N69" s="21">
        <v>4317582</v>
      </c>
      <c r="O69" s="21">
        <v>3454059</v>
      </c>
      <c r="P69" s="21">
        <v>3696882</v>
      </c>
      <c r="Q69" s="21">
        <v>11468523</v>
      </c>
      <c r="R69" s="21">
        <v>3794661</v>
      </c>
      <c r="S69" s="21">
        <v>4097604</v>
      </c>
      <c r="T69" s="21">
        <v>4406383</v>
      </c>
      <c r="U69" s="21">
        <v>12298648</v>
      </c>
      <c r="V69" s="21">
        <v>48282448</v>
      </c>
      <c r="W69" s="21">
        <v>23421508</v>
      </c>
      <c r="X69" s="21"/>
      <c r="Y69" s="20"/>
      <c r="Z69" s="23">
        <v>23421508</v>
      </c>
    </row>
    <row r="70" spans="1:26" ht="13.5" hidden="1">
      <c r="A70" s="39" t="s">
        <v>103</v>
      </c>
      <c r="B70" s="19">
        <v>34012574</v>
      </c>
      <c r="C70" s="19"/>
      <c r="D70" s="20"/>
      <c r="E70" s="21">
        <v>41632648</v>
      </c>
      <c r="F70" s="21">
        <v>2816671</v>
      </c>
      <c r="G70" s="21">
        <v>4170670</v>
      </c>
      <c r="H70" s="21">
        <v>4170310</v>
      </c>
      <c r="I70" s="21">
        <v>11157651</v>
      </c>
      <c r="J70" s="21">
        <v>3570213</v>
      </c>
      <c r="K70" s="21">
        <v>3599904</v>
      </c>
      <c r="L70" s="21">
        <v>3393446</v>
      </c>
      <c r="M70" s="21">
        <v>10563563</v>
      </c>
      <c r="N70" s="21">
        <v>3815677</v>
      </c>
      <c r="O70" s="21">
        <v>2951217</v>
      </c>
      <c r="P70" s="21">
        <v>3208949</v>
      </c>
      <c r="Q70" s="21">
        <v>9975843</v>
      </c>
      <c r="R70" s="21">
        <v>3284244</v>
      </c>
      <c r="S70" s="21">
        <v>3584244</v>
      </c>
      <c r="T70" s="21">
        <v>3914250</v>
      </c>
      <c r="U70" s="21">
        <v>10782738</v>
      </c>
      <c r="V70" s="21">
        <v>42479795</v>
      </c>
      <c r="W70" s="21">
        <v>41632648</v>
      </c>
      <c r="X70" s="21"/>
      <c r="Y70" s="20"/>
      <c r="Z70" s="23">
        <v>41632648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4725647</v>
      </c>
      <c r="C73" s="19"/>
      <c r="D73" s="20"/>
      <c r="E73" s="21">
        <v>5278500</v>
      </c>
      <c r="F73" s="21">
        <v>436740</v>
      </c>
      <c r="G73" s="21">
        <v>432219</v>
      </c>
      <c r="H73" s="21">
        <v>430070</v>
      </c>
      <c r="I73" s="21">
        <v>1299029</v>
      </c>
      <c r="J73" s="21">
        <v>438333</v>
      </c>
      <c r="K73" s="21">
        <v>440236</v>
      </c>
      <c r="L73" s="21">
        <v>426314</v>
      </c>
      <c r="M73" s="21">
        <v>1304883</v>
      </c>
      <c r="N73" s="21">
        <v>444573</v>
      </c>
      <c r="O73" s="21">
        <v>443468</v>
      </c>
      <c r="P73" s="21">
        <v>447432</v>
      </c>
      <c r="Q73" s="21">
        <v>1335473</v>
      </c>
      <c r="R73" s="21">
        <v>422838</v>
      </c>
      <c r="S73" s="21">
        <v>447256</v>
      </c>
      <c r="T73" s="21">
        <v>436975</v>
      </c>
      <c r="U73" s="21">
        <v>1307069</v>
      </c>
      <c r="V73" s="21">
        <v>5246454</v>
      </c>
      <c r="W73" s="21">
        <v>5278500</v>
      </c>
      <c r="X73" s="21"/>
      <c r="Y73" s="20"/>
      <c r="Z73" s="23">
        <v>5278500</v>
      </c>
    </row>
    <row r="74" spans="1:26" ht="13.5" hidden="1">
      <c r="A74" s="39" t="s">
        <v>107</v>
      </c>
      <c r="B74" s="19">
        <v>316710</v>
      </c>
      <c r="C74" s="19"/>
      <c r="D74" s="20">
        <v>45013000</v>
      </c>
      <c r="E74" s="21">
        <v>-23489640</v>
      </c>
      <c r="F74" s="21">
        <v>32280</v>
      </c>
      <c r="G74" s="21">
        <v>25086</v>
      </c>
      <c r="H74" s="21">
        <v>39988</v>
      </c>
      <c r="I74" s="21">
        <v>97354</v>
      </c>
      <c r="J74" s="21">
        <v>43373</v>
      </c>
      <c r="K74" s="21">
        <v>35301</v>
      </c>
      <c r="L74" s="21">
        <v>14123</v>
      </c>
      <c r="M74" s="21">
        <v>92797</v>
      </c>
      <c r="N74" s="21">
        <v>57332</v>
      </c>
      <c r="O74" s="21">
        <v>59374</v>
      </c>
      <c r="P74" s="21">
        <v>40501</v>
      </c>
      <c r="Q74" s="21">
        <v>157207</v>
      </c>
      <c r="R74" s="21">
        <v>87579</v>
      </c>
      <c r="S74" s="21">
        <v>66104</v>
      </c>
      <c r="T74" s="21">
        <v>55158</v>
      </c>
      <c r="U74" s="21">
        <v>208841</v>
      </c>
      <c r="V74" s="21">
        <v>556199</v>
      </c>
      <c r="W74" s="21">
        <v>-23489640</v>
      </c>
      <c r="X74" s="21"/>
      <c r="Y74" s="20"/>
      <c r="Z74" s="23">
        <v>-23489640</v>
      </c>
    </row>
    <row r="75" spans="1:26" ht="13.5" hidden="1">
      <c r="A75" s="40" t="s">
        <v>110</v>
      </c>
      <c r="B75" s="28">
        <v>156523</v>
      </c>
      <c r="C75" s="28"/>
      <c r="D75" s="29">
        <v>162000</v>
      </c>
      <c r="E75" s="30">
        <v>156290</v>
      </c>
      <c r="F75" s="30">
        <v>659</v>
      </c>
      <c r="G75" s="30">
        <v>18596</v>
      </c>
      <c r="H75" s="30">
        <v>32680</v>
      </c>
      <c r="I75" s="30">
        <v>51935</v>
      </c>
      <c r="J75" s="30">
        <v>31038</v>
      </c>
      <c r="K75" s="30">
        <v>49879</v>
      </c>
      <c r="L75" s="30">
        <v>176841</v>
      </c>
      <c r="M75" s="30">
        <v>257758</v>
      </c>
      <c r="N75" s="30">
        <v>11032</v>
      </c>
      <c r="O75" s="30">
        <v>22779</v>
      </c>
      <c r="P75" s="30">
        <v>469</v>
      </c>
      <c r="Q75" s="30">
        <v>34280</v>
      </c>
      <c r="R75" s="30">
        <v>12101</v>
      </c>
      <c r="S75" s="30">
        <v>11283</v>
      </c>
      <c r="T75" s="30">
        <v>15620</v>
      </c>
      <c r="U75" s="30">
        <v>39004</v>
      </c>
      <c r="V75" s="30">
        <v>382977</v>
      </c>
      <c r="W75" s="30">
        <v>156290</v>
      </c>
      <c r="X75" s="30"/>
      <c r="Y75" s="29"/>
      <c r="Z75" s="31">
        <v>156290</v>
      </c>
    </row>
    <row r="76" spans="1:26" ht="13.5" hidden="1">
      <c r="A76" s="42" t="s">
        <v>222</v>
      </c>
      <c r="B76" s="32">
        <v>52776245</v>
      </c>
      <c r="C76" s="32">
        <v>31726583</v>
      </c>
      <c r="D76" s="33">
        <v>54160500</v>
      </c>
      <c r="E76" s="34">
        <v>54160500</v>
      </c>
      <c r="F76" s="34">
        <v>4490350</v>
      </c>
      <c r="G76" s="34">
        <v>5846116</v>
      </c>
      <c r="H76" s="34">
        <v>5872657</v>
      </c>
      <c r="I76" s="34">
        <v>16209123</v>
      </c>
      <c r="J76" s="34">
        <v>5252320</v>
      </c>
      <c r="K76" s="34">
        <v>5323527</v>
      </c>
      <c r="L76" s="34">
        <v>4941613</v>
      </c>
      <c r="M76" s="34">
        <v>15517460</v>
      </c>
      <c r="N76" s="34"/>
      <c r="O76" s="34"/>
      <c r="P76" s="34"/>
      <c r="Q76" s="34"/>
      <c r="R76" s="34"/>
      <c r="S76" s="34"/>
      <c r="T76" s="34"/>
      <c r="U76" s="34"/>
      <c r="V76" s="34">
        <v>31726583</v>
      </c>
      <c r="W76" s="34">
        <v>54160500</v>
      </c>
      <c r="X76" s="34"/>
      <c r="Y76" s="33"/>
      <c r="Z76" s="35">
        <v>54160500</v>
      </c>
    </row>
    <row r="77" spans="1:26" ht="13.5" hidden="1">
      <c r="A77" s="37" t="s">
        <v>31</v>
      </c>
      <c r="B77" s="19">
        <v>13564791</v>
      </c>
      <c r="C77" s="19">
        <v>7137336</v>
      </c>
      <c r="D77" s="20">
        <v>13176504</v>
      </c>
      <c r="E77" s="21">
        <v>13176504</v>
      </c>
      <c r="F77" s="21">
        <v>1204000</v>
      </c>
      <c r="G77" s="21">
        <v>1199545</v>
      </c>
      <c r="H77" s="21">
        <v>1199545</v>
      </c>
      <c r="I77" s="21">
        <v>3603090</v>
      </c>
      <c r="J77" s="21">
        <v>1169363</v>
      </c>
      <c r="K77" s="21">
        <v>1198206</v>
      </c>
      <c r="L77" s="21">
        <v>1166677</v>
      </c>
      <c r="M77" s="21">
        <v>3534246</v>
      </c>
      <c r="N77" s="21"/>
      <c r="O77" s="21"/>
      <c r="P77" s="21"/>
      <c r="Q77" s="21"/>
      <c r="R77" s="21"/>
      <c r="S77" s="21"/>
      <c r="T77" s="21"/>
      <c r="U77" s="21"/>
      <c r="V77" s="21">
        <v>7137336</v>
      </c>
      <c r="W77" s="21">
        <v>13176504</v>
      </c>
      <c r="X77" s="21"/>
      <c r="Y77" s="20"/>
      <c r="Z77" s="23">
        <v>13176504</v>
      </c>
    </row>
    <row r="78" spans="1:26" ht="13.5" hidden="1">
      <c r="A78" s="38" t="s">
        <v>32</v>
      </c>
      <c r="B78" s="19">
        <v>39054931</v>
      </c>
      <c r="C78" s="19">
        <v>24515341</v>
      </c>
      <c r="D78" s="20">
        <v>40983996</v>
      </c>
      <c r="E78" s="21">
        <v>40983996</v>
      </c>
      <c r="F78" s="21">
        <v>3285691</v>
      </c>
      <c r="G78" s="21">
        <v>4627975</v>
      </c>
      <c r="H78" s="21">
        <v>4640432</v>
      </c>
      <c r="I78" s="21">
        <v>12554098</v>
      </c>
      <c r="J78" s="21">
        <v>4051919</v>
      </c>
      <c r="K78" s="21">
        <v>4075441</v>
      </c>
      <c r="L78" s="21">
        <v>3833883</v>
      </c>
      <c r="M78" s="21">
        <v>11961243</v>
      </c>
      <c r="N78" s="21"/>
      <c r="O78" s="21"/>
      <c r="P78" s="21"/>
      <c r="Q78" s="21"/>
      <c r="R78" s="21"/>
      <c r="S78" s="21"/>
      <c r="T78" s="21"/>
      <c r="U78" s="21"/>
      <c r="V78" s="21">
        <v>24515341</v>
      </c>
      <c r="W78" s="21">
        <v>40983996</v>
      </c>
      <c r="X78" s="21"/>
      <c r="Y78" s="20"/>
      <c r="Z78" s="23">
        <v>40983996</v>
      </c>
    </row>
    <row r="79" spans="1:26" ht="13.5" hidden="1">
      <c r="A79" s="39" t="s">
        <v>103</v>
      </c>
      <c r="B79" s="19">
        <v>34012574</v>
      </c>
      <c r="C79" s="19">
        <v>21721214</v>
      </c>
      <c r="D79" s="20">
        <v>36199800</v>
      </c>
      <c r="E79" s="21">
        <v>36199800</v>
      </c>
      <c r="F79" s="21">
        <v>2816671</v>
      </c>
      <c r="G79" s="21">
        <v>4170670</v>
      </c>
      <c r="H79" s="21">
        <v>4170310</v>
      </c>
      <c r="I79" s="21">
        <v>11157651</v>
      </c>
      <c r="J79" s="21">
        <v>3570213</v>
      </c>
      <c r="K79" s="21">
        <v>3599904</v>
      </c>
      <c r="L79" s="21">
        <v>3393446</v>
      </c>
      <c r="M79" s="21">
        <v>10563563</v>
      </c>
      <c r="N79" s="21"/>
      <c r="O79" s="21"/>
      <c r="P79" s="21"/>
      <c r="Q79" s="21"/>
      <c r="R79" s="21"/>
      <c r="S79" s="21"/>
      <c r="T79" s="21"/>
      <c r="U79" s="21"/>
      <c r="V79" s="21">
        <v>21721214</v>
      </c>
      <c r="W79" s="21">
        <v>36199800</v>
      </c>
      <c r="X79" s="21"/>
      <c r="Y79" s="20"/>
      <c r="Z79" s="23">
        <v>36199800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4725647</v>
      </c>
      <c r="C82" s="19">
        <v>2603912</v>
      </c>
      <c r="D82" s="20">
        <v>4784196</v>
      </c>
      <c r="E82" s="21">
        <v>4784196</v>
      </c>
      <c r="F82" s="21">
        <v>436740</v>
      </c>
      <c r="G82" s="21">
        <v>432219</v>
      </c>
      <c r="H82" s="21">
        <v>430070</v>
      </c>
      <c r="I82" s="21">
        <v>1299029</v>
      </c>
      <c r="J82" s="21">
        <v>438333</v>
      </c>
      <c r="K82" s="21">
        <v>440236</v>
      </c>
      <c r="L82" s="21">
        <v>426314</v>
      </c>
      <c r="M82" s="21">
        <v>1304883</v>
      </c>
      <c r="N82" s="21"/>
      <c r="O82" s="21"/>
      <c r="P82" s="21"/>
      <c r="Q82" s="21"/>
      <c r="R82" s="21"/>
      <c r="S82" s="21"/>
      <c r="T82" s="21"/>
      <c r="U82" s="21"/>
      <c r="V82" s="21">
        <v>2603912</v>
      </c>
      <c r="W82" s="21">
        <v>4784196</v>
      </c>
      <c r="X82" s="21"/>
      <c r="Y82" s="20"/>
      <c r="Z82" s="23">
        <v>4784196</v>
      </c>
    </row>
    <row r="83" spans="1:26" ht="13.5" hidden="1">
      <c r="A83" s="39" t="s">
        <v>107</v>
      </c>
      <c r="B83" s="19">
        <v>316710</v>
      </c>
      <c r="C83" s="19">
        <v>190215</v>
      </c>
      <c r="D83" s="20"/>
      <c r="E83" s="21"/>
      <c r="F83" s="21">
        <v>32280</v>
      </c>
      <c r="G83" s="21">
        <v>25086</v>
      </c>
      <c r="H83" s="21">
        <v>40052</v>
      </c>
      <c r="I83" s="21">
        <v>97418</v>
      </c>
      <c r="J83" s="21">
        <v>43373</v>
      </c>
      <c r="K83" s="21">
        <v>35301</v>
      </c>
      <c r="L83" s="21">
        <v>14123</v>
      </c>
      <c r="M83" s="21">
        <v>92797</v>
      </c>
      <c r="N83" s="21"/>
      <c r="O83" s="21"/>
      <c r="P83" s="21"/>
      <c r="Q83" s="21"/>
      <c r="R83" s="21"/>
      <c r="S83" s="21"/>
      <c r="T83" s="21"/>
      <c r="U83" s="21"/>
      <c r="V83" s="21">
        <v>190215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156523</v>
      </c>
      <c r="C84" s="28">
        <v>73906</v>
      </c>
      <c r="D84" s="29"/>
      <c r="E84" s="30"/>
      <c r="F84" s="30">
        <v>659</v>
      </c>
      <c r="G84" s="30">
        <v>18596</v>
      </c>
      <c r="H84" s="30">
        <v>32680</v>
      </c>
      <c r="I84" s="30">
        <v>51935</v>
      </c>
      <c r="J84" s="30">
        <v>31038</v>
      </c>
      <c r="K84" s="30">
        <v>49880</v>
      </c>
      <c r="L84" s="30">
        <v>-58947</v>
      </c>
      <c r="M84" s="30">
        <v>21971</v>
      </c>
      <c r="N84" s="30"/>
      <c r="O84" s="30"/>
      <c r="P84" s="30"/>
      <c r="Q84" s="30"/>
      <c r="R84" s="30"/>
      <c r="S84" s="30"/>
      <c r="T84" s="30"/>
      <c r="U84" s="30"/>
      <c r="V84" s="30">
        <v>73906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64121883</v>
      </c>
      <c r="D5" s="158">
        <f>SUM(D6:D8)</f>
        <v>0</v>
      </c>
      <c r="E5" s="159">
        <f t="shared" si="0"/>
        <v>149356000</v>
      </c>
      <c r="F5" s="105">
        <f t="shared" si="0"/>
        <v>50506950</v>
      </c>
      <c r="G5" s="105">
        <f t="shared" si="0"/>
        <v>16828108</v>
      </c>
      <c r="H5" s="105">
        <f t="shared" si="0"/>
        <v>2645840</v>
      </c>
      <c r="I5" s="105">
        <f t="shared" si="0"/>
        <v>1889315</v>
      </c>
      <c r="J5" s="105">
        <f t="shared" si="0"/>
        <v>21363263</v>
      </c>
      <c r="K5" s="105">
        <f t="shared" si="0"/>
        <v>2876479</v>
      </c>
      <c r="L5" s="105">
        <f t="shared" si="0"/>
        <v>2961764</v>
      </c>
      <c r="M5" s="105">
        <f t="shared" si="0"/>
        <v>12537720</v>
      </c>
      <c r="N5" s="105">
        <f t="shared" si="0"/>
        <v>18375963</v>
      </c>
      <c r="O5" s="105">
        <f t="shared" si="0"/>
        <v>2056414</v>
      </c>
      <c r="P5" s="105">
        <f t="shared" si="0"/>
        <v>5951438</v>
      </c>
      <c r="Q5" s="105">
        <f t="shared" si="0"/>
        <v>10010535</v>
      </c>
      <c r="R5" s="105">
        <f t="shared" si="0"/>
        <v>18018387</v>
      </c>
      <c r="S5" s="105">
        <f t="shared" si="0"/>
        <v>2644791</v>
      </c>
      <c r="T5" s="105">
        <f t="shared" si="0"/>
        <v>6484996</v>
      </c>
      <c r="U5" s="105">
        <f t="shared" si="0"/>
        <v>4146819</v>
      </c>
      <c r="V5" s="105">
        <f t="shared" si="0"/>
        <v>13276606</v>
      </c>
      <c r="W5" s="105">
        <f t="shared" si="0"/>
        <v>71034219</v>
      </c>
      <c r="X5" s="105">
        <f t="shared" si="0"/>
        <v>50506950</v>
      </c>
      <c r="Y5" s="105">
        <f t="shared" si="0"/>
        <v>20527269</v>
      </c>
      <c r="Z5" s="142">
        <f>+IF(X5&lt;&gt;0,+(Y5/X5)*100,0)</f>
        <v>40.64246405692682</v>
      </c>
      <c r="AA5" s="158">
        <f>SUM(AA6:AA8)</f>
        <v>50506950</v>
      </c>
    </row>
    <row r="6" spans="1:27" ht="13.5">
      <c r="A6" s="143" t="s">
        <v>75</v>
      </c>
      <c r="B6" s="141"/>
      <c r="C6" s="160">
        <v>30041161</v>
      </c>
      <c r="D6" s="160"/>
      <c r="E6" s="161"/>
      <c r="F6" s="65">
        <v>106500</v>
      </c>
      <c r="G6" s="65">
        <v>15203242</v>
      </c>
      <c r="H6" s="65">
        <v>27464</v>
      </c>
      <c r="I6" s="65">
        <v>4090</v>
      </c>
      <c r="J6" s="65">
        <v>15234796</v>
      </c>
      <c r="K6" s="65">
        <v>27391</v>
      </c>
      <c r="L6" s="65">
        <v>26742</v>
      </c>
      <c r="M6" s="65">
        <v>9468471</v>
      </c>
      <c r="N6" s="65">
        <v>9522604</v>
      </c>
      <c r="O6" s="65">
        <v>53450</v>
      </c>
      <c r="P6" s="65">
        <v>2870408</v>
      </c>
      <c r="Q6" s="65">
        <v>8499644</v>
      </c>
      <c r="R6" s="65">
        <v>11423502</v>
      </c>
      <c r="S6" s="65">
        <v>23971</v>
      </c>
      <c r="T6" s="65">
        <v>53767</v>
      </c>
      <c r="U6" s="65">
        <v>299059</v>
      </c>
      <c r="V6" s="65">
        <v>376797</v>
      </c>
      <c r="W6" s="65">
        <v>36557699</v>
      </c>
      <c r="X6" s="65">
        <v>106500</v>
      </c>
      <c r="Y6" s="65">
        <v>36451199</v>
      </c>
      <c r="Z6" s="145">
        <v>34226.48</v>
      </c>
      <c r="AA6" s="160">
        <v>106500</v>
      </c>
    </row>
    <row r="7" spans="1:27" ht="13.5">
      <c r="A7" s="143" t="s">
        <v>76</v>
      </c>
      <c r="B7" s="141"/>
      <c r="C7" s="162">
        <v>33645120</v>
      </c>
      <c r="D7" s="162"/>
      <c r="E7" s="163">
        <v>149356000</v>
      </c>
      <c r="F7" s="164">
        <v>49119120</v>
      </c>
      <c r="G7" s="164">
        <v>1624866</v>
      </c>
      <c r="H7" s="164"/>
      <c r="I7" s="164"/>
      <c r="J7" s="164">
        <v>1624866</v>
      </c>
      <c r="K7" s="164"/>
      <c r="L7" s="164"/>
      <c r="M7" s="164"/>
      <c r="N7" s="164"/>
      <c r="O7" s="164"/>
      <c r="P7" s="164"/>
      <c r="Q7" s="164">
        <v>1510891</v>
      </c>
      <c r="R7" s="164">
        <v>1510891</v>
      </c>
      <c r="S7" s="164"/>
      <c r="T7" s="164"/>
      <c r="U7" s="164"/>
      <c r="V7" s="164"/>
      <c r="W7" s="164">
        <v>3135757</v>
      </c>
      <c r="X7" s="164">
        <v>49119120</v>
      </c>
      <c r="Y7" s="164">
        <v>-45983363</v>
      </c>
      <c r="Z7" s="146">
        <v>-93.62</v>
      </c>
      <c r="AA7" s="162">
        <v>49119120</v>
      </c>
    </row>
    <row r="8" spans="1:27" ht="13.5">
      <c r="A8" s="143" t="s">
        <v>77</v>
      </c>
      <c r="B8" s="141"/>
      <c r="C8" s="160">
        <v>435602</v>
      </c>
      <c r="D8" s="160"/>
      <c r="E8" s="161"/>
      <c r="F8" s="65">
        <v>1281330</v>
      </c>
      <c r="G8" s="65"/>
      <c r="H8" s="65">
        <v>2618376</v>
      </c>
      <c r="I8" s="65">
        <v>1885225</v>
      </c>
      <c r="J8" s="65">
        <v>4503601</v>
      </c>
      <c r="K8" s="65">
        <v>2849088</v>
      </c>
      <c r="L8" s="65">
        <v>2935022</v>
      </c>
      <c r="M8" s="65">
        <v>3069249</v>
      </c>
      <c r="N8" s="65">
        <v>8853359</v>
      </c>
      <c r="O8" s="65">
        <v>2002964</v>
      </c>
      <c r="P8" s="65">
        <v>3081030</v>
      </c>
      <c r="Q8" s="65"/>
      <c r="R8" s="65">
        <v>5083994</v>
      </c>
      <c r="S8" s="65">
        <v>2620820</v>
      </c>
      <c r="T8" s="65">
        <v>6431229</v>
      </c>
      <c r="U8" s="65">
        <v>3847760</v>
      </c>
      <c r="V8" s="65">
        <v>12899809</v>
      </c>
      <c r="W8" s="65">
        <v>31340763</v>
      </c>
      <c r="X8" s="65">
        <v>1281330</v>
      </c>
      <c r="Y8" s="65">
        <v>30059433</v>
      </c>
      <c r="Z8" s="145">
        <v>2345.96</v>
      </c>
      <c r="AA8" s="160">
        <v>1281330</v>
      </c>
    </row>
    <row r="9" spans="1:27" ht="13.5">
      <c r="A9" s="140" t="s">
        <v>78</v>
      </c>
      <c r="B9" s="141"/>
      <c r="C9" s="158">
        <f aca="true" t="shared" si="1" ref="C9:Y9">SUM(C10:C14)</f>
        <v>3161050</v>
      </c>
      <c r="D9" s="158">
        <f>SUM(D10:D14)</f>
        <v>0</v>
      </c>
      <c r="E9" s="159">
        <f t="shared" si="1"/>
        <v>0</v>
      </c>
      <c r="F9" s="105">
        <f t="shared" si="1"/>
        <v>2313150</v>
      </c>
      <c r="G9" s="105">
        <f t="shared" si="1"/>
        <v>71559</v>
      </c>
      <c r="H9" s="105">
        <f t="shared" si="1"/>
        <v>52990</v>
      </c>
      <c r="I9" s="105">
        <f t="shared" si="1"/>
        <v>70854</v>
      </c>
      <c r="J9" s="105">
        <f t="shared" si="1"/>
        <v>195403</v>
      </c>
      <c r="K9" s="105">
        <f t="shared" si="1"/>
        <v>47322</v>
      </c>
      <c r="L9" s="105">
        <f t="shared" si="1"/>
        <v>85871</v>
      </c>
      <c r="M9" s="105">
        <f t="shared" si="1"/>
        <v>44687</v>
      </c>
      <c r="N9" s="105">
        <f t="shared" si="1"/>
        <v>177880</v>
      </c>
      <c r="O9" s="105">
        <f t="shared" si="1"/>
        <v>1165812</v>
      </c>
      <c r="P9" s="105">
        <f t="shared" si="1"/>
        <v>746068</v>
      </c>
      <c r="Q9" s="105">
        <f t="shared" si="1"/>
        <v>459845</v>
      </c>
      <c r="R9" s="105">
        <f t="shared" si="1"/>
        <v>2371725</v>
      </c>
      <c r="S9" s="105">
        <f t="shared" si="1"/>
        <v>126099</v>
      </c>
      <c r="T9" s="105">
        <f t="shared" si="1"/>
        <v>128022</v>
      </c>
      <c r="U9" s="105">
        <f t="shared" si="1"/>
        <v>121682</v>
      </c>
      <c r="V9" s="105">
        <f t="shared" si="1"/>
        <v>375803</v>
      </c>
      <c r="W9" s="105">
        <f t="shared" si="1"/>
        <v>3120811</v>
      </c>
      <c r="X9" s="105">
        <f t="shared" si="1"/>
        <v>2313150</v>
      </c>
      <c r="Y9" s="105">
        <f t="shared" si="1"/>
        <v>807661</v>
      </c>
      <c r="Z9" s="142">
        <f>+IF(X9&lt;&gt;0,+(Y9/X9)*100,0)</f>
        <v>34.91606683526792</v>
      </c>
      <c r="AA9" s="158">
        <f>SUM(AA10:AA14)</f>
        <v>2313150</v>
      </c>
    </row>
    <row r="10" spans="1:27" ht="13.5">
      <c r="A10" s="143" t="s">
        <v>79</v>
      </c>
      <c r="B10" s="141"/>
      <c r="C10" s="160">
        <v>615063</v>
      </c>
      <c r="D10" s="160"/>
      <c r="E10" s="161"/>
      <c r="F10" s="65">
        <v>656900</v>
      </c>
      <c r="G10" s="65">
        <v>12079</v>
      </c>
      <c r="H10" s="65">
        <v>11050</v>
      </c>
      <c r="I10" s="65">
        <v>19195</v>
      </c>
      <c r="J10" s="65">
        <v>42324</v>
      </c>
      <c r="K10" s="65">
        <v>10236</v>
      </c>
      <c r="L10" s="65">
        <v>10097</v>
      </c>
      <c r="M10" s="65">
        <v>3700</v>
      </c>
      <c r="N10" s="65">
        <v>24033</v>
      </c>
      <c r="O10" s="65">
        <v>217799</v>
      </c>
      <c r="P10" s="65">
        <v>646404</v>
      </c>
      <c r="Q10" s="65">
        <v>380662</v>
      </c>
      <c r="R10" s="65">
        <v>1244865</v>
      </c>
      <c r="S10" s="65">
        <v>13338</v>
      </c>
      <c r="T10" s="65">
        <v>5451</v>
      </c>
      <c r="U10" s="65">
        <v>10695</v>
      </c>
      <c r="V10" s="65">
        <v>29484</v>
      </c>
      <c r="W10" s="65">
        <v>1340706</v>
      </c>
      <c r="X10" s="65">
        <v>656900</v>
      </c>
      <c r="Y10" s="65">
        <v>683806</v>
      </c>
      <c r="Z10" s="145">
        <v>104.1</v>
      </c>
      <c r="AA10" s="160">
        <v>656900</v>
      </c>
    </row>
    <row r="11" spans="1:27" ht="13.5">
      <c r="A11" s="143" t="s">
        <v>80</v>
      </c>
      <c r="B11" s="141"/>
      <c r="C11" s="160">
        <v>29519</v>
      </c>
      <c r="D11" s="160"/>
      <c r="E11" s="161"/>
      <c r="F11" s="65">
        <v>52150</v>
      </c>
      <c r="G11" s="65">
        <v>1023</v>
      </c>
      <c r="H11" s="65">
        <v>1116</v>
      </c>
      <c r="I11" s="65">
        <v>2278</v>
      </c>
      <c r="J11" s="65">
        <v>4417</v>
      </c>
      <c r="K11" s="65">
        <v>2950</v>
      </c>
      <c r="L11" s="65">
        <v>2303</v>
      </c>
      <c r="M11" s="65">
        <v>4314</v>
      </c>
      <c r="N11" s="65">
        <v>9567</v>
      </c>
      <c r="O11" s="65">
        <v>14850</v>
      </c>
      <c r="P11" s="65">
        <v>2902</v>
      </c>
      <c r="Q11" s="65">
        <v>2495</v>
      </c>
      <c r="R11" s="65">
        <v>20247</v>
      </c>
      <c r="S11" s="65">
        <v>2195</v>
      </c>
      <c r="T11" s="65">
        <v>3179</v>
      </c>
      <c r="U11" s="65">
        <v>655</v>
      </c>
      <c r="V11" s="65">
        <v>6029</v>
      </c>
      <c r="W11" s="65">
        <v>40260</v>
      </c>
      <c r="X11" s="65">
        <v>52150</v>
      </c>
      <c r="Y11" s="65">
        <v>-11890</v>
      </c>
      <c r="Z11" s="145">
        <v>-22.8</v>
      </c>
      <c r="AA11" s="160">
        <v>52150</v>
      </c>
    </row>
    <row r="12" spans="1:27" ht="13.5">
      <c r="A12" s="143" t="s">
        <v>81</v>
      </c>
      <c r="B12" s="141"/>
      <c r="C12" s="160">
        <v>447700</v>
      </c>
      <c r="D12" s="160"/>
      <c r="E12" s="161"/>
      <c r="F12" s="65">
        <v>326000</v>
      </c>
      <c r="G12" s="65">
        <v>56155</v>
      </c>
      <c r="H12" s="65">
        <v>38544</v>
      </c>
      <c r="I12" s="65">
        <v>41683</v>
      </c>
      <c r="J12" s="65">
        <v>136382</v>
      </c>
      <c r="K12" s="65">
        <v>31900</v>
      </c>
      <c r="L12" s="65">
        <v>71257</v>
      </c>
      <c r="M12" s="65">
        <v>35476</v>
      </c>
      <c r="N12" s="65">
        <v>138633</v>
      </c>
      <c r="O12" s="65">
        <v>90927</v>
      </c>
      <c r="P12" s="65">
        <v>94625</v>
      </c>
      <c r="Q12" s="65">
        <v>74575</v>
      </c>
      <c r="R12" s="65">
        <v>260127</v>
      </c>
      <c r="S12" s="65">
        <v>108476</v>
      </c>
      <c r="T12" s="65">
        <v>117326</v>
      </c>
      <c r="U12" s="65">
        <v>108235</v>
      </c>
      <c r="V12" s="65">
        <v>334037</v>
      </c>
      <c r="W12" s="65">
        <v>869179</v>
      </c>
      <c r="X12" s="65">
        <v>326000</v>
      </c>
      <c r="Y12" s="65">
        <v>543179</v>
      </c>
      <c r="Z12" s="145">
        <v>166.62</v>
      </c>
      <c r="AA12" s="160">
        <v>326000</v>
      </c>
    </row>
    <row r="13" spans="1:27" ht="13.5">
      <c r="A13" s="143" t="s">
        <v>82</v>
      </c>
      <c r="B13" s="141"/>
      <c r="C13" s="160">
        <v>29219</v>
      </c>
      <c r="D13" s="160"/>
      <c r="E13" s="161"/>
      <c r="F13" s="65">
        <v>28100</v>
      </c>
      <c r="G13" s="65">
        <v>2302</v>
      </c>
      <c r="H13" s="65">
        <v>2280</v>
      </c>
      <c r="I13" s="65">
        <v>7698</v>
      </c>
      <c r="J13" s="65">
        <v>12280</v>
      </c>
      <c r="K13" s="65">
        <v>2236</v>
      </c>
      <c r="L13" s="65">
        <v>2214</v>
      </c>
      <c r="M13" s="65">
        <v>1197</v>
      </c>
      <c r="N13" s="65">
        <v>5647</v>
      </c>
      <c r="O13" s="65">
        <v>2160</v>
      </c>
      <c r="P13" s="65">
        <v>2137</v>
      </c>
      <c r="Q13" s="65">
        <v>2113</v>
      </c>
      <c r="R13" s="65">
        <v>6410</v>
      </c>
      <c r="S13" s="65">
        <v>2090</v>
      </c>
      <c r="T13" s="65">
        <v>2066</v>
      </c>
      <c r="U13" s="65">
        <v>2097</v>
      </c>
      <c r="V13" s="65">
        <v>6253</v>
      </c>
      <c r="W13" s="65">
        <v>30590</v>
      </c>
      <c r="X13" s="65">
        <v>28100</v>
      </c>
      <c r="Y13" s="65">
        <v>2490</v>
      </c>
      <c r="Z13" s="145">
        <v>8.86</v>
      </c>
      <c r="AA13" s="160">
        <v>28100</v>
      </c>
    </row>
    <row r="14" spans="1:27" ht="13.5">
      <c r="A14" s="143" t="s">
        <v>83</v>
      </c>
      <c r="B14" s="141"/>
      <c r="C14" s="162">
        <v>2039549</v>
      </c>
      <c r="D14" s="162"/>
      <c r="E14" s="163"/>
      <c r="F14" s="164">
        <v>1250000</v>
      </c>
      <c r="G14" s="164"/>
      <c r="H14" s="164"/>
      <c r="I14" s="164"/>
      <c r="J14" s="164"/>
      <c r="K14" s="164"/>
      <c r="L14" s="164"/>
      <c r="M14" s="164"/>
      <c r="N14" s="164"/>
      <c r="O14" s="164">
        <v>840076</v>
      </c>
      <c r="P14" s="164"/>
      <c r="Q14" s="164"/>
      <c r="R14" s="164">
        <v>840076</v>
      </c>
      <c r="S14" s="164"/>
      <c r="T14" s="164"/>
      <c r="U14" s="164"/>
      <c r="V14" s="164"/>
      <c r="W14" s="164">
        <v>840076</v>
      </c>
      <c r="X14" s="164">
        <v>1250000</v>
      </c>
      <c r="Y14" s="164">
        <v>-409924</v>
      </c>
      <c r="Z14" s="146">
        <v>-32.79</v>
      </c>
      <c r="AA14" s="162">
        <v>1250000</v>
      </c>
    </row>
    <row r="15" spans="1:27" ht="13.5">
      <c r="A15" s="140" t="s">
        <v>84</v>
      </c>
      <c r="B15" s="147"/>
      <c r="C15" s="158">
        <f aca="true" t="shared" si="2" ref="C15:Y15">SUM(C16:C18)</f>
        <v>3780905</v>
      </c>
      <c r="D15" s="158">
        <f>SUM(D16:D18)</f>
        <v>0</v>
      </c>
      <c r="E15" s="159">
        <f t="shared" si="2"/>
        <v>0</v>
      </c>
      <c r="F15" s="105">
        <f t="shared" si="2"/>
        <v>3088300</v>
      </c>
      <c r="G15" s="105">
        <f t="shared" si="2"/>
        <v>205731</v>
      </c>
      <c r="H15" s="105">
        <f t="shared" si="2"/>
        <v>273023</v>
      </c>
      <c r="I15" s="105">
        <f t="shared" si="2"/>
        <v>256630</v>
      </c>
      <c r="J15" s="105">
        <f t="shared" si="2"/>
        <v>735384</v>
      </c>
      <c r="K15" s="105">
        <f t="shared" si="2"/>
        <v>299004</v>
      </c>
      <c r="L15" s="105">
        <f t="shared" si="2"/>
        <v>278511</v>
      </c>
      <c r="M15" s="105">
        <f t="shared" si="2"/>
        <v>218973</v>
      </c>
      <c r="N15" s="105">
        <f t="shared" si="2"/>
        <v>796488</v>
      </c>
      <c r="O15" s="105">
        <f t="shared" si="2"/>
        <v>102533</v>
      </c>
      <c r="P15" s="105">
        <f t="shared" si="2"/>
        <v>311022</v>
      </c>
      <c r="Q15" s="105">
        <f t="shared" si="2"/>
        <v>243248</v>
      </c>
      <c r="R15" s="105">
        <f t="shared" si="2"/>
        <v>656803</v>
      </c>
      <c r="S15" s="105">
        <f t="shared" si="2"/>
        <v>221141</v>
      </c>
      <c r="T15" s="105">
        <f t="shared" si="2"/>
        <v>256308</v>
      </c>
      <c r="U15" s="105">
        <f t="shared" si="2"/>
        <v>374757</v>
      </c>
      <c r="V15" s="105">
        <f t="shared" si="2"/>
        <v>852206</v>
      </c>
      <c r="W15" s="105">
        <f t="shared" si="2"/>
        <v>3040881</v>
      </c>
      <c r="X15" s="105">
        <f t="shared" si="2"/>
        <v>3088300</v>
      </c>
      <c r="Y15" s="105">
        <f t="shared" si="2"/>
        <v>-47419</v>
      </c>
      <c r="Z15" s="142">
        <f>+IF(X15&lt;&gt;0,+(Y15/X15)*100,0)</f>
        <v>-1.535440209824175</v>
      </c>
      <c r="AA15" s="158">
        <f>SUM(AA16:AA18)</f>
        <v>3088300</v>
      </c>
    </row>
    <row r="16" spans="1:27" ht="13.5">
      <c r="A16" s="143" t="s">
        <v>85</v>
      </c>
      <c r="B16" s="141"/>
      <c r="C16" s="160">
        <v>828928</v>
      </c>
      <c r="D16" s="160"/>
      <c r="E16" s="161"/>
      <c r="F16" s="65">
        <v>156100</v>
      </c>
      <c r="G16" s="65">
        <v>232</v>
      </c>
      <c r="H16" s="65">
        <v>2795</v>
      </c>
      <c r="I16" s="65"/>
      <c r="J16" s="65">
        <v>3027</v>
      </c>
      <c r="K16" s="65">
        <v>11290</v>
      </c>
      <c r="L16" s="65">
        <v>15472</v>
      </c>
      <c r="M16" s="65">
        <v>24510</v>
      </c>
      <c r="N16" s="65">
        <v>51272</v>
      </c>
      <c r="O16" s="65">
        <v>5507</v>
      </c>
      <c r="P16" s="65">
        <v>22992</v>
      </c>
      <c r="Q16" s="65">
        <v>1727</v>
      </c>
      <c r="R16" s="65">
        <v>30226</v>
      </c>
      <c r="S16" s="65">
        <v>464</v>
      </c>
      <c r="T16" s="65">
        <v>3932</v>
      </c>
      <c r="U16" s="65">
        <v>3083</v>
      </c>
      <c r="V16" s="65">
        <v>7479</v>
      </c>
      <c r="W16" s="65">
        <v>92004</v>
      </c>
      <c r="X16" s="65">
        <v>156100</v>
      </c>
      <c r="Y16" s="65">
        <v>-64096</v>
      </c>
      <c r="Z16" s="145">
        <v>-41.06</v>
      </c>
      <c r="AA16" s="160">
        <v>156100</v>
      </c>
    </row>
    <row r="17" spans="1:27" ht="13.5">
      <c r="A17" s="143" t="s">
        <v>86</v>
      </c>
      <c r="B17" s="141"/>
      <c r="C17" s="160">
        <v>2951977</v>
      </c>
      <c r="D17" s="160"/>
      <c r="E17" s="161"/>
      <c r="F17" s="65">
        <v>2932200</v>
      </c>
      <c r="G17" s="65">
        <v>205499</v>
      </c>
      <c r="H17" s="65">
        <v>270228</v>
      </c>
      <c r="I17" s="65">
        <v>256630</v>
      </c>
      <c r="J17" s="65">
        <v>732357</v>
      </c>
      <c r="K17" s="65">
        <v>287714</v>
      </c>
      <c r="L17" s="65">
        <v>263039</v>
      </c>
      <c r="M17" s="65">
        <v>194463</v>
      </c>
      <c r="N17" s="65">
        <v>745216</v>
      </c>
      <c r="O17" s="65">
        <v>97026</v>
      </c>
      <c r="P17" s="65">
        <v>288030</v>
      </c>
      <c r="Q17" s="65">
        <v>241521</v>
      </c>
      <c r="R17" s="65">
        <v>626577</v>
      </c>
      <c r="S17" s="65">
        <v>220677</v>
      </c>
      <c r="T17" s="65">
        <v>252376</v>
      </c>
      <c r="U17" s="65">
        <v>371674</v>
      </c>
      <c r="V17" s="65">
        <v>844727</v>
      </c>
      <c r="W17" s="65">
        <v>2948877</v>
      </c>
      <c r="X17" s="65">
        <v>2932200</v>
      </c>
      <c r="Y17" s="65">
        <v>16677</v>
      </c>
      <c r="Z17" s="145">
        <v>0.57</v>
      </c>
      <c r="AA17" s="160">
        <v>2932200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38767197</v>
      </c>
      <c r="D19" s="158">
        <f>SUM(D20:D23)</f>
        <v>0</v>
      </c>
      <c r="E19" s="159">
        <f t="shared" si="3"/>
        <v>0</v>
      </c>
      <c r="F19" s="105">
        <f t="shared" si="3"/>
        <v>52921148</v>
      </c>
      <c r="G19" s="105">
        <f t="shared" si="3"/>
        <v>3253411</v>
      </c>
      <c r="H19" s="105">
        <f t="shared" si="3"/>
        <v>4602889</v>
      </c>
      <c r="I19" s="105">
        <f t="shared" si="3"/>
        <v>5077190</v>
      </c>
      <c r="J19" s="105">
        <f t="shared" si="3"/>
        <v>12933490</v>
      </c>
      <c r="K19" s="105">
        <f t="shared" si="3"/>
        <v>4189948</v>
      </c>
      <c r="L19" s="105">
        <f t="shared" si="3"/>
        <v>4217774</v>
      </c>
      <c r="M19" s="105">
        <f t="shared" si="3"/>
        <v>4620482</v>
      </c>
      <c r="N19" s="105">
        <f t="shared" si="3"/>
        <v>13028204</v>
      </c>
      <c r="O19" s="105">
        <f t="shared" si="3"/>
        <v>4651151</v>
      </c>
      <c r="P19" s="105">
        <f t="shared" si="3"/>
        <v>3395006</v>
      </c>
      <c r="Q19" s="105">
        <f t="shared" si="3"/>
        <v>3658305</v>
      </c>
      <c r="R19" s="105">
        <f t="shared" si="3"/>
        <v>11704462</v>
      </c>
      <c r="S19" s="105">
        <f t="shared" si="3"/>
        <v>3707723</v>
      </c>
      <c r="T19" s="105">
        <f t="shared" si="3"/>
        <v>5278753</v>
      </c>
      <c r="U19" s="105">
        <f t="shared" si="3"/>
        <v>4351546</v>
      </c>
      <c r="V19" s="105">
        <f t="shared" si="3"/>
        <v>13338022</v>
      </c>
      <c r="W19" s="105">
        <f t="shared" si="3"/>
        <v>51004178</v>
      </c>
      <c r="X19" s="105">
        <f t="shared" si="3"/>
        <v>52921148</v>
      </c>
      <c r="Y19" s="105">
        <f t="shared" si="3"/>
        <v>-1916970</v>
      </c>
      <c r="Z19" s="142">
        <f>+IF(X19&lt;&gt;0,+(Y19/X19)*100,0)</f>
        <v>-3.622313710957291</v>
      </c>
      <c r="AA19" s="158">
        <f>SUM(AA20:AA23)</f>
        <v>52921148</v>
      </c>
    </row>
    <row r="20" spans="1:27" ht="13.5">
      <c r="A20" s="143" t="s">
        <v>89</v>
      </c>
      <c r="B20" s="141"/>
      <c r="C20" s="160">
        <v>34025119</v>
      </c>
      <c r="D20" s="160"/>
      <c r="E20" s="161"/>
      <c r="F20" s="65">
        <v>47632648</v>
      </c>
      <c r="G20" s="65">
        <v>2816671</v>
      </c>
      <c r="H20" s="65">
        <v>4170670</v>
      </c>
      <c r="I20" s="65">
        <v>4639435</v>
      </c>
      <c r="J20" s="65">
        <v>11626776</v>
      </c>
      <c r="K20" s="65">
        <v>3751294</v>
      </c>
      <c r="L20" s="65">
        <v>3775614</v>
      </c>
      <c r="M20" s="65">
        <v>4193206</v>
      </c>
      <c r="N20" s="65">
        <v>11720114</v>
      </c>
      <c r="O20" s="65">
        <v>4205937</v>
      </c>
      <c r="P20" s="65">
        <v>2951217</v>
      </c>
      <c r="Q20" s="65">
        <v>3208949</v>
      </c>
      <c r="R20" s="65">
        <v>10366103</v>
      </c>
      <c r="S20" s="65">
        <v>3284244</v>
      </c>
      <c r="T20" s="65">
        <v>4830215</v>
      </c>
      <c r="U20" s="65">
        <v>3914250</v>
      </c>
      <c r="V20" s="65">
        <v>12028709</v>
      </c>
      <c r="W20" s="65">
        <v>45741702</v>
      </c>
      <c r="X20" s="65">
        <v>47632648</v>
      </c>
      <c r="Y20" s="65">
        <v>-1890946</v>
      </c>
      <c r="Z20" s="145">
        <v>-3.97</v>
      </c>
      <c r="AA20" s="160">
        <v>47632648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4742078</v>
      </c>
      <c r="D23" s="160"/>
      <c r="E23" s="161"/>
      <c r="F23" s="65">
        <v>5288500</v>
      </c>
      <c r="G23" s="65">
        <v>436740</v>
      </c>
      <c r="H23" s="65">
        <v>432219</v>
      </c>
      <c r="I23" s="65">
        <v>437755</v>
      </c>
      <c r="J23" s="65">
        <v>1306714</v>
      </c>
      <c r="K23" s="65">
        <v>438654</v>
      </c>
      <c r="L23" s="65">
        <v>442160</v>
      </c>
      <c r="M23" s="65">
        <v>427276</v>
      </c>
      <c r="N23" s="65">
        <v>1308090</v>
      </c>
      <c r="O23" s="65">
        <v>445214</v>
      </c>
      <c r="P23" s="65">
        <v>443789</v>
      </c>
      <c r="Q23" s="65">
        <v>449356</v>
      </c>
      <c r="R23" s="65">
        <v>1338359</v>
      </c>
      <c r="S23" s="65">
        <v>423479</v>
      </c>
      <c r="T23" s="65">
        <v>448538</v>
      </c>
      <c r="U23" s="65">
        <v>437296</v>
      </c>
      <c r="V23" s="65">
        <v>1309313</v>
      </c>
      <c r="W23" s="65">
        <v>5262476</v>
      </c>
      <c r="X23" s="65">
        <v>5288500</v>
      </c>
      <c r="Y23" s="65">
        <v>-26024</v>
      </c>
      <c r="Z23" s="145">
        <v>-0.49</v>
      </c>
      <c r="AA23" s="160">
        <v>5288500</v>
      </c>
    </row>
    <row r="24" spans="1:27" ht="13.5">
      <c r="A24" s="140" t="s">
        <v>93</v>
      </c>
      <c r="B24" s="147" t="s">
        <v>94</v>
      </c>
      <c r="C24" s="158">
        <v>2000760</v>
      </c>
      <c r="D24" s="158"/>
      <c r="E24" s="159"/>
      <c r="F24" s="105">
        <v>2113000</v>
      </c>
      <c r="G24" s="105"/>
      <c r="H24" s="105"/>
      <c r="I24" s="105"/>
      <c r="J24" s="105"/>
      <c r="K24" s="105">
        <v>1056611</v>
      </c>
      <c r="L24" s="105"/>
      <c r="M24" s="105"/>
      <c r="N24" s="105">
        <v>1056611</v>
      </c>
      <c r="O24" s="105"/>
      <c r="P24" s="105"/>
      <c r="Q24" s="105"/>
      <c r="R24" s="105"/>
      <c r="S24" s="105"/>
      <c r="T24" s="105"/>
      <c r="U24" s="105">
        <v>1204537</v>
      </c>
      <c r="V24" s="105">
        <v>1204537</v>
      </c>
      <c r="W24" s="105">
        <v>2261148</v>
      </c>
      <c r="X24" s="105">
        <v>2113000</v>
      </c>
      <c r="Y24" s="105">
        <v>148148</v>
      </c>
      <c r="Z24" s="142">
        <v>7.01</v>
      </c>
      <c r="AA24" s="158">
        <v>2113000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111831795</v>
      </c>
      <c r="D25" s="177">
        <f>+D5+D9+D15+D19+D24</f>
        <v>0</v>
      </c>
      <c r="E25" s="178">
        <f t="shared" si="4"/>
        <v>149356000</v>
      </c>
      <c r="F25" s="78">
        <f t="shared" si="4"/>
        <v>110942548</v>
      </c>
      <c r="G25" s="78">
        <f t="shared" si="4"/>
        <v>20358809</v>
      </c>
      <c r="H25" s="78">
        <f t="shared" si="4"/>
        <v>7574742</v>
      </c>
      <c r="I25" s="78">
        <f t="shared" si="4"/>
        <v>7293989</v>
      </c>
      <c r="J25" s="78">
        <f t="shared" si="4"/>
        <v>35227540</v>
      </c>
      <c r="K25" s="78">
        <f t="shared" si="4"/>
        <v>8469364</v>
      </c>
      <c r="L25" s="78">
        <f t="shared" si="4"/>
        <v>7543920</v>
      </c>
      <c r="M25" s="78">
        <f t="shared" si="4"/>
        <v>17421862</v>
      </c>
      <c r="N25" s="78">
        <f t="shared" si="4"/>
        <v>33435146</v>
      </c>
      <c r="O25" s="78">
        <f t="shared" si="4"/>
        <v>7975910</v>
      </c>
      <c r="P25" s="78">
        <f t="shared" si="4"/>
        <v>10403534</v>
      </c>
      <c r="Q25" s="78">
        <f t="shared" si="4"/>
        <v>14371933</v>
      </c>
      <c r="R25" s="78">
        <f t="shared" si="4"/>
        <v>32751377</v>
      </c>
      <c r="S25" s="78">
        <f t="shared" si="4"/>
        <v>6699754</v>
      </c>
      <c r="T25" s="78">
        <f t="shared" si="4"/>
        <v>12148079</v>
      </c>
      <c r="U25" s="78">
        <f t="shared" si="4"/>
        <v>10199341</v>
      </c>
      <c r="V25" s="78">
        <f t="shared" si="4"/>
        <v>29047174</v>
      </c>
      <c r="W25" s="78">
        <f t="shared" si="4"/>
        <v>130461237</v>
      </c>
      <c r="X25" s="78">
        <f t="shared" si="4"/>
        <v>110942548</v>
      </c>
      <c r="Y25" s="78">
        <f t="shared" si="4"/>
        <v>19518689</v>
      </c>
      <c r="Z25" s="179">
        <f>+IF(X25&lt;&gt;0,+(Y25/X25)*100,0)</f>
        <v>17.593510652017834</v>
      </c>
      <c r="AA25" s="177">
        <f>+AA5+AA9+AA15+AA19+AA24</f>
        <v>110942548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36854974</v>
      </c>
      <c r="D28" s="158">
        <f>SUM(D29:D31)</f>
        <v>0</v>
      </c>
      <c r="E28" s="159">
        <f t="shared" si="5"/>
        <v>137979000</v>
      </c>
      <c r="F28" s="105">
        <f t="shared" si="5"/>
        <v>73710643</v>
      </c>
      <c r="G28" s="105">
        <f t="shared" si="5"/>
        <v>1824917</v>
      </c>
      <c r="H28" s="105">
        <f t="shared" si="5"/>
        <v>3309969</v>
      </c>
      <c r="I28" s="105">
        <f t="shared" si="5"/>
        <v>2331125</v>
      </c>
      <c r="J28" s="105">
        <f t="shared" si="5"/>
        <v>7466011</v>
      </c>
      <c r="K28" s="105">
        <f t="shared" si="5"/>
        <v>4247683</v>
      </c>
      <c r="L28" s="105">
        <f t="shared" si="5"/>
        <v>2983522</v>
      </c>
      <c r="M28" s="105">
        <f t="shared" si="5"/>
        <v>3975037</v>
      </c>
      <c r="N28" s="105">
        <f t="shared" si="5"/>
        <v>11206242</v>
      </c>
      <c r="O28" s="105">
        <f t="shared" si="5"/>
        <v>4288330</v>
      </c>
      <c r="P28" s="105">
        <f t="shared" si="5"/>
        <v>3219782</v>
      </c>
      <c r="Q28" s="105">
        <f t="shared" si="5"/>
        <v>9027797</v>
      </c>
      <c r="R28" s="105">
        <f t="shared" si="5"/>
        <v>16535909</v>
      </c>
      <c r="S28" s="105">
        <f t="shared" si="5"/>
        <v>3596662</v>
      </c>
      <c r="T28" s="105">
        <f t="shared" si="5"/>
        <v>4358033</v>
      </c>
      <c r="U28" s="105">
        <f t="shared" si="5"/>
        <v>2859826</v>
      </c>
      <c r="V28" s="105">
        <f t="shared" si="5"/>
        <v>10814521</v>
      </c>
      <c r="W28" s="105">
        <f t="shared" si="5"/>
        <v>46022683</v>
      </c>
      <c r="X28" s="105">
        <f t="shared" si="5"/>
        <v>73710643</v>
      </c>
      <c r="Y28" s="105">
        <f t="shared" si="5"/>
        <v>-27687960</v>
      </c>
      <c r="Z28" s="142">
        <f>+IF(X28&lt;&gt;0,+(Y28/X28)*100,0)</f>
        <v>-37.56304228685131</v>
      </c>
      <c r="AA28" s="158">
        <f>SUM(AA29:AA31)</f>
        <v>73710643</v>
      </c>
    </row>
    <row r="29" spans="1:27" ht="13.5">
      <c r="A29" s="143" t="s">
        <v>75</v>
      </c>
      <c r="B29" s="141"/>
      <c r="C29" s="160">
        <v>14482854</v>
      </c>
      <c r="D29" s="160"/>
      <c r="E29" s="161"/>
      <c r="F29" s="65">
        <v>21092686</v>
      </c>
      <c r="G29" s="65">
        <v>1421669</v>
      </c>
      <c r="H29" s="65">
        <v>2459618</v>
      </c>
      <c r="I29" s="65">
        <v>1457626</v>
      </c>
      <c r="J29" s="65">
        <v>5338913</v>
      </c>
      <c r="K29" s="65">
        <v>3491687</v>
      </c>
      <c r="L29" s="65">
        <v>2365398</v>
      </c>
      <c r="M29" s="65">
        <v>1392121</v>
      </c>
      <c r="N29" s="65">
        <v>7249206</v>
      </c>
      <c r="O29" s="65">
        <v>3773745</v>
      </c>
      <c r="P29" s="65">
        <v>2763106</v>
      </c>
      <c r="Q29" s="65">
        <v>8565517</v>
      </c>
      <c r="R29" s="65">
        <v>15102368</v>
      </c>
      <c r="S29" s="65">
        <v>3052808</v>
      </c>
      <c r="T29" s="65">
        <v>3574162</v>
      </c>
      <c r="U29" s="65">
        <v>2166897</v>
      </c>
      <c r="V29" s="65">
        <v>8793867</v>
      </c>
      <c r="W29" s="65">
        <v>36484354</v>
      </c>
      <c r="X29" s="65">
        <v>21092686</v>
      </c>
      <c r="Y29" s="65">
        <v>15391668</v>
      </c>
      <c r="Z29" s="145">
        <v>72.97</v>
      </c>
      <c r="AA29" s="160">
        <v>21092686</v>
      </c>
    </row>
    <row r="30" spans="1:27" ht="13.5">
      <c r="A30" s="143" t="s">
        <v>76</v>
      </c>
      <c r="B30" s="141"/>
      <c r="C30" s="162">
        <v>10916119</v>
      </c>
      <c r="D30" s="162"/>
      <c r="E30" s="163">
        <v>137979000</v>
      </c>
      <c r="F30" s="164">
        <v>37846018</v>
      </c>
      <c r="G30" s="164">
        <v>403248</v>
      </c>
      <c r="H30" s="164"/>
      <c r="I30" s="164"/>
      <c r="J30" s="164">
        <v>403248</v>
      </c>
      <c r="K30" s="164"/>
      <c r="L30" s="164"/>
      <c r="M30" s="164"/>
      <c r="N30" s="164"/>
      <c r="O30" s="164"/>
      <c r="P30" s="164"/>
      <c r="Q30" s="164">
        <v>462280</v>
      </c>
      <c r="R30" s="164">
        <v>462280</v>
      </c>
      <c r="S30" s="164"/>
      <c r="T30" s="164"/>
      <c r="U30" s="164"/>
      <c r="V30" s="164"/>
      <c r="W30" s="164">
        <v>865528</v>
      </c>
      <c r="X30" s="164">
        <v>37846018</v>
      </c>
      <c r="Y30" s="164">
        <v>-36980490</v>
      </c>
      <c r="Z30" s="146">
        <v>-97.71</v>
      </c>
      <c r="AA30" s="162">
        <v>37846018</v>
      </c>
    </row>
    <row r="31" spans="1:27" ht="13.5">
      <c r="A31" s="143" t="s">
        <v>77</v>
      </c>
      <c r="B31" s="141"/>
      <c r="C31" s="160">
        <v>11456001</v>
      </c>
      <c r="D31" s="160"/>
      <c r="E31" s="161"/>
      <c r="F31" s="65">
        <v>14771939</v>
      </c>
      <c r="G31" s="65"/>
      <c r="H31" s="65">
        <v>850351</v>
      </c>
      <c r="I31" s="65">
        <v>873499</v>
      </c>
      <c r="J31" s="65">
        <v>1723850</v>
      </c>
      <c r="K31" s="65">
        <v>755996</v>
      </c>
      <c r="L31" s="65">
        <v>618124</v>
      </c>
      <c r="M31" s="65">
        <v>2582916</v>
      </c>
      <c r="N31" s="65">
        <v>3957036</v>
      </c>
      <c r="O31" s="65">
        <v>514585</v>
      </c>
      <c r="P31" s="65">
        <v>456676</v>
      </c>
      <c r="Q31" s="65"/>
      <c r="R31" s="65">
        <v>971261</v>
      </c>
      <c r="S31" s="65">
        <v>543854</v>
      </c>
      <c r="T31" s="65">
        <v>783871</v>
      </c>
      <c r="U31" s="65">
        <v>692929</v>
      </c>
      <c r="V31" s="65">
        <v>2020654</v>
      </c>
      <c r="W31" s="65">
        <v>8672801</v>
      </c>
      <c r="X31" s="65">
        <v>14771939</v>
      </c>
      <c r="Y31" s="65">
        <v>-6099138</v>
      </c>
      <c r="Z31" s="145">
        <v>-41.29</v>
      </c>
      <c r="AA31" s="160">
        <v>14771939</v>
      </c>
    </row>
    <row r="32" spans="1:27" ht="13.5">
      <c r="A32" s="140" t="s">
        <v>78</v>
      </c>
      <c r="B32" s="141"/>
      <c r="C32" s="158">
        <f aca="true" t="shared" si="6" ref="C32:Y32">SUM(C33:C37)</f>
        <v>16256184</v>
      </c>
      <c r="D32" s="158">
        <f>SUM(D33:D37)</f>
        <v>0</v>
      </c>
      <c r="E32" s="159">
        <f t="shared" si="6"/>
        <v>0</v>
      </c>
      <c r="F32" s="105">
        <f t="shared" si="6"/>
        <v>14866924</v>
      </c>
      <c r="G32" s="105">
        <f t="shared" si="6"/>
        <v>1805899</v>
      </c>
      <c r="H32" s="105">
        <f t="shared" si="6"/>
        <v>829753</v>
      </c>
      <c r="I32" s="105">
        <f t="shared" si="6"/>
        <v>2250869</v>
      </c>
      <c r="J32" s="105">
        <f t="shared" si="6"/>
        <v>4886521</v>
      </c>
      <c r="K32" s="105">
        <f t="shared" si="6"/>
        <v>2374037</v>
      </c>
      <c r="L32" s="105">
        <f t="shared" si="6"/>
        <v>1714787</v>
      </c>
      <c r="M32" s="105">
        <f t="shared" si="6"/>
        <v>1321600</v>
      </c>
      <c r="N32" s="105">
        <f t="shared" si="6"/>
        <v>5410424</v>
      </c>
      <c r="O32" s="105">
        <f t="shared" si="6"/>
        <v>2012009</v>
      </c>
      <c r="P32" s="105">
        <f t="shared" si="6"/>
        <v>1544291</v>
      </c>
      <c r="Q32" s="105">
        <f t="shared" si="6"/>
        <v>1420879</v>
      </c>
      <c r="R32" s="105">
        <f t="shared" si="6"/>
        <v>4977179</v>
      </c>
      <c r="S32" s="105">
        <f t="shared" si="6"/>
        <v>1961829</v>
      </c>
      <c r="T32" s="105">
        <f t="shared" si="6"/>
        <v>1758805</v>
      </c>
      <c r="U32" s="105">
        <f t="shared" si="6"/>
        <v>1266066</v>
      </c>
      <c r="V32" s="105">
        <f t="shared" si="6"/>
        <v>4986700</v>
      </c>
      <c r="W32" s="105">
        <f t="shared" si="6"/>
        <v>20260824</v>
      </c>
      <c r="X32" s="105">
        <f t="shared" si="6"/>
        <v>14866924</v>
      </c>
      <c r="Y32" s="105">
        <f t="shared" si="6"/>
        <v>5393900</v>
      </c>
      <c r="Z32" s="142">
        <f>+IF(X32&lt;&gt;0,+(Y32/X32)*100,0)</f>
        <v>36.28121055841814</v>
      </c>
      <c r="AA32" s="158">
        <f>SUM(AA33:AA37)</f>
        <v>14866924</v>
      </c>
    </row>
    <row r="33" spans="1:27" ht="13.5">
      <c r="A33" s="143" t="s">
        <v>79</v>
      </c>
      <c r="B33" s="141"/>
      <c r="C33" s="160">
        <v>2152683</v>
      </c>
      <c r="D33" s="160"/>
      <c r="E33" s="161"/>
      <c r="F33" s="65">
        <v>3149760</v>
      </c>
      <c r="G33" s="65">
        <v>126852</v>
      </c>
      <c r="H33" s="65">
        <v>143472</v>
      </c>
      <c r="I33" s="65">
        <v>186576</v>
      </c>
      <c r="J33" s="65">
        <v>456900</v>
      </c>
      <c r="K33" s="65">
        <v>211545</v>
      </c>
      <c r="L33" s="65">
        <v>238446</v>
      </c>
      <c r="M33" s="65">
        <v>213339</v>
      </c>
      <c r="N33" s="65">
        <v>663330</v>
      </c>
      <c r="O33" s="65">
        <v>227643</v>
      </c>
      <c r="P33" s="65">
        <v>152636</v>
      </c>
      <c r="Q33" s="65">
        <v>158372</v>
      </c>
      <c r="R33" s="65">
        <v>538651</v>
      </c>
      <c r="S33" s="65">
        <v>215568</v>
      </c>
      <c r="T33" s="65">
        <v>186807</v>
      </c>
      <c r="U33" s="65">
        <v>84487</v>
      </c>
      <c r="V33" s="65">
        <v>486862</v>
      </c>
      <c r="W33" s="65">
        <v>2145743</v>
      </c>
      <c r="X33" s="65">
        <v>3149760</v>
      </c>
      <c r="Y33" s="65">
        <v>-1004017</v>
      </c>
      <c r="Z33" s="145">
        <v>-31.88</v>
      </c>
      <c r="AA33" s="160">
        <v>3149760</v>
      </c>
    </row>
    <row r="34" spans="1:27" ht="13.5">
      <c r="A34" s="143" t="s">
        <v>80</v>
      </c>
      <c r="B34" s="141"/>
      <c r="C34" s="160">
        <v>3597229</v>
      </c>
      <c r="D34" s="160"/>
      <c r="E34" s="161"/>
      <c r="F34" s="65">
        <v>4330542</v>
      </c>
      <c r="G34" s="65">
        <v>213898</v>
      </c>
      <c r="H34" s="65">
        <v>133823</v>
      </c>
      <c r="I34" s="65">
        <v>329685</v>
      </c>
      <c r="J34" s="65">
        <v>677406</v>
      </c>
      <c r="K34" s="65">
        <v>471352</v>
      </c>
      <c r="L34" s="65">
        <v>194227</v>
      </c>
      <c r="M34" s="65">
        <v>351931</v>
      </c>
      <c r="N34" s="65">
        <v>1017510</v>
      </c>
      <c r="O34" s="65">
        <v>416482</v>
      </c>
      <c r="P34" s="65">
        <v>374101</v>
      </c>
      <c r="Q34" s="65">
        <v>209686</v>
      </c>
      <c r="R34" s="65">
        <v>1000269</v>
      </c>
      <c r="S34" s="65">
        <v>473865</v>
      </c>
      <c r="T34" s="65">
        <v>330003</v>
      </c>
      <c r="U34" s="65">
        <v>209226</v>
      </c>
      <c r="V34" s="65">
        <v>1013094</v>
      </c>
      <c r="W34" s="65">
        <v>3708279</v>
      </c>
      <c r="X34" s="65">
        <v>4330542</v>
      </c>
      <c r="Y34" s="65">
        <v>-622263</v>
      </c>
      <c r="Z34" s="145">
        <v>-14.37</v>
      </c>
      <c r="AA34" s="160">
        <v>4330542</v>
      </c>
    </row>
    <row r="35" spans="1:27" ht="13.5">
      <c r="A35" s="143" t="s">
        <v>81</v>
      </c>
      <c r="B35" s="141"/>
      <c r="C35" s="160">
        <v>6497014</v>
      </c>
      <c r="D35" s="160"/>
      <c r="E35" s="161"/>
      <c r="F35" s="65">
        <v>1493252</v>
      </c>
      <c r="G35" s="65">
        <v>1174426</v>
      </c>
      <c r="H35" s="65">
        <v>329620</v>
      </c>
      <c r="I35" s="65">
        <v>885243</v>
      </c>
      <c r="J35" s="65">
        <v>2389289</v>
      </c>
      <c r="K35" s="65">
        <v>1268756</v>
      </c>
      <c r="L35" s="65">
        <v>383600</v>
      </c>
      <c r="M35" s="65">
        <v>283594</v>
      </c>
      <c r="N35" s="65">
        <v>1935950</v>
      </c>
      <c r="O35" s="65">
        <v>1006668</v>
      </c>
      <c r="P35" s="65">
        <v>674038</v>
      </c>
      <c r="Q35" s="65">
        <v>734402</v>
      </c>
      <c r="R35" s="65">
        <v>2415108</v>
      </c>
      <c r="S35" s="65">
        <v>928216</v>
      </c>
      <c r="T35" s="65">
        <v>894846</v>
      </c>
      <c r="U35" s="65">
        <v>708565</v>
      </c>
      <c r="V35" s="65">
        <v>2531627</v>
      </c>
      <c r="W35" s="65">
        <v>9271974</v>
      </c>
      <c r="X35" s="65">
        <v>1493252</v>
      </c>
      <c r="Y35" s="65">
        <v>7778722</v>
      </c>
      <c r="Z35" s="145">
        <v>520.92</v>
      </c>
      <c r="AA35" s="160">
        <v>1493252</v>
      </c>
    </row>
    <row r="36" spans="1:27" ht="13.5">
      <c r="A36" s="143" t="s">
        <v>82</v>
      </c>
      <c r="B36" s="141"/>
      <c r="C36" s="160">
        <v>1054156</v>
      </c>
      <c r="D36" s="160"/>
      <c r="E36" s="161"/>
      <c r="F36" s="65">
        <v>1493252</v>
      </c>
      <c r="G36" s="65">
        <v>54410</v>
      </c>
      <c r="H36" s="65">
        <v>87275</v>
      </c>
      <c r="I36" s="65">
        <v>66743</v>
      </c>
      <c r="J36" s="65">
        <v>208428</v>
      </c>
      <c r="K36" s="65">
        <v>114652</v>
      </c>
      <c r="L36" s="65">
        <v>84755</v>
      </c>
      <c r="M36" s="65">
        <v>180713</v>
      </c>
      <c r="N36" s="65">
        <v>380120</v>
      </c>
      <c r="O36" s="65">
        <v>88899</v>
      </c>
      <c r="P36" s="65">
        <v>95722</v>
      </c>
      <c r="Q36" s="65">
        <v>54410</v>
      </c>
      <c r="R36" s="65">
        <v>239031</v>
      </c>
      <c r="S36" s="65">
        <v>75120</v>
      </c>
      <c r="T36" s="65">
        <v>78013</v>
      </c>
      <c r="U36" s="65">
        <v>136000</v>
      </c>
      <c r="V36" s="65">
        <v>289133</v>
      </c>
      <c r="W36" s="65">
        <v>1116712</v>
      </c>
      <c r="X36" s="65">
        <v>1493252</v>
      </c>
      <c r="Y36" s="65">
        <v>-376540</v>
      </c>
      <c r="Z36" s="145">
        <v>-25.22</v>
      </c>
      <c r="AA36" s="160">
        <v>1493252</v>
      </c>
    </row>
    <row r="37" spans="1:27" ht="13.5">
      <c r="A37" s="143" t="s">
        <v>83</v>
      </c>
      <c r="B37" s="141"/>
      <c r="C37" s="162">
        <v>2955102</v>
      </c>
      <c r="D37" s="162"/>
      <c r="E37" s="163"/>
      <c r="F37" s="164">
        <v>4400118</v>
      </c>
      <c r="G37" s="164">
        <v>236313</v>
      </c>
      <c r="H37" s="164">
        <v>135563</v>
      </c>
      <c r="I37" s="164">
        <v>782622</v>
      </c>
      <c r="J37" s="164">
        <v>1154498</v>
      </c>
      <c r="K37" s="164">
        <v>307732</v>
      </c>
      <c r="L37" s="164">
        <v>813759</v>
      </c>
      <c r="M37" s="164">
        <v>292023</v>
      </c>
      <c r="N37" s="164">
        <v>1413514</v>
      </c>
      <c r="O37" s="164">
        <v>272317</v>
      </c>
      <c r="P37" s="164">
        <v>247794</v>
      </c>
      <c r="Q37" s="164">
        <v>264009</v>
      </c>
      <c r="R37" s="164">
        <v>784120</v>
      </c>
      <c r="S37" s="164">
        <v>269060</v>
      </c>
      <c r="T37" s="164">
        <v>269136</v>
      </c>
      <c r="U37" s="164">
        <v>127788</v>
      </c>
      <c r="V37" s="164">
        <v>665984</v>
      </c>
      <c r="W37" s="164">
        <v>4018116</v>
      </c>
      <c r="X37" s="164">
        <v>4400118</v>
      </c>
      <c r="Y37" s="164">
        <v>-382002</v>
      </c>
      <c r="Z37" s="146">
        <v>-8.68</v>
      </c>
      <c r="AA37" s="162">
        <v>4400118</v>
      </c>
    </row>
    <row r="38" spans="1:27" ht="13.5">
      <c r="A38" s="140" t="s">
        <v>84</v>
      </c>
      <c r="B38" s="147"/>
      <c r="C38" s="158">
        <f aca="true" t="shared" si="7" ref="C38:Y38">SUM(C39:C41)</f>
        <v>20603863</v>
      </c>
      <c r="D38" s="158">
        <f>SUM(D39:D41)</f>
        <v>0</v>
      </c>
      <c r="E38" s="159">
        <f t="shared" si="7"/>
        <v>0</v>
      </c>
      <c r="F38" s="105">
        <f t="shared" si="7"/>
        <v>20937874</v>
      </c>
      <c r="G38" s="105">
        <f t="shared" si="7"/>
        <v>1312745</v>
      </c>
      <c r="H38" s="105">
        <f t="shared" si="7"/>
        <v>1396803</v>
      </c>
      <c r="I38" s="105">
        <f t="shared" si="7"/>
        <v>1874603</v>
      </c>
      <c r="J38" s="105">
        <f t="shared" si="7"/>
        <v>4584151</v>
      </c>
      <c r="K38" s="105">
        <f t="shared" si="7"/>
        <v>1899399</v>
      </c>
      <c r="L38" s="105">
        <f t="shared" si="7"/>
        <v>1826559</v>
      </c>
      <c r="M38" s="105">
        <f t="shared" si="7"/>
        <v>1924227</v>
      </c>
      <c r="N38" s="105">
        <f t="shared" si="7"/>
        <v>5650185</v>
      </c>
      <c r="O38" s="105">
        <f t="shared" si="7"/>
        <v>1730101</v>
      </c>
      <c r="P38" s="105">
        <f t="shared" si="7"/>
        <v>1696492</v>
      </c>
      <c r="Q38" s="105">
        <f t="shared" si="7"/>
        <v>1440282</v>
      </c>
      <c r="R38" s="105">
        <f t="shared" si="7"/>
        <v>4866875</v>
      </c>
      <c r="S38" s="105">
        <f t="shared" si="7"/>
        <v>1522436</v>
      </c>
      <c r="T38" s="105">
        <f t="shared" si="7"/>
        <v>1811514</v>
      </c>
      <c r="U38" s="105">
        <f t="shared" si="7"/>
        <v>1546638</v>
      </c>
      <c r="V38" s="105">
        <f t="shared" si="7"/>
        <v>4880588</v>
      </c>
      <c r="W38" s="105">
        <f t="shared" si="7"/>
        <v>19981799</v>
      </c>
      <c r="X38" s="105">
        <f t="shared" si="7"/>
        <v>20937874</v>
      </c>
      <c r="Y38" s="105">
        <f t="shared" si="7"/>
        <v>-956075</v>
      </c>
      <c r="Z38" s="142">
        <f>+IF(X38&lt;&gt;0,+(Y38/X38)*100,0)</f>
        <v>-4.566246792773708</v>
      </c>
      <c r="AA38" s="158">
        <f>SUM(AA39:AA41)</f>
        <v>20937874</v>
      </c>
    </row>
    <row r="39" spans="1:27" ht="13.5">
      <c r="A39" s="143" t="s">
        <v>85</v>
      </c>
      <c r="B39" s="141"/>
      <c r="C39" s="160">
        <v>3882397</v>
      </c>
      <c r="D39" s="160"/>
      <c r="E39" s="161"/>
      <c r="F39" s="65">
        <v>1720271</v>
      </c>
      <c r="G39" s="65">
        <v>27210</v>
      </c>
      <c r="H39" s="65">
        <v>33463</v>
      </c>
      <c r="I39" s="65">
        <v>120413</v>
      </c>
      <c r="J39" s="65">
        <v>181086</v>
      </c>
      <c r="K39" s="65">
        <v>36386</v>
      </c>
      <c r="L39" s="65">
        <v>213165</v>
      </c>
      <c r="M39" s="65">
        <v>53779</v>
      </c>
      <c r="N39" s="65">
        <v>303330</v>
      </c>
      <c r="O39" s="65">
        <v>36546</v>
      </c>
      <c r="P39" s="65">
        <v>53700</v>
      </c>
      <c r="Q39" s="65">
        <v>31928</v>
      </c>
      <c r="R39" s="65">
        <v>122174</v>
      </c>
      <c r="S39" s="65">
        <v>33074</v>
      </c>
      <c r="T39" s="65">
        <v>35148</v>
      </c>
      <c r="U39" s="65">
        <v>-105348</v>
      </c>
      <c r="V39" s="65">
        <v>-37126</v>
      </c>
      <c r="W39" s="65">
        <v>569464</v>
      </c>
      <c r="X39" s="65">
        <v>1720271</v>
      </c>
      <c r="Y39" s="65">
        <v>-1150807</v>
      </c>
      <c r="Z39" s="145">
        <v>-66.9</v>
      </c>
      <c r="AA39" s="160">
        <v>1720271</v>
      </c>
    </row>
    <row r="40" spans="1:27" ht="13.5">
      <c r="A40" s="143" t="s">
        <v>86</v>
      </c>
      <c r="B40" s="141"/>
      <c r="C40" s="160">
        <v>16721466</v>
      </c>
      <c r="D40" s="160"/>
      <c r="E40" s="161"/>
      <c r="F40" s="65">
        <v>19217603</v>
      </c>
      <c r="G40" s="65">
        <v>1285535</v>
      </c>
      <c r="H40" s="65">
        <v>1363340</v>
      </c>
      <c r="I40" s="65">
        <v>1754190</v>
      </c>
      <c r="J40" s="65">
        <v>4403065</v>
      </c>
      <c r="K40" s="65">
        <v>1863013</v>
      </c>
      <c r="L40" s="65">
        <v>1613394</v>
      </c>
      <c r="M40" s="65">
        <v>1870448</v>
      </c>
      <c r="N40" s="65">
        <v>5346855</v>
      </c>
      <c r="O40" s="65">
        <v>1693555</v>
      </c>
      <c r="P40" s="65">
        <v>1642792</v>
      </c>
      <c r="Q40" s="65">
        <v>1408354</v>
      </c>
      <c r="R40" s="65">
        <v>4744701</v>
      </c>
      <c r="S40" s="65">
        <v>1489362</v>
      </c>
      <c r="T40" s="65">
        <v>1776366</v>
      </c>
      <c r="U40" s="65">
        <v>1651986</v>
      </c>
      <c r="V40" s="65">
        <v>4917714</v>
      </c>
      <c r="W40" s="65">
        <v>19412335</v>
      </c>
      <c r="X40" s="65">
        <v>19217603</v>
      </c>
      <c r="Y40" s="65">
        <v>194732</v>
      </c>
      <c r="Z40" s="145">
        <v>1.01</v>
      </c>
      <c r="AA40" s="160">
        <v>19217603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33271002</v>
      </c>
      <c r="D42" s="158">
        <f>SUM(D43:D46)</f>
        <v>0</v>
      </c>
      <c r="E42" s="159">
        <f t="shared" si="8"/>
        <v>0</v>
      </c>
      <c r="F42" s="105">
        <f t="shared" si="8"/>
        <v>57733138</v>
      </c>
      <c r="G42" s="105">
        <f t="shared" si="8"/>
        <v>752934</v>
      </c>
      <c r="H42" s="105">
        <f t="shared" si="8"/>
        <v>5283784</v>
      </c>
      <c r="I42" s="105">
        <f t="shared" si="8"/>
        <v>5615301</v>
      </c>
      <c r="J42" s="105">
        <f t="shared" si="8"/>
        <v>11652019</v>
      </c>
      <c r="K42" s="105">
        <f t="shared" si="8"/>
        <v>4440329</v>
      </c>
      <c r="L42" s="105">
        <f t="shared" si="8"/>
        <v>2434978</v>
      </c>
      <c r="M42" s="105">
        <f t="shared" si="8"/>
        <v>4647547</v>
      </c>
      <c r="N42" s="105">
        <f t="shared" si="8"/>
        <v>11522854</v>
      </c>
      <c r="O42" s="105">
        <f t="shared" si="8"/>
        <v>4261632</v>
      </c>
      <c r="P42" s="105">
        <f t="shared" si="8"/>
        <v>2915069</v>
      </c>
      <c r="Q42" s="105">
        <f t="shared" si="8"/>
        <v>3101335</v>
      </c>
      <c r="R42" s="105">
        <f t="shared" si="8"/>
        <v>10278036</v>
      </c>
      <c r="S42" s="105">
        <f t="shared" si="8"/>
        <v>2742153</v>
      </c>
      <c r="T42" s="105">
        <f t="shared" si="8"/>
        <v>4756512</v>
      </c>
      <c r="U42" s="105">
        <f t="shared" si="8"/>
        <v>3025535</v>
      </c>
      <c r="V42" s="105">
        <f t="shared" si="8"/>
        <v>10524200</v>
      </c>
      <c r="W42" s="105">
        <f t="shared" si="8"/>
        <v>43977109</v>
      </c>
      <c r="X42" s="105">
        <f t="shared" si="8"/>
        <v>57733138</v>
      </c>
      <c r="Y42" s="105">
        <f t="shared" si="8"/>
        <v>-13756029</v>
      </c>
      <c r="Z42" s="142">
        <f>+IF(X42&lt;&gt;0,+(Y42/X42)*100,0)</f>
        <v>-23.826920684616173</v>
      </c>
      <c r="AA42" s="158">
        <f>SUM(AA43:AA46)</f>
        <v>57733138</v>
      </c>
    </row>
    <row r="43" spans="1:27" ht="13.5">
      <c r="A43" s="143" t="s">
        <v>89</v>
      </c>
      <c r="B43" s="141"/>
      <c r="C43" s="160">
        <v>27784249</v>
      </c>
      <c r="D43" s="160"/>
      <c r="E43" s="161"/>
      <c r="F43" s="65">
        <v>48001261</v>
      </c>
      <c r="G43" s="65">
        <v>328916</v>
      </c>
      <c r="H43" s="65">
        <v>4922891</v>
      </c>
      <c r="I43" s="65">
        <v>5122234</v>
      </c>
      <c r="J43" s="65">
        <v>10374041</v>
      </c>
      <c r="K43" s="65">
        <v>3636506</v>
      </c>
      <c r="L43" s="65">
        <v>1604992</v>
      </c>
      <c r="M43" s="65">
        <v>4065114</v>
      </c>
      <c r="N43" s="65">
        <v>9306612</v>
      </c>
      <c r="O43" s="65">
        <v>3282772</v>
      </c>
      <c r="P43" s="65">
        <v>2180475</v>
      </c>
      <c r="Q43" s="65">
        <v>1646748</v>
      </c>
      <c r="R43" s="65">
        <v>7109995</v>
      </c>
      <c r="S43" s="65">
        <v>1814612</v>
      </c>
      <c r="T43" s="65">
        <v>3902087</v>
      </c>
      <c r="U43" s="65">
        <v>2587242</v>
      </c>
      <c r="V43" s="65">
        <v>8303941</v>
      </c>
      <c r="W43" s="65">
        <v>35094589</v>
      </c>
      <c r="X43" s="65">
        <v>48001261</v>
      </c>
      <c r="Y43" s="65">
        <v>-12906672</v>
      </c>
      <c r="Z43" s="145">
        <v>-26.89</v>
      </c>
      <c r="AA43" s="160">
        <v>48001261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5486753</v>
      </c>
      <c r="D46" s="160"/>
      <c r="E46" s="161"/>
      <c r="F46" s="65">
        <v>9731877</v>
      </c>
      <c r="G46" s="65">
        <v>424018</v>
      </c>
      <c r="H46" s="65">
        <v>360893</v>
      </c>
      <c r="I46" s="65">
        <v>493067</v>
      </c>
      <c r="J46" s="65">
        <v>1277978</v>
      </c>
      <c r="K46" s="65">
        <v>803823</v>
      </c>
      <c r="L46" s="65">
        <v>829986</v>
      </c>
      <c r="M46" s="65">
        <v>582433</v>
      </c>
      <c r="N46" s="65">
        <v>2216242</v>
      </c>
      <c r="O46" s="65">
        <v>978860</v>
      </c>
      <c r="P46" s="65">
        <v>734594</v>
      </c>
      <c r="Q46" s="65">
        <v>1454587</v>
      </c>
      <c r="R46" s="65">
        <v>3168041</v>
      </c>
      <c r="S46" s="65">
        <v>927541</v>
      </c>
      <c r="T46" s="65">
        <v>854425</v>
      </c>
      <c r="U46" s="65">
        <v>438293</v>
      </c>
      <c r="V46" s="65">
        <v>2220259</v>
      </c>
      <c r="W46" s="65">
        <v>8882520</v>
      </c>
      <c r="X46" s="65">
        <v>9731877</v>
      </c>
      <c r="Y46" s="65">
        <v>-849357</v>
      </c>
      <c r="Z46" s="145">
        <v>-8.73</v>
      </c>
      <c r="AA46" s="160">
        <v>9731877</v>
      </c>
    </row>
    <row r="47" spans="1:27" ht="13.5">
      <c r="A47" s="140" t="s">
        <v>93</v>
      </c>
      <c r="B47" s="147" t="s">
        <v>94</v>
      </c>
      <c r="C47" s="158">
        <v>3382</v>
      </c>
      <c r="D47" s="158"/>
      <c r="E47" s="159"/>
      <c r="F47" s="105">
        <v>1143</v>
      </c>
      <c r="G47" s="105">
        <v>90</v>
      </c>
      <c r="H47" s="105">
        <v>90</v>
      </c>
      <c r="I47" s="105"/>
      <c r="J47" s="105">
        <v>180</v>
      </c>
      <c r="K47" s="105"/>
      <c r="L47" s="105">
        <v>90</v>
      </c>
      <c r="M47" s="105">
        <v>90</v>
      </c>
      <c r="N47" s="105">
        <v>180</v>
      </c>
      <c r="O47" s="105">
        <v>90</v>
      </c>
      <c r="P47" s="105">
        <v>90</v>
      </c>
      <c r="Q47" s="105"/>
      <c r="R47" s="105">
        <v>180</v>
      </c>
      <c r="S47" s="105">
        <v>90</v>
      </c>
      <c r="T47" s="105">
        <v>90</v>
      </c>
      <c r="U47" s="105">
        <v>90</v>
      </c>
      <c r="V47" s="105">
        <v>270</v>
      </c>
      <c r="W47" s="105">
        <v>810</v>
      </c>
      <c r="X47" s="105">
        <v>1143</v>
      </c>
      <c r="Y47" s="105">
        <v>-333</v>
      </c>
      <c r="Z47" s="142">
        <v>-29.13</v>
      </c>
      <c r="AA47" s="158">
        <v>1143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106989405</v>
      </c>
      <c r="D48" s="177">
        <f>+D28+D32+D38+D42+D47</f>
        <v>0</v>
      </c>
      <c r="E48" s="178">
        <f t="shared" si="9"/>
        <v>137979000</v>
      </c>
      <c r="F48" s="78">
        <f t="shared" si="9"/>
        <v>167249722</v>
      </c>
      <c r="G48" s="78">
        <f t="shared" si="9"/>
        <v>5696585</v>
      </c>
      <c r="H48" s="78">
        <f t="shared" si="9"/>
        <v>10820399</v>
      </c>
      <c r="I48" s="78">
        <f t="shared" si="9"/>
        <v>12071898</v>
      </c>
      <c r="J48" s="78">
        <f t="shared" si="9"/>
        <v>28588882</v>
      </c>
      <c r="K48" s="78">
        <f t="shared" si="9"/>
        <v>12961448</v>
      </c>
      <c r="L48" s="78">
        <f t="shared" si="9"/>
        <v>8959936</v>
      </c>
      <c r="M48" s="78">
        <f t="shared" si="9"/>
        <v>11868501</v>
      </c>
      <c r="N48" s="78">
        <f t="shared" si="9"/>
        <v>33789885</v>
      </c>
      <c r="O48" s="78">
        <f t="shared" si="9"/>
        <v>12292162</v>
      </c>
      <c r="P48" s="78">
        <f t="shared" si="9"/>
        <v>9375724</v>
      </c>
      <c r="Q48" s="78">
        <f t="shared" si="9"/>
        <v>14990293</v>
      </c>
      <c r="R48" s="78">
        <f t="shared" si="9"/>
        <v>36658179</v>
      </c>
      <c r="S48" s="78">
        <f t="shared" si="9"/>
        <v>9823170</v>
      </c>
      <c r="T48" s="78">
        <f t="shared" si="9"/>
        <v>12684954</v>
      </c>
      <c r="U48" s="78">
        <f t="shared" si="9"/>
        <v>8698155</v>
      </c>
      <c r="V48" s="78">
        <f t="shared" si="9"/>
        <v>31206279</v>
      </c>
      <c r="W48" s="78">
        <f t="shared" si="9"/>
        <v>130243225</v>
      </c>
      <c r="X48" s="78">
        <f t="shared" si="9"/>
        <v>167249722</v>
      </c>
      <c r="Y48" s="78">
        <f t="shared" si="9"/>
        <v>-37006497</v>
      </c>
      <c r="Z48" s="179">
        <f>+IF(X48&lt;&gt;0,+(Y48/X48)*100,0)</f>
        <v>-22.126492383646536</v>
      </c>
      <c r="AA48" s="177">
        <f>+AA28+AA32+AA38+AA42+AA47</f>
        <v>167249722</v>
      </c>
    </row>
    <row r="49" spans="1:27" ht="13.5">
      <c r="A49" s="153" t="s">
        <v>49</v>
      </c>
      <c r="B49" s="154"/>
      <c r="C49" s="180">
        <f aca="true" t="shared" si="10" ref="C49:Y49">+C25-C48</f>
        <v>4842390</v>
      </c>
      <c r="D49" s="180">
        <f>+D25-D48</f>
        <v>0</v>
      </c>
      <c r="E49" s="181">
        <f t="shared" si="10"/>
        <v>11377000</v>
      </c>
      <c r="F49" s="182">
        <f t="shared" si="10"/>
        <v>-56307174</v>
      </c>
      <c r="G49" s="182">
        <f t="shared" si="10"/>
        <v>14662224</v>
      </c>
      <c r="H49" s="182">
        <f t="shared" si="10"/>
        <v>-3245657</v>
      </c>
      <c r="I49" s="182">
        <f t="shared" si="10"/>
        <v>-4777909</v>
      </c>
      <c r="J49" s="182">
        <f t="shared" si="10"/>
        <v>6638658</v>
      </c>
      <c r="K49" s="182">
        <f t="shared" si="10"/>
        <v>-4492084</v>
      </c>
      <c r="L49" s="182">
        <f t="shared" si="10"/>
        <v>-1416016</v>
      </c>
      <c r="M49" s="182">
        <f t="shared" si="10"/>
        <v>5553361</v>
      </c>
      <c r="N49" s="182">
        <f t="shared" si="10"/>
        <v>-354739</v>
      </c>
      <c r="O49" s="182">
        <f t="shared" si="10"/>
        <v>-4316252</v>
      </c>
      <c r="P49" s="182">
        <f t="shared" si="10"/>
        <v>1027810</v>
      </c>
      <c r="Q49" s="182">
        <f t="shared" si="10"/>
        <v>-618360</v>
      </c>
      <c r="R49" s="182">
        <f t="shared" si="10"/>
        <v>-3906802</v>
      </c>
      <c r="S49" s="182">
        <f t="shared" si="10"/>
        <v>-3123416</v>
      </c>
      <c r="T49" s="182">
        <f t="shared" si="10"/>
        <v>-536875</v>
      </c>
      <c r="U49" s="182">
        <f t="shared" si="10"/>
        <v>1501186</v>
      </c>
      <c r="V49" s="182">
        <f t="shared" si="10"/>
        <v>-2159105</v>
      </c>
      <c r="W49" s="182">
        <f t="shared" si="10"/>
        <v>218012</v>
      </c>
      <c r="X49" s="182">
        <f>IF(F25=F48,0,X25-X48)</f>
        <v>-56307174</v>
      </c>
      <c r="Y49" s="182">
        <f t="shared" si="10"/>
        <v>56525186</v>
      </c>
      <c r="Z49" s="183">
        <f>+IF(X49&lt;&gt;0,+(Y49/X49)*100,0)</f>
        <v>-100.38718334541173</v>
      </c>
      <c r="AA49" s="180">
        <f>+AA25-AA48</f>
        <v>-56307174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13564791</v>
      </c>
      <c r="D5" s="160"/>
      <c r="E5" s="161">
        <v>13870000</v>
      </c>
      <c r="F5" s="65">
        <v>14345000</v>
      </c>
      <c r="G5" s="65">
        <v>1204000</v>
      </c>
      <c r="H5" s="65">
        <v>1199545</v>
      </c>
      <c r="I5" s="65">
        <v>1199545</v>
      </c>
      <c r="J5" s="65">
        <v>3603090</v>
      </c>
      <c r="K5" s="65">
        <v>1169363</v>
      </c>
      <c r="L5" s="65">
        <v>1198206</v>
      </c>
      <c r="M5" s="65">
        <v>1166677</v>
      </c>
      <c r="N5" s="65">
        <v>3534246</v>
      </c>
      <c r="O5" s="65">
        <v>1198206</v>
      </c>
      <c r="P5" s="65">
        <v>1198206</v>
      </c>
      <c r="Q5" s="65">
        <v>1178274</v>
      </c>
      <c r="R5" s="65">
        <v>3574686</v>
      </c>
      <c r="S5" s="65">
        <v>1198114</v>
      </c>
      <c r="T5" s="65">
        <v>4265883</v>
      </c>
      <c r="U5" s="65">
        <v>2377426</v>
      </c>
      <c r="V5" s="65">
        <v>7841423</v>
      </c>
      <c r="W5" s="65">
        <v>18553445</v>
      </c>
      <c r="X5" s="65">
        <v>14345000</v>
      </c>
      <c r="Y5" s="65">
        <v>4208445</v>
      </c>
      <c r="Z5" s="145">
        <v>29.34</v>
      </c>
      <c r="AA5" s="160">
        <v>14345000</v>
      </c>
    </row>
    <row r="6" spans="1:27" ht="13.5">
      <c r="A6" s="196" t="s">
        <v>102</v>
      </c>
      <c r="B6" s="197"/>
      <c r="C6" s="160">
        <v>1180312</v>
      </c>
      <c r="D6" s="160"/>
      <c r="E6" s="161">
        <v>1467000</v>
      </c>
      <c r="F6" s="65">
        <v>1260000</v>
      </c>
      <c r="G6" s="65">
        <v>101998</v>
      </c>
      <c r="H6" s="65">
        <v>106534</v>
      </c>
      <c r="I6" s="65">
        <v>105259</v>
      </c>
      <c r="J6" s="65">
        <v>313791</v>
      </c>
      <c r="K6" s="65">
        <v>107830</v>
      </c>
      <c r="L6" s="65">
        <v>103204</v>
      </c>
      <c r="M6" s="65">
        <v>102281</v>
      </c>
      <c r="N6" s="65">
        <v>313315</v>
      </c>
      <c r="O6" s="65">
        <v>100818</v>
      </c>
      <c r="P6" s="65">
        <v>107283</v>
      </c>
      <c r="Q6" s="65">
        <v>102732</v>
      </c>
      <c r="R6" s="65">
        <v>310833</v>
      </c>
      <c r="S6" s="65">
        <v>102864</v>
      </c>
      <c r="T6" s="65">
        <v>103271</v>
      </c>
      <c r="U6" s="65">
        <v>106840</v>
      </c>
      <c r="V6" s="65">
        <v>312975</v>
      </c>
      <c r="W6" s="65">
        <v>1250914</v>
      </c>
      <c r="X6" s="65">
        <v>1260000</v>
      </c>
      <c r="Y6" s="65">
        <v>-9086</v>
      </c>
      <c r="Z6" s="145">
        <v>-0.72</v>
      </c>
      <c r="AA6" s="160">
        <v>1260000</v>
      </c>
    </row>
    <row r="7" spans="1:27" ht="13.5">
      <c r="A7" s="198" t="s">
        <v>103</v>
      </c>
      <c r="B7" s="197" t="s">
        <v>96</v>
      </c>
      <c r="C7" s="160">
        <v>34012574</v>
      </c>
      <c r="D7" s="160"/>
      <c r="E7" s="161">
        <v>0</v>
      </c>
      <c r="F7" s="65">
        <v>41632648</v>
      </c>
      <c r="G7" s="65">
        <v>2816671</v>
      </c>
      <c r="H7" s="65">
        <v>4170670</v>
      </c>
      <c r="I7" s="65">
        <v>4170310</v>
      </c>
      <c r="J7" s="65">
        <v>11157651</v>
      </c>
      <c r="K7" s="65">
        <v>3570213</v>
      </c>
      <c r="L7" s="65">
        <v>3599904</v>
      </c>
      <c r="M7" s="65">
        <v>3393446</v>
      </c>
      <c r="N7" s="65">
        <v>10563563</v>
      </c>
      <c r="O7" s="65">
        <v>3815677</v>
      </c>
      <c r="P7" s="65">
        <v>2951217</v>
      </c>
      <c r="Q7" s="65">
        <v>3208949</v>
      </c>
      <c r="R7" s="65">
        <v>9975843</v>
      </c>
      <c r="S7" s="65">
        <v>3284244</v>
      </c>
      <c r="T7" s="65">
        <v>3584244</v>
      </c>
      <c r="U7" s="65">
        <v>3914250</v>
      </c>
      <c r="V7" s="65">
        <v>10782738</v>
      </c>
      <c r="W7" s="65">
        <v>42479795</v>
      </c>
      <c r="X7" s="65">
        <v>41632648</v>
      </c>
      <c r="Y7" s="65">
        <v>847147</v>
      </c>
      <c r="Z7" s="145">
        <v>2.03</v>
      </c>
      <c r="AA7" s="160">
        <v>41632648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4725647</v>
      </c>
      <c r="D10" s="160"/>
      <c r="E10" s="161">
        <v>0</v>
      </c>
      <c r="F10" s="59">
        <v>5278500</v>
      </c>
      <c r="G10" s="59">
        <v>436740</v>
      </c>
      <c r="H10" s="59">
        <v>432219</v>
      </c>
      <c r="I10" s="59">
        <v>430070</v>
      </c>
      <c r="J10" s="59">
        <v>1299029</v>
      </c>
      <c r="K10" s="59">
        <v>438333</v>
      </c>
      <c r="L10" s="59">
        <v>440236</v>
      </c>
      <c r="M10" s="59">
        <v>426314</v>
      </c>
      <c r="N10" s="59">
        <v>1304883</v>
      </c>
      <c r="O10" s="59">
        <v>444573</v>
      </c>
      <c r="P10" s="59">
        <v>443468</v>
      </c>
      <c r="Q10" s="59">
        <v>447432</v>
      </c>
      <c r="R10" s="59">
        <v>1335473</v>
      </c>
      <c r="S10" s="59">
        <v>422838</v>
      </c>
      <c r="T10" s="59">
        <v>447256</v>
      </c>
      <c r="U10" s="59">
        <v>436975</v>
      </c>
      <c r="V10" s="59">
        <v>1307069</v>
      </c>
      <c r="W10" s="59">
        <v>5246454</v>
      </c>
      <c r="X10" s="59">
        <v>5278500</v>
      </c>
      <c r="Y10" s="59">
        <v>-32046</v>
      </c>
      <c r="Z10" s="199">
        <v>-0.61</v>
      </c>
      <c r="AA10" s="135">
        <v>5278500</v>
      </c>
    </row>
    <row r="11" spans="1:27" ht="13.5">
      <c r="A11" s="198" t="s">
        <v>107</v>
      </c>
      <c r="B11" s="200"/>
      <c r="C11" s="160">
        <v>316710</v>
      </c>
      <c r="D11" s="160"/>
      <c r="E11" s="161">
        <v>45013000</v>
      </c>
      <c r="F11" s="65">
        <v>-23489640</v>
      </c>
      <c r="G11" s="65">
        <v>32280</v>
      </c>
      <c r="H11" s="65">
        <v>25086</v>
      </c>
      <c r="I11" s="65">
        <v>39988</v>
      </c>
      <c r="J11" s="65">
        <v>97354</v>
      </c>
      <c r="K11" s="65">
        <v>43373</v>
      </c>
      <c r="L11" s="65">
        <v>35301</v>
      </c>
      <c r="M11" s="65">
        <v>14123</v>
      </c>
      <c r="N11" s="65">
        <v>92797</v>
      </c>
      <c r="O11" s="65">
        <v>57332</v>
      </c>
      <c r="P11" s="65">
        <v>59374</v>
      </c>
      <c r="Q11" s="65">
        <v>40501</v>
      </c>
      <c r="R11" s="65">
        <v>157207</v>
      </c>
      <c r="S11" s="65">
        <v>87579</v>
      </c>
      <c r="T11" s="65">
        <v>66104</v>
      </c>
      <c r="U11" s="65">
        <v>55158</v>
      </c>
      <c r="V11" s="65">
        <v>208841</v>
      </c>
      <c r="W11" s="65">
        <v>556199</v>
      </c>
      <c r="X11" s="65">
        <v>-23489640</v>
      </c>
      <c r="Y11" s="65">
        <v>24045839</v>
      </c>
      <c r="Z11" s="145">
        <v>-102.37</v>
      </c>
      <c r="AA11" s="160">
        <v>-23489640</v>
      </c>
    </row>
    <row r="12" spans="1:27" ht="13.5">
      <c r="A12" s="198" t="s">
        <v>108</v>
      </c>
      <c r="B12" s="200"/>
      <c r="C12" s="160">
        <v>2997592</v>
      </c>
      <c r="D12" s="160"/>
      <c r="E12" s="161">
        <v>3232000</v>
      </c>
      <c r="F12" s="65">
        <v>2894760</v>
      </c>
      <c r="G12" s="65">
        <v>58691</v>
      </c>
      <c r="H12" s="65">
        <v>58581</v>
      </c>
      <c r="I12" s="65">
        <v>59800</v>
      </c>
      <c r="J12" s="65">
        <v>177072</v>
      </c>
      <c r="K12" s="65">
        <v>1120099</v>
      </c>
      <c r="L12" s="65">
        <v>60305</v>
      </c>
      <c r="M12" s="65">
        <v>63092</v>
      </c>
      <c r="N12" s="65">
        <v>1243496</v>
      </c>
      <c r="O12" s="65">
        <v>59229</v>
      </c>
      <c r="P12" s="65">
        <v>87727</v>
      </c>
      <c r="Q12" s="65">
        <v>17257</v>
      </c>
      <c r="R12" s="65">
        <v>164213</v>
      </c>
      <c r="S12" s="65">
        <v>57497</v>
      </c>
      <c r="T12" s="65">
        <v>84498</v>
      </c>
      <c r="U12" s="65">
        <v>1260350</v>
      </c>
      <c r="V12" s="65">
        <v>1402345</v>
      </c>
      <c r="W12" s="65">
        <v>2987126</v>
      </c>
      <c r="X12" s="65">
        <v>2894760</v>
      </c>
      <c r="Y12" s="65">
        <v>92366</v>
      </c>
      <c r="Z12" s="145">
        <v>3.19</v>
      </c>
      <c r="AA12" s="160">
        <v>2894760</v>
      </c>
    </row>
    <row r="13" spans="1:27" ht="13.5">
      <c r="A13" s="196" t="s">
        <v>109</v>
      </c>
      <c r="B13" s="200"/>
      <c r="C13" s="160">
        <v>2938685</v>
      </c>
      <c r="D13" s="160"/>
      <c r="E13" s="161">
        <v>2810000</v>
      </c>
      <c r="F13" s="65">
        <v>2700000</v>
      </c>
      <c r="G13" s="65">
        <v>317565</v>
      </c>
      <c r="H13" s="65">
        <v>172165</v>
      </c>
      <c r="I13" s="65">
        <v>119678</v>
      </c>
      <c r="J13" s="65">
        <v>609408</v>
      </c>
      <c r="K13" s="65">
        <v>183507</v>
      </c>
      <c r="L13" s="65">
        <v>154634</v>
      </c>
      <c r="M13" s="65">
        <v>396307</v>
      </c>
      <c r="N13" s="65">
        <v>734448</v>
      </c>
      <c r="O13" s="65">
        <v>283643</v>
      </c>
      <c r="P13" s="65">
        <v>513056</v>
      </c>
      <c r="Q13" s="65">
        <v>120047</v>
      </c>
      <c r="R13" s="65">
        <v>916746</v>
      </c>
      <c r="S13" s="65">
        <v>276283</v>
      </c>
      <c r="T13" s="65">
        <v>359514</v>
      </c>
      <c r="U13" s="65">
        <v>329446</v>
      </c>
      <c r="V13" s="65">
        <v>965243</v>
      </c>
      <c r="W13" s="65">
        <v>3225845</v>
      </c>
      <c r="X13" s="65">
        <v>2700000</v>
      </c>
      <c r="Y13" s="65">
        <v>525845</v>
      </c>
      <c r="Z13" s="145">
        <v>19.48</v>
      </c>
      <c r="AA13" s="160">
        <v>2700000</v>
      </c>
    </row>
    <row r="14" spans="1:27" ht="13.5">
      <c r="A14" s="196" t="s">
        <v>110</v>
      </c>
      <c r="B14" s="200"/>
      <c r="C14" s="160">
        <v>156523</v>
      </c>
      <c r="D14" s="160"/>
      <c r="E14" s="161">
        <v>162000</v>
      </c>
      <c r="F14" s="65">
        <v>156290</v>
      </c>
      <c r="G14" s="65">
        <v>659</v>
      </c>
      <c r="H14" s="65">
        <v>18596</v>
      </c>
      <c r="I14" s="65">
        <v>32680</v>
      </c>
      <c r="J14" s="65">
        <v>51935</v>
      </c>
      <c r="K14" s="65">
        <v>31038</v>
      </c>
      <c r="L14" s="65">
        <v>49879</v>
      </c>
      <c r="M14" s="65">
        <v>176841</v>
      </c>
      <c r="N14" s="65">
        <v>257758</v>
      </c>
      <c r="O14" s="65">
        <v>11032</v>
      </c>
      <c r="P14" s="65">
        <v>22779</v>
      </c>
      <c r="Q14" s="65">
        <v>469</v>
      </c>
      <c r="R14" s="65">
        <v>34280</v>
      </c>
      <c r="S14" s="65">
        <v>12101</v>
      </c>
      <c r="T14" s="65">
        <v>11283</v>
      </c>
      <c r="U14" s="65">
        <v>15620</v>
      </c>
      <c r="V14" s="65">
        <v>39004</v>
      </c>
      <c r="W14" s="65">
        <v>382977</v>
      </c>
      <c r="X14" s="65">
        <v>156290</v>
      </c>
      <c r="Y14" s="65">
        <v>226687</v>
      </c>
      <c r="Z14" s="145">
        <v>145.04</v>
      </c>
      <c r="AA14" s="160">
        <v>156290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324854</v>
      </c>
      <c r="D16" s="160"/>
      <c r="E16" s="161">
        <v>933000</v>
      </c>
      <c r="F16" s="65">
        <v>324400</v>
      </c>
      <c r="G16" s="65">
        <v>39905</v>
      </c>
      <c r="H16" s="65">
        <v>28669</v>
      </c>
      <c r="I16" s="65">
        <v>18243</v>
      </c>
      <c r="J16" s="65">
        <v>86817</v>
      </c>
      <c r="K16" s="65">
        <v>131</v>
      </c>
      <c r="L16" s="65">
        <v>54180</v>
      </c>
      <c r="M16" s="65">
        <v>32330</v>
      </c>
      <c r="N16" s="65">
        <v>86641</v>
      </c>
      <c r="O16" s="65">
        <v>58700</v>
      </c>
      <c r="P16" s="65">
        <v>53050</v>
      </c>
      <c r="Q16" s="65">
        <v>55350</v>
      </c>
      <c r="R16" s="65">
        <v>167100</v>
      </c>
      <c r="S16" s="65">
        <v>35300</v>
      </c>
      <c r="T16" s="65">
        <v>60350</v>
      </c>
      <c r="U16" s="65">
        <v>63350</v>
      </c>
      <c r="V16" s="65">
        <v>159000</v>
      </c>
      <c r="W16" s="65">
        <v>499558</v>
      </c>
      <c r="X16" s="65">
        <v>324400</v>
      </c>
      <c r="Y16" s="65">
        <v>175158</v>
      </c>
      <c r="Z16" s="145">
        <v>53.99</v>
      </c>
      <c r="AA16" s="160">
        <v>324400</v>
      </c>
    </row>
    <row r="17" spans="1:27" ht="13.5">
      <c r="A17" s="196" t="s">
        <v>113</v>
      </c>
      <c r="B17" s="200"/>
      <c r="C17" s="160">
        <v>2071286</v>
      </c>
      <c r="D17" s="160"/>
      <c r="E17" s="161">
        <v>2206000</v>
      </c>
      <c r="F17" s="65">
        <v>1938200</v>
      </c>
      <c r="G17" s="65">
        <v>147184</v>
      </c>
      <c r="H17" s="65">
        <v>149847</v>
      </c>
      <c r="I17" s="65">
        <v>169414</v>
      </c>
      <c r="J17" s="65">
        <v>466445</v>
      </c>
      <c r="K17" s="65">
        <v>153013</v>
      </c>
      <c r="L17" s="65">
        <v>150769</v>
      </c>
      <c r="M17" s="65">
        <v>135665</v>
      </c>
      <c r="N17" s="65">
        <v>439447</v>
      </c>
      <c r="O17" s="65">
        <v>14530</v>
      </c>
      <c r="P17" s="65">
        <v>196079</v>
      </c>
      <c r="Q17" s="65">
        <v>157578</v>
      </c>
      <c r="R17" s="65">
        <v>368187</v>
      </c>
      <c r="S17" s="65">
        <v>140611</v>
      </c>
      <c r="T17" s="65">
        <v>169725</v>
      </c>
      <c r="U17" s="65">
        <v>291511</v>
      </c>
      <c r="V17" s="65">
        <v>601847</v>
      </c>
      <c r="W17" s="65">
        <v>1875926</v>
      </c>
      <c r="X17" s="65">
        <v>1938200</v>
      </c>
      <c r="Y17" s="65">
        <v>-62274</v>
      </c>
      <c r="Z17" s="145">
        <v>-3.21</v>
      </c>
      <c r="AA17" s="160">
        <v>1938200</v>
      </c>
    </row>
    <row r="18" spans="1:27" ht="13.5">
      <c r="A18" s="198" t="s">
        <v>114</v>
      </c>
      <c r="B18" s="197"/>
      <c r="C18" s="160">
        <v>925390</v>
      </c>
      <c r="D18" s="160"/>
      <c r="E18" s="161">
        <v>1083000</v>
      </c>
      <c r="F18" s="65">
        <v>1010000</v>
      </c>
      <c r="G18" s="65">
        <v>58315</v>
      </c>
      <c r="H18" s="65">
        <v>98381</v>
      </c>
      <c r="I18" s="65">
        <v>98902</v>
      </c>
      <c r="J18" s="65">
        <v>255598</v>
      </c>
      <c r="K18" s="65">
        <v>87139</v>
      </c>
      <c r="L18" s="65">
        <v>63070</v>
      </c>
      <c r="M18" s="65">
        <v>59739</v>
      </c>
      <c r="N18" s="65">
        <v>209948</v>
      </c>
      <c r="O18" s="65">
        <v>82684</v>
      </c>
      <c r="P18" s="65">
        <v>93651</v>
      </c>
      <c r="Q18" s="65">
        <v>84143</v>
      </c>
      <c r="R18" s="65">
        <v>260478</v>
      </c>
      <c r="S18" s="65">
        <v>80716</v>
      </c>
      <c r="T18" s="65">
        <v>82851</v>
      </c>
      <c r="U18" s="65">
        <v>80163</v>
      </c>
      <c r="V18" s="65">
        <v>243730</v>
      </c>
      <c r="W18" s="65">
        <v>969754</v>
      </c>
      <c r="X18" s="65">
        <v>1010000</v>
      </c>
      <c r="Y18" s="65">
        <v>-40246</v>
      </c>
      <c r="Z18" s="145">
        <v>-3.98</v>
      </c>
      <c r="AA18" s="160">
        <v>1010000</v>
      </c>
    </row>
    <row r="19" spans="1:27" ht="13.5">
      <c r="A19" s="196" t="s">
        <v>34</v>
      </c>
      <c r="B19" s="200"/>
      <c r="C19" s="160">
        <v>45724999</v>
      </c>
      <c r="D19" s="160"/>
      <c r="E19" s="161">
        <v>49488000</v>
      </c>
      <c r="F19" s="65">
        <v>56696000</v>
      </c>
      <c r="G19" s="65">
        <v>15136945</v>
      </c>
      <c r="H19" s="65">
        <v>1113306</v>
      </c>
      <c r="I19" s="65">
        <v>848992</v>
      </c>
      <c r="J19" s="65">
        <v>17099243</v>
      </c>
      <c r="K19" s="65">
        <v>1539518</v>
      </c>
      <c r="L19" s="65">
        <v>1622617</v>
      </c>
      <c r="M19" s="65">
        <v>11450716</v>
      </c>
      <c r="N19" s="65">
        <v>14612851</v>
      </c>
      <c r="O19" s="65">
        <v>1815465</v>
      </c>
      <c r="P19" s="65">
        <v>4642677</v>
      </c>
      <c r="Q19" s="65">
        <v>8951543</v>
      </c>
      <c r="R19" s="65">
        <v>15409685</v>
      </c>
      <c r="S19" s="65">
        <v>907294</v>
      </c>
      <c r="T19" s="65">
        <v>2899613</v>
      </c>
      <c r="U19" s="65">
        <v>1245075</v>
      </c>
      <c r="V19" s="65">
        <v>5051982</v>
      </c>
      <c r="W19" s="65">
        <v>52173761</v>
      </c>
      <c r="X19" s="65">
        <v>56696000</v>
      </c>
      <c r="Y19" s="65">
        <v>-4522239</v>
      </c>
      <c r="Z19" s="145">
        <v>-7.98</v>
      </c>
      <c r="AA19" s="160">
        <v>56696000</v>
      </c>
    </row>
    <row r="20" spans="1:27" ht="13.5">
      <c r="A20" s="196" t="s">
        <v>35</v>
      </c>
      <c r="B20" s="200" t="s">
        <v>96</v>
      </c>
      <c r="C20" s="160">
        <v>2801389</v>
      </c>
      <c r="D20" s="160"/>
      <c r="E20" s="161">
        <v>260000</v>
      </c>
      <c r="F20" s="59">
        <v>196390</v>
      </c>
      <c r="G20" s="59">
        <v>7856</v>
      </c>
      <c r="H20" s="59">
        <v>1143</v>
      </c>
      <c r="I20" s="59">
        <v>1108</v>
      </c>
      <c r="J20" s="59">
        <v>10107</v>
      </c>
      <c r="K20" s="59">
        <v>25807</v>
      </c>
      <c r="L20" s="59">
        <v>11615</v>
      </c>
      <c r="M20" s="59">
        <v>4331</v>
      </c>
      <c r="N20" s="59">
        <v>41753</v>
      </c>
      <c r="O20" s="59">
        <v>34021</v>
      </c>
      <c r="P20" s="59">
        <v>34967</v>
      </c>
      <c r="Q20" s="59">
        <v>7658</v>
      </c>
      <c r="R20" s="59">
        <v>76646</v>
      </c>
      <c r="S20" s="59">
        <v>94313</v>
      </c>
      <c r="T20" s="59">
        <v>13487</v>
      </c>
      <c r="U20" s="59">
        <v>23177</v>
      </c>
      <c r="V20" s="59">
        <v>130977</v>
      </c>
      <c r="W20" s="59">
        <v>259483</v>
      </c>
      <c r="X20" s="59">
        <v>196390</v>
      </c>
      <c r="Y20" s="59">
        <v>63093</v>
      </c>
      <c r="Z20" s="199">
        <v>32.13</v>
      </c>
      <c r="AA20" s="135">
        <v>196390</v>
      </c>
    </row>
    <row r="21" spans="1:27" ht="13.5">
      <c r="A21" s="196" t="s">
        <v>115</v>
      </c>
      <c r="B21" s="200"/>
      <c r="C21" s="160">
        <v>91043</v>
      </c>
      <c r="D21" s="160"/>
      <c r="E21" s="161">
        <v>100000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111831795</v>
      </c>
      <c r="D22" s="203">
        <f>SUM(D5:D21)</f>
        <v>0</v>
      </c>
      <c r="E22" s="204">
        <f t="shared" si="0"/>
        <v>120624000</v>
      </c>
      <c r="F22" s="205">
        <f t="shared" si="0"/>
        <v>104942548</v>
      </c>
      <c r="G22" s="205">
        <f t="shared" si="0"/>
        <v>20358809</v>
      </c>
      <c r="H22" s="205">
        <f t="shared" si="0"/>
        <v>7574742</v>
      </c>
      <c r="I22" s="205">
        <f t="shared" si="0"/>
        <v>7293989</v>
      </c>
      <c r="J22" s="205">
        <f t="shared" si="0"/>
        <v>35227540</v>
      </c>
      <c r="K22" s="205">
        <f t="shared" si="0"/>
        <v>8469364</v>
      </c>
      <c r="L22" s="205">
        <f t="shared" si="0"/>
        <v>7543920</v>
      </c>
      <c r="M22" s="205">
        <f t="shared" si="0"/>
        <v>17421862</v>
      </c>
      <c r="N22" s="205">
        <f t="shared" si="0"/>
        <v>33435146</v>
      </c>
      <c r="O22" s="205">
        <f t="shared" si="0"/>
        <v>7975910</v>
      </c>
      <c r="P22" s="205">
        <f t="shared" si="0"/>
        <v>10403534</v>
      </c>
      <c r="Q22" s="205">
        <f t="shared" si="0"/>
        <v>14371933</v>
      </c>
      <c r="R22" s="205">
        <f t="shared" si="0"/>
        <v>32751377</v>
      </c>
      <c r="S22" s="205">
        <f t="shared" si="0"/>
        <v>6699754</v>
      </c>
      <c r="T22" s="205">
        <f t="shared" si="0"/>
        <v>12148079</v>
      </c>
      <c r="U22" s="205">
        <f t="shared" si="0"/>
        <v>10199341</v>
      </c>
      <c r="V22" s="205">
        <f t="shared" si="0"/>
        <v>29047174</v>
      </c>
      <c r="W22" s="205">
        <f t="shared" si="0"/>
        <v>130461237</v>
      </c>
      <c r="X22" s="205">
        <f t="shared" si="0"/>
        <v>104942548</v>
      </c>
      <c r="Y22" s="205">
        <f t="shared" si="0"/>
        <v>25518689</v>
      </c>
      <c r="Z22" s="206">
        <f>+IF(X22&lt;&gt;0,+(Y22/X22)*100,0)</f>
        <v>24.316818570099898</v>
      </c>
      <c r="AA22" s="203">
        <f>SUM(AA5:AA21)</f>
        <v>104942548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26264045</v>
      </c>
      <c r="D25" s="160"/>
      <c r="E25" s="161">
        <v>35534000</v>
      </c>
      <c r="F25" s="65">
        <v>36304478</v>
      </c>
      <c r="G25" s="65">
        <v>2356983</v>
      </c>
      <c r="H25" s="65">
        <v>2480761</v>
      </c>
      <c r="I25" s="65">
        <v>2892118</v>
      </c>
      <c r="J25" s="65">
        <v>7729862</v>
      </c>
      <c r="K25" s="65">
        <v>4256593</v>
      </c>
      <c r="L25" s="65">
        <v>3718237</v>
      </c>
      <c r="M25" s="65">
        <v>2605579</v>
      </c>
      <c r="N25" s="65">
        <v>10580409</v>
      </c>
      <c r="O25" s="65">
        <v>3601110</v>
      </c>
      <c r="P25" s="65">
        <v>3057175</v>
      </c>
      <c r="Q25" s="65">
        <v>9735079</v>
      </c>
      <c r="R25" s="65">
        <v>16393364</v>
      </c>
      <c r="S25" s="65">
        <v>2983007</v>
      </c>
      <c r="T25" s="65">
        <v>2755506</v>
      </c>
      <c r="U25" s="65">
        <v>682859</v>
      </c>
      <c r="V25" s="65">
        <v>6421372</v>
      </c>
      <c r="W25" s="65">
        <v>41125007</v>
      </c>
      <c r="X25" s="65">
        <v>36304478</v>
      </c>
      <c r="Y25" s="65">
        <v>4820529</v>
      </c>
      <c r="Z25" s="145">
        <v>13.28</v>
      </c>
      <c r="AA25" s="160">
        <v>36304478</v>
      </c>
    </row>
    <row r="26" spans="1:27" ht="13.5">
      <c r="A26" s="198" t="s">
        <v>38</v>
      </c>
      <c r="B26" s="197"/>
      <c r="C26" s="160">
        <v>4315947</v>
      </c>
      <c r="D26" s="160"/>
      <c r="E26" s="161">
        <v>5046000</v>
      </c>
      <c r="F26" s="65">
        <v>5000000</v>
      </c>
      <c r="G26" s="65">
        <v>352727</v>
      </c>
      <c r="H26" s="65">
        <v>365839</v>
      </c>
      <c r="I26" s="65">
        <v>382465</v>
      </c>
      <c r="J26" s="65">
        <v>1101031</v>
      </c>
      <c r="K26" s="65">
        <v>366828</v>
      </c>
      <c r="L26" s="65">
        <v>397762</v>
      </c>
      <c r="M26" s="65">
        <v>389567</v>
      </c>
      <c r="N26" s="65">
        <v>1154157</v>
      </c>
      <c r="O26" s="65">
        <v>500500</v>
      </c>
      <c r="P26" s="65">
        <v>421515</v>
      </c>
      <c r="Q26" s="65">
        <v>393698</v>
      </c>
      <c r="R26" s="65">
        <v>1315713</v>
      </c>
      <c r="S26" s="65">
        <v>410780</v>
      </c>
      <c r="T26" s="65">
        <v>282792</v>
      </c>
      <c r="U26" s="65">
        <v>353948</v>
      </c>
      <c r="V26" s="65">
        <v>1047520</v>
      </c>
      <c r="W26" s="65">
        <v>4618421</v>
      </c>
      <c r="X26" s="65">
        <v>5000000</v>
      </c>
      <c r="Y26" s="65">
        <v>-381579</v>
      </c>
      <c r="Z26" s="145">
        <v>-7.63</v>
      </c>
      <c r="AA26" s="160">
        <v>5000000</v>
      </c>
    </row>
    <row r="27" spans="1:27" ht="13.5">
      <c r="A27" s="198" t="s">
        <v>118</v>
      </c>
      <c r="B27" s="197" t="s">
        <v>99</v>
      </c>
      <c r="C27" s="160">
        <v>618100</v>
      </c>
      <c r="D27" s="160"/>
      <c r="E27" s="161">
        <v>3444000</v>
      </c>
      <c r="F27" s="65">
        <v>3140000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3140000</v>
      </c>
      <c r="Y27" s="65">
        <v>-3140000</v>
      </c>
      <c r="Z27" s="145">
        <v>-100</v>
      </c>
      <c r="AA27" s="160">
        <v>3140000</v>
      </c>
    </row>
    <row r="28" spans="1:27" ht="13.5">
      <c r="A28" s="198" t="s">
        <v>39</v>
      </c>
      <c r="B28" s="197" t="s">
        <v>96</v>
      </c>
      <c r="C28" s="160">
        <v>16784879</v>
      </c>
      <c r="D28" s="160"/>
      <c r="E28" s="161">
        <v>19121000</v>
      </c>
      <c r="F28" s="65">
        <v>18373069</v>
      </c>
      <c r="G28" s="65">
        <v>1397033</v>
      </c>
      <c r="H28" s="65">
        <v>1490263</v>
      </c>
      <c r="I28" s="65">
        <v>1587713</v>
      </c>
      <c r="J28" s="65">
        <v>4475009</v>
      </c>
      <c r="K28" s="65">
        <v>1506982</v>
      </c>
      <c r="L28" s="65">
        <v>1515008</v>
      </c>
      <c r="M28" s="65">
        <v>1538822</v>
      </c>
      <c r="N28" s="65">
        <v>4560812</v>
      </c>
      <c r="O28" s="65">
        <v>1536598</v>
      </c>
      <c r="P28" s="65">
        <v>1548541</v>
      </c>
      <c r="Q28" s="65">
        <v>1547572</v>
      </c>
      <c r="R28" s="65">
        <v>4632711</v>
      </c>
      <c r="S28" s="65">
        <v>1666878</v>
      </c>
      <c r="T28" s="65">
        <v>2464750</v>
      </c>
      <c r="U28" s="65">
        <v>1719246</v>
      </c>
      <c r="V28" s="65">
        <v>5850874</v>
      </c>
      <c r="W28" s="65">
        <v>19519406</v>
      </c>
      <c r="X28" s="65">
        <v>18373069</v>
      </c>
      <c r="Y28" s="65">
        <v>1146337</v>
      </c>
      <c r="Z28" s="145">
        <v>6.24</v>
      </c>
      <c r="AA28" s="160">
        <v>18373069</v>
      </c>
    </row>
    <row r="29" spans="1:27" ht="13.5">
      <c r="A29" s="198" t="s">
        <v>40</v>
      </c>
      <c r="B29" s="197"/>
      <c r="C29" s="160">
        <v>40543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22479311</v>
      </c>
      <c r="D30" s="160"/>
      <c r="E30" s="161">
        <v>32000000</v>
      </c>
      <c r="F30" s="65">
        <v>32000000</v>
      </c>
      <c r="G30" s="65">
        <v>0</v>
      </c>
      <c r="H30" s="65">
        <v>4524014</v>
      </c>
      <c r="I30" s="65">
        <v>4298733</v>
      </c>
      <c r="J30" s="65">
        <v>8822747</v>
      </c>
      <c r="K30" s="65">
        <v>1898449</v>
      </c>
      <c r="L30" s="65">
        <v>942956</v>
      </c>
      <c r="M30" s="65">
        <v>2785166</v>
      </c>
      <c r="N30" s="65">
        <v>5626571</v>
      </c>
      <c r="O30" s="65">
        <v>1769172</v>
      </c>
      <c r="P30" s="65">
        <v>1694074</v>
      </c>
      <c r="Q30" s="65">
        <v>1646748</v>
      </c>
      <c r="R30" s="65">
        <v>5109994</v>
      </c>
      <c r="S30" s="65">
        <v>1726231</v>
      </c>
      <c r="T30" s="65">
        <v>1817483</v>
      </c>
      <c r="U30" s="65">
        <v>1972541</v>
      </c>
      <c r="V30" s="65">
        <v>5516255</v>
      </c>
      <c r="W30" s="65">
        <v>25075567</v>
      </c>
      <c r="X30" s="65">
        <v>32000000</v>
      </c>
      <c r="Y30" s="65">
        <v>-6924433</v>
      </c>
      <c r="Z30" s="145">
        <v>-21.64</v>
      </c>
      <c r="AA30" s="160">
        <v>32000000</v>
      </c>
    </row>
    <row r="31" spans="1:27" ht="13.5">
      <c r="A31" s="198" t="s">
        <v>120</v>
      </c>
      <c r="B31" s="197" t="s">
        <v>121</v>
      </c>
      <c r="C31" s="160">
        <v>4548528</v>
      </c>
      <c r="D31" s="160"/>
      <c r="E31" s="161">
        <v>0</v>
      </c>
      <c r="F31" s="65">
        <v>6089788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6089788</v>
      </c>
      <c r="Y31" s="65">
        <v>-6089788</v>
      </c>
      <c r="Z31" s="145">
        <v>-100</v>
      </c>
      <c r="AA31" s="160">
        <v>6089788</v>
      </c>
    </row>
    <row r="32" spans="1:27" ht="13.5">
      <c r="A32" s="198" t="s">
        <v>122</v>
      </c>
      <c r="B32" s="197"/>
      <c r="C32" s="160">
        <v>10861707</v>
      </c>
      <c r="D32" s="160"/>
      <c r="E32" s="161">
        <v>15578000</v>
      </c>
      <c r="F32" s="65">
        <v>43235000</v>
      </c>
      <c r="G32" s="65">
        <v>1061230</v>
      </c>
      <c r="H32" s="65">
        <v>247056</v>
      </c>
      <c r="I32" s="65">
        <v>1031022</v>
      </c>
      <c r="J32" s="65">
        <v>2339308</v>
      </c>
      <c r="K32" s="65">
        <v>1333369</v>
      </c>
      <c r="L32" s="65">
        <v>412528</v>
      </c>
      <c r="M32" s="65">
        <v>210546</v>
      </c>
      <c r="N32" s="65">
        <v>1956443</v>
      </c>
      <c r="O32" s="65">
        <v>844707</v>
      </c>
      <c r="P32" s="65">
        <v>578958</v>
      </c>
      <c r="Q32" s="65">
        <v>671320</v>
      </c>
      <c r="R32" s="65">
        <v>2094985</v>
      </c>
      <c r="S32" s="65">
        <v>474960</v>
      </c>
      <c r="T32" s="65">
        <v>791137</v>
      </c>
      <c r="U32" s="65">
        <v>957713</v>
      </c>
      <c r="V32" s="65">
        <v>2223810</v>
      </c>
      <c r="W32" s="65">
        <v>8614546</v>
      </c>
      <c r="X32" s="65">
        <v>43235000</v>
      </c>
      <c r="Y32" s="65">
        <v>-34620454</v>
      </c>
      <c r="Z32" s="145">
        <v>-80.08</v>
      </c>
      <c r="AA32" s="160">
        <v>43235000</v>
      </c>
    </row>
    <row r="33" spans="1:27" ht="13.5">
      <c r="A33" s="198" t="s">
        <v>42</v>
      </c>
      <c r="B33" s="197"/>
      <c r="C33" s="160">
        <v>1390232</v>
      </c>
      <c r="D33" s="160"/>
      <c r="E33" s="161">
        <v>0</v>
      </c>
      <c r="F33" s="65">
        <v>1300000</v>
      </c>
      <c r="G33" s="65">
        <v>55334</v>
      </c>
      <c r="H33" s="65">
        <v>72923</v>
      </c>
      <c r="I33" s="65">
        <v>29256</v>
      </c>
      <c r="J33" s="65">
        <v>157513</v>
      </c>
      <c r="K33" s="65">
        <v>73246</v>
      </c>
      <c r="L33" s="65">
        <v>19744</v>
      </c>
      <c r="M33" s="65">
        <v>115837</v>
      </c>
      <c r="N33" s="65">
        <v>208827</v>
      </c>
      <c r="O33" s="65">
        <v>119703</v>
      </c>
      <c r="P33" s="65">
        <v>26002</v>
      </c>
      <c r="Q33" s="65">
        <v>190055</v>
      </c>
      <c r="R33" s="65">
        <v>335760</v>
      </c>
      <c r="S33" s="65">
        <v>148926</v>
      </c>
      <c r="T33" s="65">
        <v>89880</v>
      </c>
      <c r="U33" s="65">
        <v>140605</v>
      </c>
      <c r="V33" s="65">
        <v>379411</v>
      </c>
      <c r="W33" s="65">
        <v>1081511</v>
      </c>
      <c r="X33" s="65">
        <v>1300000</v>
      </c>
      <c r="Y33" s="65">
        <v>-218489</v>
      </c>
      <c r="Z33" s="145">
        <v>-16.81</v>
      </c>
      <c r="AA33" s="160">
        <v>1300000</v>
      </c>
    </row>
    <row r="34" spans="1:27" ht="13.5">
      <c r="A34" s="198" t="s">
        <v>43</v>
      </c>
      <c r="B34" s="197" t="s">
        <v>123</v>
      </c>
      <c r="C34" s="160">
        <v>19686113</v>
      </c>
      <c r="D34" s="160"/>
      <c r="E34" s="161">
        <v>27256000</v>
      </c>
      <c r="F34" s="65">
        <v>21807387</v>
      </c>
      <c r="G34" s="65">
        <v>473278</v>
      </c>
      <c r="H34" s="65">
        <v>1639543</v>
      </c>
      <c r="I34" s="65">
        <v>1850591</v>
      </c>
      <c r="J34" s="65">
        <v>3963412</v>
      </c>
      <c r="K34" s="65">
        <v>3525981</v>
      </c>
      <c r="L34" s="65">
        <v>1953701</v>
      </c>
      <c r="M34" s="65">
        <v>4222984</v>
      </c>
      <c r="N34" s="65">
        <v>9702666</v>
      </c>
      <c r="O34" s="65">
        <v>3920372</v>
      </c>
      <c r="P34" s="65">
        <v>2049459</v>
      </c>
      <c r="Q34" s="65">
        <v>805821</v>
      </c>
      <c r="R34" s="65">
        <v>6775652</v>
      </c>
      <c r="S34" s="65">
        <v>2412388</v>
      </c>
      <c r="T34" s="65">
        <v>4483406</v>
      </c>
      <c r="U34" s="65">
        <v>2871243</v>
      </c>
      <c r="V34" s="65">
        <v>9767037</v>
      </c>
      <c r="W34" s="65">
        <v>30208767</v>
      </c>
      <c r="X34" s="65">
        <v>21807387</v>
      </c>
      <c r="Y34" s="65">
        <v>8401380</v>
      </c>
      <c r="Z34" s="145">
        <v>38.53</v>
      </c>
      <c r="AA34" s="160">
        <v>21807387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106989405</v>
      </c>
      <c r="D36" s="203">
        <f>SUM(D25:D35)</f>
        <v>0</v>
      </c>
      <c r="E36" s="204">
        <f t="shared" si="1"/>
        <v>137979000</v>
      </c>
      <c r="F36" s="205">
        <f t="shared" si="1"/>
        <v>167249722</v>
      </c>
      <c r="G36" s="205">
        <f t="shared" si="1"/>
        <v>5696585</v>
      </c>
      <c r="H36" s="205">
        <f t="shared" si="1"/>
        <v>10820399</v>
      </c>
      <c r="I36" s="205">
        <f t="shared" si="1"/>
        <v>12071898</v>
      </c>
      <c r="J36" s="205">
        <f t="shared" si="1"/>
        <v>28588882</v>
      </c>
      <c r="K36" s="205">
        <f t="shared" si="1"/>
        <v>12961448</v>
      </c>
      <c r="L36" s="205">
        <f t="shared" si="1"/>
        <v>8959936</v>
      </c>
      <c r="M36" s="205">
        <f t="shared" si="1"/>
        <v>11868501</v>
      </c>
      <c r="N36" s="205">
        <f t="shared" si="1"/>
        <v>33789885</v>
      </c>
      <c r="O36" s="205">
        <f t="shared" si="1"/>
        <v>12292162</v>
      </c>
      <c r="P36" s="205">
        <f t="shared" si="1"/>
        <v>9375724</v>
      </c>
      <c r="Q36" s="205">
        <f t="shared" si="1"/>
        <v>14990293</v>
      </c>
      <c r="R36" s="205">
        <f t="shared" si="1"/>
        <v>36658179</v>
      </c>
      <c r="S36" s="205">
        <f t="shared" si="1"/>
        <v>9823170</v>
      </c>
      <c r="T36" s="205">
        <f t="shared" si="1"/>
        <v>12684954</v>
      </c>
      <c r="U36" s="205">
        <f t="shared" si="1"/>
        <v>8698155</v>
      </c>
      <c r="V36" s="205">
        <f t="shared" si="1"/>
        <v>31206279</v>
      </c>
      <c r="W36" s="205">
        <f t="shared" si="1"/>
        <v>130243225</v>
      </c>
      <c r="X36" s="205">
        <f t="shared" si="1"/>
        <v>167249722</v>
      </c>
      <c r="Y36" s="205">
        <f t="shared" si="1"/>
        <v>-37006497</v>
      </c>
      <c r="Z36" s="206">
        <f>+IF(X36&lt;&gt;0,+(Y36/X36)*100,0)</f>
        <v>-22.126492383646536</v>
      </c>
      <c r="AA36" s="203">
        <f>SUM(AA25:AA35)</f>
        <v>167249722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4842390</v>
      </c>
      <c r="D38" s="214">
        <f>+D22-D36</f>
        <v>0</v>
      </c>
      <c r="E38" s="215">
        <f t="shared" si="2"/>
        <v>-17355000</v>
      </c>
      <c r="F38" s="111">
        <f t="shared" si="2"/>
        <v>-62307174</v>
      </c>
      <c r="G38" s="111">
        <f t="shared" si="2"/>
        <v>14662224</v>
      </c>
      <c r="H38" s="111">
        <f t="shared" si="2"/>
        <v>-3245657</v>
      </c>
      <c r="I38" s="111">
        <f t="shared" si="2"/>
        <v>-4777909</v>
      </c>
      <c r="J38" s="111">
        <f t="shared" si="2"/>
        <v>6638658</v>
      </c>
      <c r="K38" s="111">
        <f t="shared" si="2"/>
        <v>-4492084</v>
      </c>
      <c r="L38" s="111">
        <f t="shared" si="2"/>
        <v>-1416016</v>
      </c>
      <c r="M38" s="111">
        <f t="shared" si="2"/>
        <v>5553361</v>
      </c>
      <c r="N38" s="111">
        <f t="shared" si="2"/>
        <v>-354739</v>
      </c>
      <c r="O38" s="111">
        <f t="shared" si="2"/>
        <v>-4316252</v>
      </c>
      <c r="P38" s="111">
        <f t="shared" si="2"/>
        <v>1027810</v>
      </c>
      <c r="Q38" s="111">
        <f t="shared" si="2"/>
        <v>-618360</v>
      </c>
      <c r="R38" s="111">
        <f t="shared" si="2"/>
        <v>-3906802</v>
      </c>
      <c r="S38" s="111">
        <f t="shared" si="2"/>
        <v>-3123416</v>
      </c>
      <c r="T38" s="111">
        <f t="shared" si="2"/>
        <v>-536875</v>
      </c>
      <c r="U38" s="111">
        <f t="shared" si="2"/>
        <v>1501186</v>
      </c>
      <c r="V38" s="111">
        <f t="shared" si="2"/>
        <v>-2159105</v>
      </c>
      <c r="W38" s="111">
        <f t="shared" si="2"/>
        <v>218012</v>
      </c>
      <c r="X38" s="111">
        <f>IF(F22=F36,0,X22-X36)</f>
        <v>-62307174</v>
      </c>
      <c r="Y38" s="111">
        <f t="shared" si="2"/>
        <v>62525186</v>
      </c>
      <c r="Z38" s="216">
        <f>+IF(X38&lt;&gt;0,+(Y38/X38)*100,0)</f>
        <v>-100.34989871310806</v>
      </c>
      <c r="AA38" s="214">
        <f>+AA22-AA36</f>
        <v>-62307174</v>
      </c>
    </row>
    <row r="39" spans="1:27" ht="13.5">
      <c r="A39" s="196" t="s">
        <v>46</v>
      </c>
      <c r="B39" s="200"/>
      <c r="C39" s="160">
        <v>0</v>
      </c>
      <c r="D39" s="160"/>
      <c r="E39" s="161">
        <v>28732000</v>
      </c>
      <c r="F39" s="65">
        <v>6000000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6000000</v>
      </c>
      <c r="Y39" s="65">
        <v>-6000000</v>
      </c>
      <c r="Z39" s="145">
        <v>-100</v>
      </c>
      <c r="AA39" s="160">
        <v>6000000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4842390</v>
      </c>
      <c r="D42" s="221">
        <f>SUM(D38:D41)</f>
        <v>0</v>
      </c>
      <c r="E42" s="222">
        <f t="shared" si="3"/>
        <v>11377000</v>
      </c>
      <c r="F42" s="93">
        <f t="shared" si="3"/>
        <v>-56307174</v>
      </c>
      <c r="G42" s="93">
        <f t="shared" si="3"/>
        <v>14662224</v>
      </c>
      <c r="H42" s="93">
        <f t="shared" si="3"/>
        <v>-3245657</v>
      </c>
      <c r="I42" s="93">
        <f t="shared" si="3"/>
        <v>-4777909</v>
      </c>
      <c r="J42" s="93">
        <f t="shared" si="3"/>
        <v>6638658</v>
      </c>
      <c r="K42" s="93">
        <f t="shared" si="3"/>
        <v>-4492084</v>
      </c>
      <c r="L42" s="93">
        <f t="shared" si="3"/>
        <v>-1416016</v>
      </c>
      <c r="M42" s="93">
        <f t="shared" si="3"/>
        <v>5553361</v>
      </c>
      <c r="N42" s="93">
        <f t="shared" si="3"/>
        <v>-354739</v>
      </c>
      <c r="O42" s="93">
        <f t="shared" si="3"/>
        <v>-4316252</v>
      </c>
      <c r="P42" s="93">
        <f t="shared" si="3"/>
        <v>1027810</v>
      </c>
      <c r="Q42" s="93">
        <f t="shared" si="3"/>
        <v>-618360</v>
      </c>
      <c r="R42" s="93">
        <f t="shared" si="3"/>
        <v>-3906802</v>
      </c>
      <c r="S42" s="93">
        <f t="shared" si="3"/>
        <v>-3123416</v>
      </c>
      <c r="T42" s="93">
        <f t="shared" si="3"/>
        <v>-536875</v>
      </c>
      <c r="U42" s="93">
        <f t="shared" si="3"/>
        <v>1501186</v>
      </c>
      <c r="V42" s="93">
        <f t="shared" si="3"/>
        <v>-2159105</v>
      </c>
      <c r="W42" s="93">
        <f t="shared" si="3"/>
        <v>218012</v>
      </c>
      <c r="X42" s="93">
        <f t="shared" si="3"/>
        <v>-56307174</v>
      </c>
      <c r="Y42" s="93">
        <f t="shared" si="3"/>
        <v>56525186</v>
      </c>
      <c r="Z42" s="223">
        <f>+IF(X42&lt;&gt;0,+(Y42/X42)*100,0)</f>
        <v>-100.38718334541173</v>
      </c>
      <c r="AA42" s="221">
        <f>SUM(AA38:AA41)</f>
        <v>-56307174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4842390</v>
      </c>
      <c r="D44" s="225">
        <f>+D42-D43</f>
        <v>0</v>
      </c>
      <c r="E44" s="226">
        <f t="shared" si="4"/>
        <v>11377000</v>
      </c>
      <c r="F44" s="82">
        <f t="shared" si="4"/>
        <v>-56307174</v>
      </c>
      <c r="G44" s="82">
        <f t="shared" si="4"/>
        <v>14662224</v>
      </c>
      <c r="H44" s="82">
        <f t="shared" si="4"/>
        <v>-3245657</v>
      </c>
      <c r="I44" s="82">
        <f t="shared" si="4"/>
        <v>-4777909</v>
      </c>
      <c r="J44" s="82">
        <f t="shared" si="4"/>
        <v>6638658</v>
      </c>
      <c r="K44" s="82">
        <f t="shared" si="4"/>
        <v>-4492084</v>
      </c>
      <c r="L44" s="82">
        <f t="shared" si="4"/>
        <v>-1416016</v>
      </c>
      <c r="M44" s="82">
        <f t="shared" si="4"/>
        <v>5553361</v>
      </c>
      <c r="N44" s="82">
        <f t="shared" si="4"/>
        <v>-354739</v>
      </c>
      <c r="O44" s="82">
        <f t="shared" si="4"/>
        <v>-4316252</v>
      </c>
      <c r="P44" s="82">
        <f t="shared" si="4"/>
        <v>1027810</v>
      </c>
      <c r="Q44" s="82">
        <f t="shared" si="4"/>
        <v>-618360</v>
      </c>
      <c r="R44" s="82">
        <f t="shared" si="4"/>
        <v>-3906802</v>
      </c>
      <c r="S44" s="82">
        <f t="shared" si="4"/>
        <v>-3123416</v>
      </c>
      <c r="T44" s="82">
        <f t="shared" si="4"/>
        <v>-536875</v>
      </c>
      <c r="U44" s="82">
        <f t="shared" si="4"/>
        <v>1501186</v>
      </c>
      <c r="V44" s="82">
        <f t="shared" si="4"/>
        <v>-2159105</v>
      </c>
      <c r="W44" s="82">
        <f t="shared" si="4"/>
        <v>218012</v>
      </c>
      <c r="X44" s="82">
        <f t="shared" si="4"/>
        <v>-56307174</v>
      </c>
      <c r="Y44" s="82">
        <f t="shared" si="4"/>
        <v>56525186</v>
      </c>
      <c r="Z44" s="227">
        <f>+IF(X44&lt;&gt;0,+(Y44/X44)*100,0)</f>
        <v>-100.38718334541173</v>
      </c>
      <c r="AA44" s="225">
        <f>+AA42-AA43</f>
        <v>-56307174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4842390</v>
      </c>
      <c r="D46" s="221">
        <f>SUM(D44:D45)</f>
        <v>0</v>
      </c>
      <c r="E46" s="222">
        <f t="shared" si="5"/>
        <v>11377000</v>
      </c>
      <c r="F46" s="93">
        <f t="shared" si="5"/>
        <v>-56307174</v>
      </c>
      <c r="G46" s="93">
        <f t="shared" si="5"/>
        <v>14662224</v>
      </c>
      <c r="H46" s="93">
        <f t="shared" si="5"/>
        <v>-3245657</v>
      </c>
      <c r="I46" s="93">
        <f t="shared" si="5"/>
        <v>-4777909</v>
      </c>
      <c r="J46" s="93">
        <f t="shared" si="5"/>
        <v>6638658</v>
      </c>
      <c r="K46" s="93">
        <f t="shared" si="5"/>
        <v>-4492084</v>
      </c>
      <c r="L46" s="93">
        <f t="shared" si="5"/>
        <v>-1416016</v>
      </c>
      <c r="M46" s="93">
        <f t="shared" si="5"/>
        <v>5553361</v>
      </c>
      <c r="N46" s="93">
        <f t="shared" si="5"/>
        <v>-354739</v>
      </c>
      <c r="O46" s="93">
        <f t="shared" si="5"/>
        <v>-4316252</v>
      </c>
      <c r="P46" s="93">
        <f t="shared" si="5"/>
        <v>1027810</v>
      </c>
      <c r="Q46" s="93">
        <f t="shared" si="5"/>
        <v>-618360</v>
      </c>
      <c r="R46" s="93">
        <f t="shared" si="5"/>
        <v>-3906802</v>
      </c>
      <c r="S46" s="93">
        <f t="shared" si="5"/>
        <v>-3123416</v>
      </c>
      <c r="T46" s="93">
        <f t="shared" si="5"/>
        <v>-536875</v>
      </c>
      <c r="U46" s="93">
        <f t="shared" si="5"/>
        <v>1501186</v>
      </c>
      <c r="V46" s="93">
        <f t="shared" si="5"/>
        <v>-2159105</v>
      </c>
      <c r="W46" s="93">
        <f t="shared" si="5"/>
        <v>218012</v>
      </c>
      <c r="X46" s="93">
        <f t="shared" si="5"/>
        <v>-56307174</v>
      </c>
      <c r="Y46" s="93">
        <f t="shared" si="5"/>
        <v>56525186</v>
      </c>
      <c r="Z46" s="223">
        <f>+IF(X46&lt;&gt;0,+(Y46/X46)*100,0)</f>
        <v>-100.38718334541173</v>
      </c>
      <c r="AA46" s="221">
        <f>SUM(AA44:AA45)</f>
        <v>-56307174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4842390</v>
      </c>
      <c r="D48" s="232">
        <f>SUM(D46:D47)</f>
        <v>0</v>
      </c>
      <c r="E48" s="233">
        <f t="shared" si="6"/>
        <v>11377000</v>
      </c>
      <c r="F48" s="234">
        <f t="shared" si="6"/>
        <v>-56307174</v>
      </c>
      <c r="G48" s="234">
        <f t="shared" si="6"/>
        <v>14662224</v>
      </c>
      <c r="H48" s="235">
        <f t="shared" si="6"/>
        <v>-3245657</v>
      </c>
      <c r="I48" s="235">
        <f t="shared" si="6"/>
        <v>-4777909</v>
      </c>
      <c r="J48" s="235">
        <f t="shared" si="6"/>
        <v>6638658</v>
      </c>
      <c r="K48" s="235">
        <f t="shared" si="6"/>
        <v>-4492084</v>
      </c>
      <c r="L48" s="235">
        <f t="shared" si="6"/>
        <v>-1416016</v>
      </c>
      <c r="M48" s="234">
        <f t="shared" si="6"/>
        <v>5553361</v>
      </c>
      <c r="N48" s="234">
        <f t="shared" si="6"/>
        <v>-354739</v>
      </c>
      <c r="O48" s="235">
        <f t="shared" si="6"/>
        <v>-4316252</v>
      </c>
      <c r="P48" s="235">
        <f t="shared" si="6"/>
        <v>1027810</v>
      </c>
      <c r="Q48" s="235">
        <f t="shared" si="6"/>
        <v>-618360</v>
      </c>
      <c r="R48" s="235">
        <f t="shared" si="6"/>
        <v>-3906802</v>
      </c>
      <c r="S48" s="235">
        <f t="shared" si="6"/>
        <v>-3123416</v>
      </c>
      <c r="T48" s="234">
        <f t="shared" si="6"/>
        <v>-536875</v>
      </c>
      <c r="U48" s="234">
        <f t="shared" si="6"/>
        <v>1501186</v>
      </c>
      <c r="V48" s="235">
        <f t="shared" si="6"/>
        <v>-2159105</v>
      </c>
      <c r="W48" s="235">
        <f t="shared" si="6"/>
        <v>218012</v>
      </c>
      <c r="X48" s="235">
        <f t="shared" si="6"/>
        <v>-56307174</v>
      </c>
      <c r="Y48" s="235">
        <f t="shared" si="6"/>
        <v>56525186</v>
      </c>
      <c r="Z48" s="236">
        <f>+IF(X48&lt;&gt;0,+(Y48/X48)*100,0)</f>
        <v>-100.38718334541173</v>
      </c>
      <c r="AA48" s="237">
        <f>SUM(AA46:AA47)</f>
        <v>-56307174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138731</v>
      </c>
      <c r="D5" s="158">
        <f>SUM(D6:D8)</f>
        <v>0</v>
      </c>
      <c r="E5" s="159">
        <f t="shared" si="0"/>
        <v>963000</v>
      </c>
      <c r="F5" s="105">
        <f t="shared" si="0"/>
        <v>963000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9411</v>
      </c>
      <c r="M5" s="105">
        <f t="shared" si="0"/>
        <v>874</v>
      </c>
      <c r="N5" s="105">
        <f t="shared" si="0"/>
        <v>10285</v>
      </c>
      <c r="O5" s="105">
        <f t="shared" si="0"/>
        <v>15868</v>
      </c>
      <c r="P5" s="105">
        <f t="shared" si="0"/>
        <v>19178</v>
      </c>
      <c r="Q5" s="105">
        <f t="shared" si="0"/>
        <v>0</v>
      </c>
      <c r="R5" s="105">
        <f t="shared" si="0"/>
        <v>35046</v>
      </c>
      <c r="S5" s="105">
        <f t="shared" si="0"/>
        <v>0</v>
      </c>
      <c r="T5" s="105">
        <f t="shared" si="0"/>
        <v>0</v>
      </c>
      <c r="U5" s="105">
        <f t="shared" si="0"/>
        <v>672941</v>
      </c>
      <c r="V5" s="105">
        <f t="shared" si="0"/>
        <v>672941</v>
      </c>
      <c r="W5" s="105">
        <f t="shared" si="0"/>
        <v>718272</v>
      </c>
      <c r="X5" s="105">
        <f t="shared" si="0"/>
        <v>963000</v>
      </c>
      <c r="Y5" s="105">
        <f t="shared" si="0"/>
        <v>-244728</v>
      </c>
      <c r="Z5" s="142">
        <f>+IF(X5&lt;&gt;0,+(Y5/X5)*100,0)</f>
        <v>-25.41308411214953</v>
      </c>
      <c r="AA5" s="158">
        <f>SUM(AA6:AA8)</f>
        <v>963000</v>
      </c>
    </row>
    <row r="6" spans="1:27" ht="13.5">
      <c r="A6" s="143" t="s">
        <v>75</v>
      </c>
      <c r="B6" s="141"/>
      <c r="C6" s="160">
        <v>1438</v>
      </c>
      <c r="D6" s="160"/>
      <c r="E6" s="161">
        <v>88000</v>
      </c>
      <c r="F6" s="65">
        <v>88000</v>
      </c>
      <c r="G6" s="65"/>
      <c r="H6" s="65"/>
      <c r="I6" s="65"/>
      <c r="J6" s="65"/>
      <c r="K6" s="65"/>
      <c r="L6" s="65">
        <v>9411</v>
      </c>
      <c r="M6" s="65">
        <v>874</v>
      </c>
      <c r="N6" s="65">
        <v>10285</v>
      </c>
      <c r="O6" s="65">
        <v>6130</v>
      </c>
      <c r="P6" s="65">
        <v>5492</v>
      </c>
      <c r="Q6" s="65"/>
      <c r="R6" s="65">
        <v>11622</v>
      </c>
      <c r="S6" s="65"/>
      <c r="T6" s="65"/>
      <c r="U6" s="65"/>
      <c r="V6" s="65"/>
      <c r="W6" s="65">
        <v>21907</v>
      </c>
      <c r="X6" s="65">
        <v>88000</v>
      </c>
      <c r="Y6" s="65">
        <v>-66093</v>
      </c>
      <c r="Z6" s="145">
        <v>-75.11</v>
      </c>
      <c r="AA6" s="67">
        <v>88000</v>
      </c>
    </row>
    <row r="7" spans="1:27" ht="13.5">
      <c r="A7" s="143" t="s">
        <v>76</v>
      </c>
      <c r="B7" s="141"/>
      <c r="C7" s="162">
        <v>74864</v>
      </c>
      <c r="D7" s="162"/>
      <c r="E7" s="163">
        <v>563000</v>
      </c>
      <c r="F7" s="164">
        <v>563000</v>
      </c>
      <c r="G7" s="164"/>
      <c r="H7" s="164"/>
      <c r="I7" s="164"/>
      <c r="J7" s="164"/>
      <c r="K7" s="164"/>
      <c r="L7" s="164"/>
      <c r="M7" s="164"/>
      <c r="N7" s="164"/>
      <c r="O7" s="164">
        <v>9738</v>
      </c>
      <c r="P7" s="164"/>
      <c r="Q7" s="164"/>
      <c r="R7" s="164">
        <v>9738</v>
      </c>
      <c r="S7" s="164"/>
      <c r="T7" s="164"/>
      <c r="U7" s="164"/>
      <c r="V7" s="164"/>
      <c r="W7" s="164">
        <v>9738</v>
      </c>
      <c r="X7" s="164">
        <v>563000</v>
      </c>
      <c r="Y7" s="164">
        <v>-553262</v>
      </c>
      <c r="Z7" s="146">
        <v>-98.27</v>
      </c>
      <c r="AA7" s="239">
        <v>563000</v>
      </c>
    </row>
    <row r="8" spans="1:27" ht="13.5">
      <c r="A8" s="143" t="s">
        <v>77</v>
      </c>
      <c r="B8" s="141"/>
      <c r="C8" s="160">
        <v>62429</v>
      </c>
      <c r="D8" s="160"/>
      <c r="E8" s="161">
        <v>312000</v>
      </c>
      <c r="F8" s="65">
        <v>312000</v>
      </c>
      <c r="G8" s="65"/>
      <c r="H8" s="65"/>
      <c r="I8" s="65"/>
      <c r="J8" s="65"/>
      <c r="K8" s="65"/>
      <c r="L8" s="65"/>
      <c r="M8" s="65"/>
      <c r="N8" s="65"/>
      <c r="O8" s="65"/>
      <c r="P8" s="65">
        <v>13686</v>
      </c>
      <c r="Q8" s="65"/>
      <c r="R8" s="65">
        <v>13686</v>
      </c>
      <c r="S8" s="65"/>
      <c r="T8" s="65"/>
      <c r="U8" s="65">
        <v>672941</v>
      </c>
      <c r="V8" s="65">
        <v>672941</v>
      </c>
      <c r="W8" s="65">
        <v>686627</v>
      </c>
      <c r="X8" s="65">
        <v>312000</v>
      </c>
      <c r="Y8" s="65">
        <v>374627</v>
      </c>
      <c r="Z8" s="145">
        <v>120.07</v>
      </c>
      <c r="AA8" s="67">
        <v>312000</v>
      </c>
    </row>
    <row r="9" spans="1:27" ht="13.5">
      <c r="A9" s="140" t="s">
        <v>78</v>
      </c>
      <c r="B9" s="141"/>
      <c r="C9" s="158">
        <f aca="true" t="shared" si="1" ref="C9:Y9">SUM(C10:C14)</f>
        <v>818727</v>
      </c>
      <c r="D9" s="158">
        <f>SUM(D10:D14)</f>
        <v>0</v>
      </c>
      <c r="E9" s="159">
        <f t="shared" si="1"/>
        <v>16314000</v>
      </c>
      <c r="F9" s="105">
        <f t="shared" si="1"/>
        <v>16314000</v>
      </c>
      <c r="G9" s="105">
        <f t="shared" si="1"/>
        <v>0</v>
      </c>
      <c r="H9" s="105">
        <f t="shared" si="1"/>
        <v>837695</v>
      </c>
      <c r="I9" s="105">
        <f t="shared" si="1"/>
        <v>0</v>
      </c>
      <c r="J9" s="105">
        <f t="shared" si="1"/>
        <v>837695</v>
      </c>
      <c r="K9" s="105">
        <f t="shared" si="1"/>
        <v>230628</v>
      </c>
      <c r="L9" s="105">
        <f t="shared" si="1"/>
        <v>38830</v>
      </c>
      <c r="M9" s="105">
        <f t="shared" si="1"/>
        <v>11700</v>
      </c>
      <c r="N9" s="105">
        <f t="shared" si="1"/>
        <v>281158</v>
      </c>
      <c r="O9" s="105">
        <f t="shared" si="1"/>
        <v>171600</v>
      </c>
      <c r="P9" s="105">
        <f t="shared" si="1"/>
        <v>16680</v>
      </c>
      <c r="Q9" s="105">
        <f t="shared" si="1"/>
        <v>13360</v>
      </c>
      <c r="R9" s="105">
        <f t="shared" si="1"/>
        <v>201640</v>
      </c>
      <c r="S9" s="105">
        <f t="shared" si="1"/>
        <v>140399</v>
      </c>
      <c r="T9" s="105">
        <f t="shared" si="1"/>
        <v>93100</v>
      </c>
      <c r="U9" s="105">
        <f t="shared" si="1"/>
        <v>43541</v>
      </c>
      <c r="V9" s="105">
        <f t="shared" si="1"/>
        <v>277040</v>
      </c>
      <c r="W9" s="105">
        <f t="shared" si="1"/>
        <v>1597533</v>
      </c>
      <c r="X9" s="105">
        <f t="shared" si="1"/>
        <v>16314000</v>
      </c>
      <c r="Y9" s="105">
        <f t="shared" si="1"/>
        <v>-14716467</v>
      </c>
      <c r="Z9" s="142">
        <f>+IF(X9&lt;&gt;0,+(Y9/X9)*100,0)</f>
        <v>-90.20759470393527</v>
      </c>
      <c r="AA9" s="107">
        <f>SUM(AA10:AA14)</f>
        <v>16314000</v>
      </c>
    </row>
    <row r="10" spans="1:27" ht="13.5">
      <c r="A10" s="143" t="s">
        <v>79</v>
      </c>
      <c r="B10" s="141"/>
      <c r="C10" s="160">
        <v>366971</v>
      </c>
      <c r="D10" s="160"/>
      <c r="E10" s="161">
        <v>98000</v>
      </c>
      <c r="F10" s="65">
        <v>98000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>
        <v>7401</v>
      </c>
      <c r="U10" s="65">
        <v>43541</v>
      </c>
      <c r="V10" s="65">
        <v>50942</v>
      </c>
      <c r="W10" s="65">
        <v>50942</v>
      </c>
      <c r="X10" s="65">
        <v>98000</v>
      </c>
      <c r="Y10" s="65">
        <v>-47058</v>
      </c>
      <c r="Z10" s="145">
        <v>-48.02</v>
      </c>
      <c r="AA10" s="67">
        <v>98000</v>
      </c>
    </row>
    <row r="11" spans="1:27" ht="13.5">
      <c r="A11" s="143" t="s">
        <v>80</v>
      </c>
      <c r="B11" s="141"/>
      <c r="C11" s="160">
        <v>367920</v>
      </c>
      <c r="D11" s="160"/>
      <c r="E11" s="161">
        <v>1215000</v>
      </c>
      <c r="F11" s="65">
        <v>1215000</v>
      </c>
      <c r="G11" s="65"/>
      <c r="H11" s="65">
        <v>837695</v>
      </c>
      <c r="I11" s="65"/>
      <c r="J11" s="65">
        <v>837695</v>
      </c>
      <c r="K11" s="65">
        <v>210891</v>
      </c>
      <c r="L11" s="65">
        <v>38830</v>
      </c>
      <c r="M11" s="65"/>
      <c r="N11" s="65">
        <v>249721</v>
      </c>
      <c r="O11" s="65">
        <v>171600</v>
      </c>
      <c r="P11" s="65">
        <v>16680</v>
      </c>
      <c r="Q11" s="65">
        <v>13360</v>
      </c>
      <c r="R11" s="65">
        <v>201640</v>
      </c>
      <c r="S11" s="65">
        <v>140399</v>
      </c>
      <c r="T11" s="65">
        <v>85699</v>
      </c>
      <c r="U11" s="65"/>
      <c r="V11" s="65">
        <v>226098</v>
      </c>
      <c r="W11" s="65">
        <v>1515154</v>
      </c>
      <c r="X11" s="65">
        <v>1215000</v>
      </c>
      <c r="Y11" s="65">
        <v>300154</v>
      </c>
      <c r="Z11" s="145">
        <v>24.7</v>
      </c>
      <c r="AA11" s="67">
        <v>1215000</v>
      </c>
    </row>
    <row r="12" spans="1:27" ht="13.5">
      <c r="A12" s="143" t="s">
        <v>81</v>
      </c>
      <c r="B12" s="141"/>
      <c r="C12" s="160">
        <v>83836</v>
      </c>
      <c r="D12" s="160"/>
      <c r="E12" s="161">
        <v>15001000</v>
      </c>
      <c r="F12" s="65">
        <v>15001000</v>
      </c>
      <c r="G12" s="65"/>
      <c r="H12" s="65"/>
      <c r="I12" s="65"/>
      <c r="J12" s="65"/>
      <c r="K12" s="65">
        <v>19737</v>
      </c>
      <c r="L12" s="65"/>
      <c r="M12" s="65">
        <v>11700</v>
      </c>
      <c r="N12" s="65">
        <v>31437</v>
      </c>
      <c r="O12" s="65"/>
      <c r="P12" s="65"/>
      <c r="Q12" s="65"/>
      <c r="R12" s="65"/>
      <c r="S12" s="65"/>
      <c r="T12" s="65"/>
      <c r="U12" s="65"/>
      <c r="V12" s="65"/>
      <c r="W12" s="65">
        <v>31437</v>
      </c>
      <c r="X12" s="65">
        <v>15001000</v>
      </c>
      <c r="Y12" s="65">
        <v>-14969563</v>
      </c>
      <c r="Z12" s="145">
        <v>-99.79</v>
      </c>
      <c r="AA12" s="67">
        <v>15001000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15654582</v>
      </c>
      <c r="D15" s="158">
        <f>SUM(D16:D18)</f>
        <v>0</v>
      </c>
      <c r="E15" s="159">
        <f t="shared" si="2"/>
        <v>22593000</v>
      </c>
      <c r="F15" s="105">
        <f t="shared" si="2"/>
        <v>22593000</v>
      </c>
      <c r="G15" s="105">
        <f t="shared" si="2"/>
        <v>0</v>
      </c>
      <c r="H15" s="105">
        <f t="shared" si="2"/>
        <v>358151</v>
      </c>
      <c r="I15" s="105">
        <f t="shared" si="2"/>
        <v>300842</v>
      </c>
      <c r="J15" s="105">
        <f t="shared" si="2"/>
        <v>658993</v>
      </c>
      <c r="K15" s="105">
        <f t="shared" si="2"/>
        <v>503014</v>
      </c>
      <c r="L15" s="105">
        <f t="shared" si="2"/>
        <v>1174133</v>
      </c>
      <c r="M15" s="105">
        <f t="shared" si="2"/>
        <v>1058912</v>
      </c>
      <c r="N15" s="105">
        <f t="shared" si="2"/>
        <v>2736059</v>
      </c>
      <c r="O15" s="105">
        <f t="shared" si="2"/>
        <v>326784</v>
      </c>
      <c r="P15" s="105">
        <f t="shared" si="2"/>
        <v>1030485</v>
      </c>
      <c r="Q15" s="105">
        <f t="shared" si="2"/>
        <v>0</v>
      </c>
      <c r="R15" s="105">
        <f t="shared" si="2"/>
        <v>1357269</v>
      </c>
      <c r="S15" s="105">
        <f t="shared" si="2"/>
        <v>1252844</v>
      </c>
      <c r="T15" s="105">
        <f t="shared" si="2"/>
        <v>1373288</v>
      </c>
      <c r="U15" s="105">
        <f t="shared" si="2"/>
        <v>445961</v>
      </c>
      <c r="V15" s="105">
        <f t="shared" si="2"/>
        <v>3072093</v>
      </c>
      <c r="W15" s="105">
        <f t="shared" si="2"/>
        <v>7824414</v>
      </c>
      <c r="X15" s="105">
        <f t="shared" si="2"/>
        <v>22593000</v>
      </c>
      <c r="Y15" s="105">
        <f t="shared" si="2"/>
        <v>-14768586</v>
      </c>
      <c r="Z15" s="142">
        <f>+IF(X15&lt;&gt;0,+(Y15/X15)*100,0)</f>
        <v>-65.36797238082592</v>
      </c>
      <c r="AA15" s="107">
        <f>SUM(AA16:AA18)</f>
        <v>22593000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15654582</v>
      </c>
      <c r="D17" s="160"/>
      <c r="E17" s="161">
        <v>22593000</v>
      </c>
      <c r="F17" s="65">
        <v>22593000</v>
      </c>
      <c r="G17" s="65"/>
      <c r="H17" s="65">
        <v>358151</v>
      </c>
      <c r="I17" s="65">
        <v>300842</v>
      </c>
      <c r="J17" s="65">
        <v>658993</v>
      </c>
      <c r="K17" s="65">
        <v>503014</v>
      </c>
      <c r="L17" s="65">
        <v>1174133</v>
      </c>
      <c r="M17" s="65">
        <v>1058912</v>
      </c>
      <c r="N17" s="65">
        <v>2736059</v>
      </c>
      <c r="O17" s="65">
        <v>326784</v>
      </c>
      <c r="P17" s="65">
        <v>1030485</v>
      </c>
      <c r="Q17" s="65"/>
      <c r="R17" s="65">
        <v>1357269</v>
      </c>
      <c r="S17" s="65">
        <v>1252844</v>
      </c>
      <c r="T17" s="65">
        <v>1373288</v>
      </c>
      <c r="U17" s="65">
        <v>445961</v>
      </c>
      <c r="V17" s="65">
        <v>3072093</v>
      </c>
      <c r="W17" s="65">
        <v>7824414</v>
      </c>
      <c r="X17" s="65">
        <v>22593000</v>
      </c>
      <c r="Y17" s="65">
        <v>-14768586</v>
      </c>
      <c r="Z17" s="145">
        <v>-65.37</v>
      </c>
      <c r="AA17" s="67">
        <v>22593000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4094460</v>
      </c>
      <c r="D19" s="158">
        <f>SUM(D20:D23)</f>
        <v>0</v>
      </c>
      <c r="E19" s="159">
        <f t="shared" si="3"/>
        <v>5497000</v>
      </c>
      <c r="F19" s="105">
        <f t="shared" si="3"/>
        <v>5497000</v>
      </c>
      <c r="G19" s="105">
        <f t="shared" si="3"/>
        <v>552632</v>
      </c>
      <c r="H19" s="105">
        <f t="shared" si="3"/>
        <v>0</v>
      </c>
      <c r="I19" s="105">
        <f t="shared" si="3"/>
        <v>502422</v>
      </c>
      <c r="J19" s="105">
        <f t="shared" si="3"/>
        <v>1055054</v>
      </c>
      <c r="K19" s="105">
        <f t="shared" si="3"/>
        <v>103436</v>
      </c>
      <c r="L19" s="105">
        <f t="shared" si="3"/>
        <v>16670</v>
      </c>
      <c r="M19" s="105">
        <f t="shared" si="3"/>
        <v>21569</v>
      </c>
      <c r="N19" s="105">
        <f t="shared" si="3"/>
        <v>141675</v>
      </c>
      <c r="O19" s="105">
        <f t="shared" si="3"/>
        <v>45117</v>
      </c>
      <c r="P19" s="105">
        <f t="shared" si="3"/>
        <v>18988</v>
      </c>
      <c r="Q19" s="105">
        <f t="shared" si="3"/>
        <v>23076</v>
      </c>
      <c r="R19" s="105">
        <f t="shared" si="3"/>
        <v>87181</v>
      </c>
      <c r="S19" s="105">
        <f t="shared" si="3"/>
        <v>27766</v>
      </c>
      <c r="T19" s="105">
        <f t="shared" si="3"/>
        <v>556756</v>
      </c>
      <c r="U19" s="105">
        <f t="shared" si="3"/>
        <v>300006</v>
      </c>
      <c r="V19" s="105">
        <f t="shared" si="3"/>
        <v>884528</v>
      </c>
      <c r="W19" s="105">
        <f t="shared" si="3"/>
        <v>2168438</v>
      </c>
      <c r="X19" s="105">
        <f t="shared" si="3"/>
        <v>5497000</v>
      </c>
      <c r="Y19" s="105">
        <f t="shared" si="3"/>
        <v>-3328562</v>
      </c>
      <c r="Z19" s="142">
        <f>+IF(X19&lt;&gt;0,+(Y19/X19)*100,0)</f>
        <v>-60.552337638712025</v>
      </c>
      <c r="AA19" s="107">
        <f>SUM(AA20:AA23)</f>
        <v>5497000</v>
      </c>
    </row>
    <row r="20" spans="1:27" ht="13.5">
      <c r="A20" s="143" t="s">
        <v>89</v>
      </c>
      <c r="B20" s="141"/>
      <c r="C20" s="160">
        <v>3919021</v>
      </c>
      <c r="D20" s="160"/>
      <c r="E20" s="161">
        <v>3967000</v>
      </c>
      <c r="F20" s="65">
        <v>3967000</v>
      </c>
      <c r="G20" s="65"/>
      <c r="H20" s="65"/>
      <c r="I20" s="65">
        <v>502422</v>
      </c>
      <c r="J20" s="65">
        <v>502422</v>
      </c>
      <c r="K20" s="65">
        <v>103436</v>
      </c>
      <c r="L20" s="65">
        <v>16670</v>
      </c>
      <c r="M20" s="65">
        <v>21569</v>
      </c>
      <c r="N20" s="65">
        <v>141675</v>
      </c>
      <c r="O20" s="65">
        <v>45117</v>
      </c>
      <c r="P20" s="65">
        <v>18988</v>
      </c>
      <c r="Q20" s="65">
        <v>23076</v>
      </c>
      <c r="R20" s="65">
        <v>87181</v>
      </c>
      <c r="S20" s="65">
        <v>27766</v>
      </c>
      <c r="T20" s="65">
        <v>133050</v>
      </c>
      <c r="U20" s="65">
        <v>257881</v>
      </c>
      <c r="V20" s="65">
        <v>418697</v>
      </c>
      <c r="W20" s="65">
        <v>1149975</v>
      </c>
      <c r="X20" s="65">
        <v>3967000</v>
      </c>
      <c r="Y20" s="65">
        <v>-2817025</v>
      </c>
      <c r="Z20" s="145">
        <v>-71.01</v>
      </c>
      <c r="AA20" s="67">
        <v>3967000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>
        <v>1530000</v>
      </c>
      <c r="F22" s="164">
        <v>1530000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1530000</v>
      </c>
      <c r="Y22" s="164">
        <v>-1530000</v>
      </c>
      <c r="Z22" s="146">
        <v>-100</v>
      </c>
      <c r="AA22" s="239">
        <v>1530000</v>
      </c>
    </row>
    <row r="23" spans="1:27" ht="13.5">
      <c r="A23" s="143" t="s">
        <v>92</v>
      </c>
      <c r="B23" s="141"/>
      <c r="C23" s="160">
        <v>175439</v>
      </c>
      <c r="D23" s="160"/>
      <c r="E23" s="161"/>
      <c r="F23" s="65"/>
      <c r="G23" s="65">
        <v>552632</v>
      </c>
      <c r="H23" s="65"/>
      <c r="I23" s="65"/>
      <c r="J23" s="65">
        <v>552632</v>
      </c>
      <c r="K23" s="65"/>
      <c r="L23" s="65"/>
      <c r="M23" s="65"/>
      <c r="N23" s="65"/>
      <c r="O23" s="65"/>
      <c r="P23" s="65"/>
      <c r="Q23" s="65"/>
      <c r="R23" s="65"/>
      <c r="S23" s="65"/>
      <c r="T23" s="65">
        <v>423706</v>
      </c>
      <c r="U23" s="65">
        <v>42125</v>
      </c>
      <c r="V23" s="65">
        <v>465831</v>
      </c>
      <c r="W23" s="65">
        <v>1018463</v>
      </c>
      <c r="X23" s="65"/>
      <c r="Y23" s="65">
        <v>1018463</v>
      </c>
      <c r="Z23" s="145"/>
      <c r="AA23" s="67"/>
    </row>
    <row r="24" spans="1:27" ht="13.5">
      <c r="A24" s="140" t="s">
        <v>93</v>
      </c>
      <c r="B24" s="147"/>
      <c r="C24" s="158">
        <v>389909</v>
      </c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21096409</v>
      </c>
      <c r="D25" s="232">
        <f>+D5+D9+D15+D19+D24</f>
        <v>0</v>
      </c>
      <c r="E25" s="245">
        <f t="shared" si="4"/>
        <v>45367000</v>
      </c>
      <c r="F25" s="234">
        <f t="shared" si="4"/>
        <v>45367000</v>
      </c>
      <c r="G25" s="234">
        <f t="shared" si="4"/>
        <v>552632</v>
      </c>
      <c r="H25" s="234">
        <f t="shared" si="4"/>
        <v>1195846</v>
      </c>
      <c r="I25" s="234">
        <f t="shared" si="4"/>
        <v>803264</v>
      </c>
      <c r="J25" s="234">
        <f t="shared" si="4"/>
        <v>2551742</v>
      </c>
      <c r="K25" s="234">
        <f t="shared" si="4"/>
        <v>837078</v>
      </c>
      <c r="L25" s="234">
        <f t="shared" si="4"/>
        <v>1239044</v>
      </c>
      <c r="M25" s="234">
        <f t="shared" si="4"/>
        <v>1093055</v>
      </c>
      <c r="N25" s="234">
        <f t="shared" si="4"/>
        <v>3169177</v>
      </c>
      <c r="O25" s="234">
        <f t="shared" si="4"/>
        <v>559369</v>
      </c>
      <c r="P25" s="234">
        <f t="shared" si="4"/>
        <v>1085331</v>
      </c>
      <c r="Q25" s="234">
        <f t="shared" si="4"/>
        <v>36436</v>
      </c>
      <c r="R25" s="234">
        <f t="shared" si="4"/>
        <v>1681136</v>
      </c>
      <c r="S25" s="234">
        <f t="shared" si="4"/>
        <v>1421009</v>
      </c>
      <c r="T25" s="234">
        <f t="shared" si="4"/>
        <v>2023144</v>
      </c>
      <c r="U25" s="234">
        <f t="shared" si="4"/>
        <v>1462449</v>
      </c>
      <c r="V25" s="234">
        <f t="shared" si="4"/>
        <v>4906602</v>
      </c>
      <c r="W25" s="234">
        <f t="shared" si="4"/>
        <v>12308657</v>
      </c>
      <c r="X25" s="234">
        <f t="shared" si="4"/>
        <v>45367000</v>
      </c>
      <c r="Y25" s="234">
        <f t="shared" si="4"/>
        <v>-33058343</v>
      </c>
      <c r="Z25" s="246">
        <f>+IF(X25&lt;&gt;0,+(Y25/X25)*100,0)</f>
        <v>-72.86869971565235</v>
      </c>
      <c r="AA25" s="247">
        <f>+AA5+AA9+AA15+AA19+AA24</f>
        <v>45367000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15654582</v>
      </c>
      <c r="D28" s="160"/>
      <c r="E28" s="161">
        <v>31536000</v>
      </c>
      <c r="F28" s="65">
        <v>31536000</v>
      </c>
      <c r="G28" s="65"/>
      <c r="H28" s="65">
        <v>1195846</v>
      </c>
      <c r="I28" s="65">
        <v>769967</v>
      </c>
      <c r="J28" s="65">
        <v>1965813</v>
      </c>
      <c r="K28" s="65">
        <v>667556</v>
      </c>
      <c r="L28" s="65">
        <v>1212963</v>
      </c>
      <c r="M28" s="65">
        <v>1079648</v>
      </c>
      <c r="N28" s="65">
        <v>2960167</v>
      </c>
      <c r="O28" s="65">
        <v>498384</v>
      </c>
      <c r="P28" s="65">
        <v>1047165</v>
      </c>
      <c r="Q28" s="65">
        <v>13360</v>
      </c>
      <c r="R28" s="65">
        <v>1558909</v>
      </c>
      <c r="S28" s="65">
        <v>140399</v>
      </c>
      <c r="T28" s="65">
        <v>1458987</v>
      </c>
      <c r="U28" s="65">
        <v>314592</v>
      </c>
      <c r="V28" s="65">
        <v>1913978</v>
      </c>
      <c r="W28" s="65">
        <v>8398867</v>
      </c>
      <c r="X28" s="65">
        <v>31536000</v>
      </c>
      <c r="Y28" s="65">
        <v>-23137133</v>
      </c>
      <c r="Z28" s="145">
        <v>-73.37</v>
      </c>
      <c r="AA28" s="160">
        <v>31536000</v>
      </c>
    </row>
    <row r="29" spans="1:27" ht="13.5">
      <c r="A29" s="249" t="s">
        <v>138</v>
      </c>
      <c r="B29" s="141"/>
      <c r="C29" s="160">
        <v>367920</v>
      </c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16022502</v>
      </c>
      <c r="D32" s="225">
        <f>SUM(D28:D31)</f>
        <v>0</v>
      </c>
      <c r="E32" s="226">
        <f t="shared" si="5"/>
        <v>31536000</v>
      </c>
      <c r="F32" s="82">
        <f t="shared" si="5"/>
        <v>31536000</v>
      </c>
      <c r="G32" s="82">
        <f t="shared" si="5"/>
        <v>0</v>
      </c>
      <c r="H32" s="82">
        <f t="shared" si="5"/>
        <v>1195846</v>
      </c>
      <c r="I32" s="82">
        <f t="shared" si="5"/>
        <v>769967</v>
      </c>
      <c r="J32" s="82">
        <f t="shared" si="5"/>
        <v>1965813</v>
      </c>
      <c r="K32" s="82">
        <f t="shared" si="5"/>
        <v>667556</v>
      </c>
      <c r="L32" s="82">
        <f t="shared" si="5"/>
        <v>1212963</v>
      </c>
      <c r="M32" s="82">
        <f t="shared" si="5"/>
        <v>1079648</v>
      </c>
      <c r="N32" s="82">
        <f t="shared" si="5"/>
        <v>2960167</v>
      </c>
      <c r="O32" s="82">
        <f t="shared" si="5"/>
        <v>498384</v>
      </c>
      <c r="P32" s="82">
        <f t="shared" si="5"/>
        <v>1047165</v>
      </c>
      <c r="Q32" s="82">
        <f t="shared" si="5"/>
        <v>13360</v>
      </c>
      <c r="R32" s="82">
        <f t="shared" si="5"/>
        <v>1558909</v>
      </c>
      <c r="S32" s="82">
        <f t="shared" si="5"/>
        <v>140399</v>
      </c>
      <c r="T32" s="82">
        <f t="shared" si="5"/>
        <v>1458987</v>
      </c>
      <c r="U32" s="82">
        <f t="shared" si="5"/>
        <v>314592</v>
      </c>
      <c r="V32" s="82">
        <f t="shared" si="5"/>
        <v>1913978</v>
      </c>
      <c r="W32" s="82">
        <f t="shared" si="5"/>
        <v>8398867</v>
      </c>
      <c r="X32" s="82">
        <f t="shared" si="5"/>
        <v>31536000</v>
      </c>
      <c r="Y32" s="82">
        <f t="shared" si="5"/>
        <v>-23137133</v>
      </c>
      <c r="Z32" s="227">
        <f>+IF(X32&lt;&gt;0,+(Y32/X32)*100,0)</f>
        <v>-73.3673674530695</v>
      </c>
      <c r="AA32" s="84">
        <f>SUM(AA28:AA31)</f>
        <v>31536000</v>
      </c>
    </row>
    <row r="33" spans="1:27" ht="13.5">
      <c r="A33" s="252" t="s">
        <v>51</v>
      </c>
      <c r="B33" s="141" t="s">
        <v>141</v>
      </c>
      <c r="C33" s="160">
        <v>5073907</v>
      </c>
      <c r="D33" s="160"/>
      <c r="E33" s="161"/>
      <c r="F33" s="65"/>
      <c r="G33" s="65">
        <v>552632</v>
      </c>
      <c r="H33" s="65"/>
      <c r="I33" s="65">
        <v>60149</v>
      </c>
      <c r="J33" s="65">
        <v>612781</v>
      </c>
      <c r="K33" s="65">
        <v>169522</v>
      </c>
      <c r="L33" s="65">
        <v>19678</v>
      </c>
      <c r="M33" s="65">
        <v>13407</v>
      </c>
      <c r="N33" s="65">
        <v>202607</v>
      </c>
      <c r="O33" s="65">
        <v>149085</v>
      </c>
      <c r="P33" s="65">
        <v>42557</v>
      </c>
      <c r="Q33" s="65">
        <v>23076</v>
      </c>
      <c r="R33" s="65">
        <v>214718</v>
      </c>
      <c r="S33" s="65">
        <v>1280610</v>
      </c>
      <c r="T33" s="65">
        <v>564157</v>
      </c>
      <c r="U33" s="65">
        <v>1147857</v>
      </c>
      <c r="V33" s="65">
        <v>2992624</v>
      </c>
      <c r="W33" s="65">
        <v>4022730</v>
      </c>
      <c r="X33" s="65"/>
      <c r="Y33" s="65">
        <v>4022730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13831000</v>
      </c>
      <c r="F35" s="65">
        <v>13831000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13831000</v>
      </c>
      <c r="Y35" s="65">
        <v>-13831000</v>
      </c>
      <c r="Z35" s="145">
        <v>-100</v>
      </c>
      <c r="AA35" s="67">
        <v>13831000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21096409</v>
      </c>
      <c r="D36" s="237">
        <f>SUM(D32:D35)</f>
        <v>0</v>
      </c>
      <c r="E36" s="233">
        <f t="shared" si="6"/>
        <v>45367000</v>
      </c>
      <c r="F36" s="235">
        <f t="shared" si="6"/>
        <v>45367000</v>
      </c>
      <c r="G36" s="235">
        <f t="shared" si="6"/>
        <v>552632</v>
      </c>
      <c r="H36" s="235">
        <f t="shared" si="6"/>
        <v>1195846</v>
      </c>
      <c r="I36" s="235">
        <f t="shared" si="6"/>
        <v>830116</v>
      </c>
      <c r="J36" s="235">
        <f t="shared" si="6"/>
        <v>2578594</v>
      </c>
      <c r="K36" s="235">
        <f t="shared" si="6"/>
        <v>837078</v>
      </c>
      <c r="L36" s="235">
        <f t="shared" si="6"/>
        <v>1232641</v>
      </c>
      <c r="M36" s="235">
        <f t="shared" si="6"/>
        <v>1093055</v>
      </c>
      <c r="N36" s="235">
        <f t="shared" si="6"/>
        <v>3162774</v>
      </c>
      <c r="O36" s="235">
        <f t="shared" si="6"/>
        <v>647469</v>
      </c>
      <c r="P36" s="235">
        <f t="shared" si="6"/>
        <v>1089722</v>
      </c>
      <c r="Q36" s="235">
        <f t="shared" si="6"/>
        <v>36436</v>
      </c>
      <c r="R36" s="235">
        <f t="shared" si="6"/>
        <v>1773627</v>
      </c>
      <c r="S36" s="235">
        <f t="shared" si="6"/>
        <v>1421009</v>
      </c>
      <c r="T36" s="235">
        <f t="shared" si="6"/>
        <v>2023144</v>
      </c>
      <c r="U36" s="235">
        <f t="shared" si="6"/>
        <v>1462449</v>
      </c>
      <c r="V36" s="235">
        <f t="shared" si="6"/>
        <v>4906602</v>
      </c>
      <c r="W36" s="235">
        <f t="shared" si="6"/>
        <v>12421597</v>
      </c>
      <c r="X36" s="235">
        <f t="shared" si="6"/>
        <v>45367000</v>
      </c>
      <c r="Y36" s="235">
        <f t="shared" si="6"/>
        <v>-32945403</v>
      </c>
      <c r="Z36" s="236">
        <f>+IF(X36&lt;&gt;0,+(Y36/X36)*100,0)</f>
        <v>-72.61975224281967</v>
      </c>
      <c r="AA36" s="254">
        <f>SUM(AA32:AA35)</f>
        <v>45367000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48359978</v>
      </c>
      <c r="D6" s="160"/>
      <c r="E6" s="64">
        <v>200000</v>
      </c>
      <c r="F6" s="65">
        <v>200000</v>
      </c>
      <c r="G6" s="65">
        <v>17661137</v>
      </c>
      <c r="H6" s="65">
        <v>7851940</v>
      </c>
      <c r="I6" s="65">
        <v>-258616</v>
      </c>
      <c r="J6" s="65">
        <v>25254461</v>
      </c>
      <c r="K6" s="65">
        <v>-751777</v>
      </c>
      <c r="L6" s="65"/>
      <c r="M6" s="65">
        <v>-1244938</v>
      </c>
      <c r="N6" s="65">
        <v>-1996715</v>
      </c>
      <c r="O6" s="65">
        <v>-825525</v>
      </c>
      <c r="P6" s="65">
        <v>6033659</v>
      </c>
      <c r="Q6" s="65">
        <v>8503834</v>
      </c>
      <c r="R6" s="65">
        <v>13711968</v>
      </c>
      <c r="S6" s="65">
        <v>8503834</v>
      </c>
      <c r="T6" s="65">
        <v>3704812</v>
      </c>
      <c r="U6" s="65">
        <v>1613868</v>
      </c>
      <c r="V6" s="65">
        <v>13822514</v>
      </c>
      <c r="W6" s="65">
        <v>50792228</v>
      </c>
      <c r="X6" s="65">
        <v>200000</v>
      </c>
      <c r="Y6" s="65">
        <v>50592228</v>
      </c>
      <c r="Z6" s="145">
        <v>25296.11</v>
      </c>
      <c r="AA6" s="67">
        <v>200000</v>
      </c>
    </row>
    <row r="7" spans="1:27" ht="13.5">
      <c r="A7" s="264" t="s">
        <v>147</v>
      </c>
      <c r="B7" s="197" t="s">
        <v>72</v>
      </c>
      <c r="C7" s="160"/>
      <c r="D7" s="160"/>
      <c r="E7" s="64">
        <v>27000000</v>
      </c>
      <c r="F7" s="65">
        <v>27000000</v>
      </c>
      <c r="G7" s="65">
        <v>45728550</v>
      </c>
      <c r="H7" s="65">
        <v>57728550</v>
      </c>
      <c r="I7" s="65">
        <v>57792776</v>
      </c>
      <c r="J7" s="65">
        <v>161249876</v>
      </c>
      <c r="K7" s="65">
        <v>56321845</v>
      </c>
      <c r="L7" s="65"/>
      <c r="M7" s="65">
        <v>54850914</v>
      </c>
      <c r="N7" s="65">
        <v>111172759</v>
      </c>
      <c r="O7" s="65">
        <v>57907538</v>
      </c>
      <c r="P7" s="65">
        <v>54937225</v>
      </c>
      <c r="Q7" s="65">
        <v>67957682</v>
      </c>
      <c r="R7" s="65">
        <v>180802445</v>
      </c>
      <c r="S7" s="65">
        <v>67957682</v>
      </c>
      <c r="T7" s="65">
        <v>62003249</v>
      </c>
      <c r="U7" s="65">
        <v>60020033</v>
      </c>
      <c r="V7" s="65">
        <v>189980964</v>
      </c>
      <c r="W7" s="65">
        <v>643206044</v>
      </c>
      <c r="X7" s="65">
        <v>27000000</v>
      </c>
      <c r="Y7" s="65">
        <v>616206044</v>
      </c>
      <c r="Z7" s="145">
        <v>2282.24</v>
      </c>
      <c r="AA7" s="67">
        <v>27000000</v>
      </c>
    </row>
    <row r="8" spans="1:27" ht="13.5">
      <c r="A8" s="264" t="s">
        <v>148</v>
      </c>
      <c r="B8" s="197" t="s">
        <v>72</v>
      </c>
      <c r="C8" s="160">
        <v>16343082</v>
      </c>
      <c r="D8" s="160"/>
      <c r="E8" s="64">
        <v>13500000</v>
      </c>
      <c r="F8" s="65">
        <v>13500000</v>
      </c>
      <c r="G8" s="65">
        <v>12869842</v>
      </c>
      <c r="H8" s="65">
        <v>12196354</v>
      </c>
      <c r="I8" s="65">
        <v>14866122</v>
      </c>
      <c r="J8" s="65">
        <v>39932318</v>
      </c>
      <c r="K8" s="65">
        <v>14182033</v>
      </c>
      <c r="L8" s="65"/>
      <c r="M8" s="65">
        <v>13913136</v>
      </c>
      <c r="N8" s="65">
        <v>28095169</v>
      </c>
      <c r="O8" s="65">
        <v>15195429</v>
      </c>
      <c r="P8" s="65">
        <v>13915412</v>
      </c>
      <c r="Q8" s="65">
        <v>14463577</v>
      </c>
      <c r="R8" s="65">
        <v>43574418</v>
      </c>
      <c r="S8" s="65">
        <v>14463577</v>
      </c>
      <c r="T8" s="65">
        <v>17488161</v>
      </c>
      <c r="U8" s="65">
        <v>14834585</v>
      </c>
      <c r="V8" s="65">
        <v>46786323</v>
      </c>
      <c r="W8" s="65">
        <v>158388228</v>
      </c>
      <c r="X8" s="65">
        <v>13500000</v>
      </c>
      <c r="Y8" s="65">
        <v>144888228</v>
      </c>
      <c r="Z8" s="145">
        <v>1073.25</v>
      </c>
      <c r="AA8" s="67">
        <v>13500000</v>
      </c>
    </row>
    <row r="9" spans="1:27" ht="13.5">
      <c r="A9" s="264" t="s">
        <v>149</v>
      </c>
      <c r="B9" s="197"/>
      <c r="C9" s="160">
        <v>5477602</v>
      </c>
      <c r="D9" s="160"/>
      <c r="E9" s="64">
        <v>3300000</v>
      </c>
      <c r="F9" s="65">
        <v>3300000</v>
      </c>
      <c r="G9" s="65">
        <v>-1989126</v>
      </c>
      <c r="H9" s="65">
        <v>5834617</v>
      </c>
      <c r="I9" s="65">
        <v>4854368</v>
      </c>
      <c r="J9" s="65">
        <v>8699859</v>
      </c>
      <c r="K9" s="65">
        <v>4450207</v>
      </c>
      <c r="L9" s="65"/>
      <c r="M9" s="65">
        <v>5044948</v>
      </c>
      <c r="N9" s="65">
        <v>9495155</v>
      </c>
      <c r="O9" s="65">
        <v>4308888</v>
      </c>
      <c r="P9" s="65">
        <v>5971541</v>
      </c>
      <c r="Q9" s="65">
        <v>2819711</v>
      </c>
      <c r="R9" s="65">
        <v>13100140</v>
      </c>
      <c r="S9" s="65">
        <v>2819711</v>
      </c>
      <c r="T9" s="65">
        <v>3595788</v>
      </c>
      <c r="U9" s="65">
        <v>4566126</v>
      </c>
      <c r="V9" s="65">
        <v>10981625</v>
      </c>
      <c r="W9" s="65">
        <v>42276779</v>
      </c>
      <c r="X9" s="65">
        <v>3300000</v>
      </c>
      <c r="Y9" s="65">
        <v>38976779</v>
      </c>
      <c r="Z9" s="145">
        <v>1181.11</v>
      </c>
      <c r="AA9" s="67">
        <v>3300000</v>
      </c>
    </row>
    <row r="10" spans="1:27" ht="13.5">
      <c r="A10" s="264" t="s">
        <v>150</v>
      </c>
      <c r="B10" s="197"/>
      <c r="C10" s="160">
        <v>24460</v>
      </c>
      <c r="D10" s="160"/>
      <c r="E10" s="64">
        <v>20000</v>
      </c>
      <c r="F10" s="65">
        <v>20000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>
        <v>20000</v>
      </c>
      <c r="Y10" s="164">
        <v>-20000</v>
      </c>
      <c r="Z10" s="146">
        <v>-100</v>
      </c>
      <c r="AA10" s="239">
        <v>20000</v>
      </c>
    </row>
    <row r="11" spans="1:27" ht="13.5">
      <c r="A11" s="264" t="s">
        <v>151</v>
      </c>
      <c r="B11" s="197" t="s">
        <v>96</v>
      </c>
      <c r="C11" s="160">
        <v>1254066</v>
      </c>
      <c r="D11" s="160"/>
      <c r="E11" s="64">
        <v>1900000</v>
      </c>
      <c r="F11" s="65">
        <v>1900000</v>
      </c>
      <c r="G11" s="65">
        <v>1456270</v>
      </c>
      <c r="H11" s="65">
        <v>1266976</v>
      </c>
      <c r="I11" s="65">
        <v>1194739</v>
      </c>
      <c r="J11" s="65">
        <v>3917985</v>
      </c>
      <c r="K11" s="65">
        <v>1149210</v>
      </c>
      <c r="L11" s="65"/>
      <c r="M11" s="65">
        <v>1285796</v>
      </c>
      <c r="N11" s="65">
        <v>2435006</v>
      </c>
      <c r="O11" s="65">
        <v>1414107</v>
      </c>
      <c r="P11" s="65">
        <v>1246119</v>
      </c>
      <c r="Q11" s="65">
        <v>1176984</v>
      </c>
      <c r="R11" s="65">
        <v>3837210</v>
      </c>
      <c r="S11" s="65">
        <v>1176984</v>
      </c>
      <c r="T11" s="65">
        <v>1365841</v>
      </c>
      <c r="U11" s="65">
        <v>1346137</v>
      </c>
      <c r="V11" s="65">
        <v>3888962</v>
      </c>
      <c r="W11" s="65">
        <v>14079163</v>
      </c>
      <c r="X11" s="65">
        <v>1900000</v>
      </c>
      <c r="Y11" s="65">
        <v>12179163</v>
      </c>
      <c r="Z11" s="145">
        <v>641.01</v>
      </c>
      <c r="AA11" s="67">
        <v>1900000</v>
      </c>
    </row>
    <row r="12" spans="1:27" ht="13.5">
      <c r="A12" s="265" t="s">
        <v>56</v>
      </c>
      <c r="B12" s="266"/>
      <c r="C12" s="177">
        <f aca="true" t="shared" si="0" ref="C12:Y12">SUM(C6:C11)</f>
        <v>71459188</v>
      </c>
      <c r="D12" s="177">
        <f>SUM(D6:D11)</f>
        <v>0</v>
      </c>
      <c r="E12" s="77">
        <f t="shared" si="0"/>
        <v>45920000</v>
      </c>
      <c r="F12" s="78">
        <f t="shared" si="0"/>
        <v>45920000</v>
      </c>
      <c r="G12" s="78">
        <f t="shared" si="0"/>
        <v>75726673</v>
      </c>
      <c r="H12" s="78">
        <f t="shared" si="0"/>
        <v>84878437</v>
      </c>
      <c r="I12" s="78">
        <f t="shared" si="0"/>
        <v>78449389</v>
      </c>
      <c r="J12" s="78">
        <f t="shared" si="0"/>
        <v>239054499</v>
      </c>
      <c r="K12" s="78">
        <f t="shared" si="0"/>
        <v>75351518</v>
      </c>
      <c r="L12" s="78">
        <f t="shared" si="0"/>
        <v>0</v>
      </c>
      <c r="M12" s="78">
        <f t="shared" si="0"/>
        <v>73849856</v>
      </c>
      <c r="N12" s="78">
        <f t="shared" si="0"/>
        <v>149201374</v>
      </c>
      <c r="O12" s="78">
        <f t="shared" si="0"/>
        <v>78000437</v>
      </c>
      <c r="P12" s="78">
        <f t="shared" si="0"/>
        <v>82103956</v>
      </c>
      <c r="Q12" s="78">
        <f t="shared" si="0"/>
        <v>94921788</v>
      </c>
      <c r="R12" s="78">
        <f t="shared" si="0"/>
        <v>255026181</v>
      </c>
      <c r="S12" s="78">
        <f t="shared" si="0"/>
        <v>94921788</v>
      </c>
      <c r="T12" s="78">
        <f t="shared" si="0"/>
        <v>88157851</v>
      </c>
      <c r="U12" s="78">
        <f t="shared" si="0"/>
        <v>82380749</v>
      </c>
      <c r="V12" s="78">
        <f t="shared" si="0"/>
        <v>265460388</v>
      </c>
      <c r="W12" s="78">
        <f t="shared" si="0"/>
        <v>908742442</v>
      </c>
      <c r="X12" s="78">
        <f t="shared" si="0"/>
        <v>45920000</v>
      </c>
      <c r="Y12" s="78">
        <f t="shared" si="0"/>
        <v>862822442</v>
      </c>
      <c r="Z12" s="179">
        <f>+IF(X12&lt;&gt;0,+(Y12/X12)*100,0)</f>
        <v>1878.9687325783973</v>
      </c>
      <c r="AA12" s="79">
        <f>SUM(AA6:AA11)</f>
        <v>45920000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34297</v>
      </c>
      <c r="D15" s="160"/>
      <c r="E15" s="64">
        <v>70000</v>
      </c>
      <c r="F15" s="65">
        <v>70000</v>
      </c>
      <c r="G15" s="65">
        <v>56577</v>
      </c>
      <c r="H15" s="65">
        <v>54372</v>
      </c>
      <c r="I15" s="65">
        <v>52143</v>
      </c>
      <c r="J15" s="65">
        <v>163092</v>
      </c>
      <c r="K15" s="65">
        <v>49875</v>
      </c>
      <c r="L15" s="65"/>
      <c r="M15" s="65">
        <v>47608</v>
      </c>
      <c r="N15" s="65">
        <v>97483</v>
      </c>
      <c r="O15" s="65">
        <v>42971</v>
      </c>
      <c r="P15" s="65">
        <v>40613</v>
      </c>
      <c r="Q15" s="65">
        <v>38229</v>
      </c>
      <c r="R15" s="65">
        <v>121813</v>
      </c>
      <c r="S15" s="65">
        <v>38229</v>
      </c>
      <c r="T15" s="65">
        <v>33379</v>
      </c>
      <c r="U15" s="65">
        <v>30914</v>
      </c>
      <c r="V15" s="65">
        <v>102522</v>
      </c>
      <c r="W15" s="65">
        <v>484910</v>
      </c>
      <c r="X15" s="65">
        <v>70000</v>
      </c>
      <c r="Y15" s="65">
        <v>414910</v>
      </c>
      <c r="Z15" s="145">
        <v>592.73</v>
      </c>
      <c r="AA15" s="67">
        <v>70000</v>
      </c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64189307</v>
      </c>
      <c r="D17" s="160"/>
      <c r="E17" s="64">
        <v>47000000</v>
      </c>
      <c r="F17" s="65">
        <v>47000000</v>
      </c>
      <c r="G17" s="65">
        <v>46824481</v>
      </c>
      <c r="H17" s="65">
        <v>64189307</v>
      </c>
      <c r="I17" s="65">
        <v>64189307</v>
      </c>
      <c r="J17" s="65">
        <v>175203095</v>
      </c>
      <c r="K17" s="65">
        <v>64189307</v>
      </c>
      <c r="L17" s="65"/>
      <c r="M17" s="65">
        <v>64189307</v>
      </c>
      <c r="N17" s="65">
        <v>128378614</v>
      </c>
      <c r="O17" s="65">
        <v>64189307</v>
      </c>
      <c r="P17" s="65">
        <v>64189307</v>
      </c>
      <c r="Q17" s="65">
        <v>64189307</v>
      </c>
      <c r="R17" s="65">
        <v>192567921</v>
      </c>
      <c r="S17" s="65">
        <v>64189307</v>
      </c>
      <c r="T17" s="65">
        <v>64189307</v>
      </c>
      <c r="U17" s="65">
        <v>64189307</v>
      </c>
      <c r="V17" s="65">
        <v>192567921</v>
      </c>
      <c r="W17" s="65">
        <v>688717551</v>
      </c>
      <c r="X17" s="65">
        <v>47000000</v>
      </c>
      <c r="Y17" s="65">
        <v>641717551</v>
      </c>
      <c r="Z17" s="145">
        <v>1365.36</v>
      </c>
      <c r="AA17" s="67">
        <v>47000000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109738397</v>
      </c>
      <c r="D19" s="160"/>
      <c r="E19" s="64">
        <v>134606000</v>
      </c>
      <c r="F19" s="65">
        <v>134606000</v>
      </c>
      <c r="G19" s="65">
        <v>109055681</v>
      </c>
      <c r="H19" s="65">
        <v>108671002</v>
      </c>
      <c r="I19" s="65">
        <v>109313824</v>
      </c>
      <c r="J19" s="65">
        <v>327040507</v>
      </c>
      <c r="K19" s="65">
        <v>108088826</v>
      </c>
      <c r="L19" s="65"/>
      <c r="M19" s="65">
        <v>106863828</v>
      </c>
      <c r="N19" s="65">
        <v>214952654</v>
      </c>
      <c r="O19" s="65">
        <v>106982320</v>
      </c>
      <c r="P19" s="65">
        <v>104983551</v>
      </c>
      <c r="Q19" s="65">
        <v>103472375</v>
      </c>
      <c r="R19" s="65">
        <v>315438246</v>
      </c>
      <c r="S19" s="65">
        <v>103472375</v>
      </c>
      <c r="T19" s="65">
        <v>103567613</v>
      </c>
      <c r="U19" s="65">
        <v>103285408</v>
      </c>
      <c r="V19" s="65">
        <v>310325396</v>
      </c>
      <c r="W19" s="65">
        <v>1167756803</v>
      </c>
      <c r="X19" s="65">
        <v>134606000</v>
      </c>
      <c r="Y19" s="65">
        <v>1033150803</v>
      </c>
      <c r="Z19" s="145">
        <v>767.54</v>
      </c>
      <c r="AA19" s="67">
        <v>134606000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173962001</v>
      </c>
      <c r="D24" s="177">
        <f>SUM(D15:D23)</f>
        <v>0</v>
      </c>
      <c r="E24" s="81">
        <f t="shared" si="1"/>
        <v>181676000</v>
      </c>
      <c r="F24" s="82">
        <f t="shared" si="1"/>
        <v>181676000</v>
      </c>
      <c r="G24" s="82">
        <f t="shared" si="1"/>
        <v>155936739</v>
      </c>
      <c r="H24" s="82">
        <f t="shared" si="1"/>
        <v>172914681</v>
      </c>
      <c r="I24" s="82">
        <f t="shared" si="1"/>
        <v>173555274</v>
      </c>
      <c r="J24" s="82">
        <f t="shared" si="1"/>
        <v>502406694</v>
      </c>
      <c r="K24" s="82">
        <f t="shared" si="1"/>
        <v>172328008</v>
      </c>
      <c r="L24" s="82">
        <f t="shared" si="1"/>
        <v>0</v>
      </c>
      <c r="M24" s="82">
        <f t="shared" si="1"/>
        <v>171100743</v>
      </c>
      <c r="N24" s="82">
        <f t="shared" si="1"/>
        <v>343428751</v>
      </c>
      <c r="O24" s="82">
        <f t="shared" si="1"/>
        <v>171214598</v>
      </c>
      <c r="P24" s="82">
        <f t="shared" si="1"/>
        <v>169213471</v>
      </c>
      <c r="Q24" s="82">
        <f t="shared" si="1"/>
        <v>167699911</v>
      </c>
      <c r="R24" s="82">
        <f t="shared" si="1"/>
        <v>508127980</v>
      </c>
      <c r="S24" s="82">
        <f t="shared" si="1"/>
        <v>167699911</v>
      </c>
      <c r="T24" s="82">
        <f t="shared" si="1"/>
        <v>167790299</v>
      </c>
      <c r="U24" s="82">
        <f t="shared" si="1"/>
        <v>167505629</v>
      </c>
      <c r="V24" s="82">
        <f t="shared" si="1"/>
        <v>502995839</v>
      </c>
      <c r="W24" s="82">
        <f t="shared" si="1"/>
        <v>1856959264</v>
      </c>
      <c r="X24" s="82">
        <f t="shared" si="1"/>
        <v>181676000</v>
      </c>
      <c r="Y24" s="82">
        <f t="shared" si="1"/>
        <v>1675283264</v>
      </c>
      <c r="Z24" s="227">
        <f>+IF(X24&lt;&gt;0,+(Y24/X24)*100,0)</f>
        <v>922.1268984345759</v>
      </c>
      <c r="AA24" s="84">
        <f>SUM(AA15:AA23)</f>
        <v>181676000</v>
      </c>
    </row>
    <row r="25" spans="1:27" ht="13.5">
      <c r="A25" s="265" t="s">
        <v>162</v>
      </c>
      <c r="B25" s="266"/>
      <c r="C25" s="177">
        <f aca="true" t="shared" si="2" ref="C25:Y25">+C12+C24</f>
        <v>245421189</v>
      </c>
      <c r="D25" s="177">
        <f>+D12+D24</f>
        <v>0</v>
      </c>
      <c r="E25" s="77">
        <f t="shared" si="2"/>
        <v>227596000</v>
      </c>
      <c r="F25" s="78">
        <f t="shared" si="2"/>
        <v>227596000</v>
      </c>
      <c r="G25" s="78">
        <f t="shared" si="2"/>
        <v>231663412</v>
      </c>
      <c r="H25" s="78">
        <f t="shared" si="2"/>
        <v>257793118</v>
      </c>
      <c r="I25" s="78">
        <f t="shared" si="2"/>
        <v>252004663</v>
      </c>
      <c r="J25" s="78">
        <f t="shared" si="2"/>
        <v>741461193</v>
      </c>
      <c r="K25" s="78">
        <f t="shared" si="2"/>
        <v>247679526</v>
      </c>
      <c r="L25" s="78">
        <f t="shared" si="2"/>
        <v>0</v>
      </c>
      <c r="M25" s="78">
        <f t="shared" si="2"/>
        <v>244950599</v>
      </c>
      <c r="N25" s="78">
        <f t="shared" si="2"/>
        <v>492630125</v>
      </c>
      <c r="O25" s="78">
        <f t="shared" si="2"/>
        <v>249215035</v>
      </c>
      <c r="P25" s="78">
        <f t="shared" si="2"/>
        <v>251317427</v>
      </c>
      <c r="Q25" s="78">
        <f t="shared" si="2"/>
        <v>262621699</v>
      </c>
      <c r="R25" s="78">
        <f t="shared" si="2"/>
        <v>763154161</v>
      </c>
      <c r="S25" s="78">
        <f t="shared" si="2"/>
        <v>262621699</v>
      </c>
      <c r="T25" s="78">
        <f t="shared" si="2"/>
        <v>255948150</v>
      </c>
      <c r="U25" s="78">
        <f t="shared" si="2"/>
        <v>249886378</v>
      </c>
      <c r="V25" s="78">
        <f t="shared" si="2"/>
        <v>768456227</v>
      </c>
      <c r="W25" s="78">
        <f t="shared" si="2"/>
        <v>2765701706</v>
      </c>
      <c r="X25" s="78">
        <f t="shared" si="2"/>
        <v>227596000</v>
      </c>
      <c r="Y25" s="78">
        <f t="shared" si="2"/>
        <v>2538105706</v>
      </c>
      <c r="Z25" s="179">
        <f>+IF(X25&lt;&gt;0,+(Y25/X25)*100,0)</f>
        <v>1115.1802782122709</v>
      </c>
      <c r="AA25" s="79">
        <f>+AA12+AA24</f>
        <v>227596000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125020</v>
      </c>
      <c r="D30" s="160"/>
      <c r="E30" s="64">
        <v>100000</v>
      </c>
      <c r="F30" s="65">
        <v>100000</v>
      </c>
      <c r="G30" s="65"/>
      <c r="H30" s="65"/>
      <c r="I30" s="65"/>
      <c r="J30" s="65"/>
      <c r="K30" s="65"/>
      <c r="L30" s="65"/>
      <c r="M30" s="65">
        <v>206562</v>
      </c>
      <c r="N30" s="65">
        <v>206562</v>
      </c>
      <c r="O30" s="65"/>
      <c r="P30" s="65"/>
      <c r="Q30" s="65"/>
      <c r="R30" s="65"/>
      <c r="S30" s="65"/>
      <c r="T30" s="65"/>
      <c r="U30" s="65"/>
      <c r="V30" s="65"/>
      <c r="W30" s="65">
        <v>206562</v>
      </c>
      <c r="X30" s="65">
        <v>100000</v>
      </c>
      <c r="Y30" s="65">
        <v>106562</v>
      </c>
      <c r="Z30" s="145">
        <v>106.56</v>
      </c>
      <c r="AA30" s="67">
        <v>100000</v>
      </c>
    </row>
    <row r="31" spans="1:27" ht="13.5">
      <c r="A31" s="264" t="s">
        <v>166</v>
      </c>
      <c r="B31" s="197"/>
      <c r="C31" s="160">
        <v>1848997</v>
      </c>
      <c r="D31" s="160"/>
      <c r="E31" s="64">
        <v>2000000</v>
      </c>
      <c r="F31" s="65">
        <v>2000000</v>
      </c>
      <c r="G31" s="65">
        <v>1851469</v>
      </c>
      <c r="H31" s="65">
        <v>1848600</v>
      </c>
      <c r="I31" s="65">
        <v>1856609</v>
      </c>
      <c r="J31" s="65">
        <v>5556678</v>
      </c>
      <c r="K31" s="65">
        <v>1844596</v>
      </c>
      <c r="L31" s="65"/>
      <c r="M31" s="65">
        <v>1880636</v>
      </c>
      <c r="N31" s="65">
        <v>3725232</v>
      </c>
      <c r="O31" s="65">
        <v>1940526</v>
      </c>
      <c r="P31" s="65">
        <v>1961410</v>
      </c>
      <c r="Q31" s="65">
        <v>1957136</v>
      </c>
      <c r="R31" s="65">
        <v>5859072</v>
      </c>
      <c r="S31" s="65">
        <v>1957136</v>
      </c>
      <c r="T31" s="65">
        <v>1984760</v>
      </c>
      <c r="U31" s="65">
        <v>1988145</v>
      </c>
      <c r="V31" s="65">
        <v>5930041</v>
      </c>
      <c r="W31" s="65">
        <v>21071023</v>
      </c>
      <c r="X31" s="65">
        <v>2000000</v>
      </c>
      <c r="Y31" s="65">
        <v>19071023</v>
      </c>
      <c r="Z31" s="145">
        <v>953.55</v>
      </c>
      <c r="AA31" s="67">
        <v>2000000</v>
      </c>
    </row>
    <row r="32" spans="1:27" ht="13.5">
      <c r="A32" s="264" t="s">
        <v>167</v>
      </c>
      <c r="B32" s="197" t="s">
        <v>94</v>
      </c>
      <c r="C32" s="160">
        <v>22788319</v>
      </c>
      <c r="D32" s="160"/>
      <c r="E32" s="64">
        <v>23373000</v>
      </c>
      <c r="F32" s="65">
        <v>23373000</v>
      </c>
      <c r="G32" s="65">
        <v>19323818</v>
      </c>
      <c r="H32" s="65">
        <v>25061534</v>
      </c>
      <c r="I32" s="65">
        <v>20861609</v>
      </c>
      <c r="J32" s="65">
        <v>65246961</v>
      </c>
      <c r="K32" s="65">
        <v>20068371</v>
      </c>
      <c r="L32" s="65"/>
      <c r="M32" s="65">
        <v>20825817</v>
      </c>
      <c r="N32" s="65">
        <v>40894188</v>
      </c>
      <c r="O32" s="65">
        <v>21100219</v>
      </c>
      <c r="P32" s="65">
        <v>23674961</v>
      </c>
      <c r="Q32" s="65">
        <v>28621178</v>
      </c>
      <c r="R32" s="65">
        <v>73396358</v>
      </c>
      <c r="S32" s="65">
        <v>28621178</v>
      </c>
      <c r="T32" s="65">
        <v>24490895</v>
      </c>
      <c r="U32" s="65">
        <v>23788915</v>
      </c>
      <c r="V32" s="65">
        <v>76900988</v>
      </c>
      <c r="W32" s="65">
        <v>256438495</v>
      </c>
      <c r="X32" s="65">
        <v>23373000</v>
      </c>
      <c r="Y32" s="65">
        <v>233065495</v>
      </c>
      <c r="Z32" s="145">
        <v>997.16</v>
      </c>
      <c r="AA32" s="67">
        <v>23373000</v>
      </c>
    </row>
    <row r="33" spans="1:27" ht="13.5">
      <c r="A33" s="264" t="s">
        <v>168</v>
      </c>
      <c r="B33" s="197"/>
      <c r="C33" s="160">
        <v>361902</v>
      </c>
      <c r="D33" s="160"/>
      <c r="E33" s="64">
        <v>350000</v>
      </c>
      <c r="F33" s="65">
        <v>350000</v>
      </c>
      <c r="G33" s="65">
        <v>53752</v>
      </c>
      <c r="H33" s="65">
        <v>361902</v>
      </c>
      <c r="I33" s="65">
        <v>361902</v>
      </c>
      <c r="J33" s="65">
        <v>777556</v>
      </c>
      <c r="K33" s="65">
        <v>361902</v>
      </c>
      <c r="L33" s="65"/>
      <c r="M33" s="65">
        <v>361902</v>
      </c>
      <c r="N33" s="65">
        <v>723804</v>
      </c>
      <c r="O33" s="65">
        <v>361902</v>
      </c>
      <c r="P33" s="65">
        <v>361902</v>
      </c>
      <c r="Q33" s="65">
        <v>361902</v>
      </c>
      <c r="R33" s="65">
        <v>1085706</v>
      </c>
      <c r="S33" s="65">
        <v>361902</v>
      </c>
      <c r="T33" s="65">
        <v>361902</v>
      </c>
      <c r="U33" s="65">
        <v>361904</v>
      </c>
      <c r="V33" s="65">
        <v>1085708</v>
      </c>
      <c r="W33" s="65">
        <v>3672774</v>
      </c>
      <c r="X33" s="65">
        <v>350000</v>
      </c>
      <c r="Y33" s="65">
        <v>3322774</v>
      </c>
      <c r="Z33" s="145">
        <v>949.36</v>
      </c>
      <c r="AA33" s="67">
        <v>350000</v>
      </c>
    </row>
    <row r="34" spans="1:27" ht="13.5">
      <c r="A34" s="265" t="s">
        <v>58</v>
      </c>
      <c r="B34" s="266"/>
      <c r="C34" s="177">
        <f aca="true" t="shared" si="3" ref="C34:Y34">SUM(C29:C33)</f>
        <v>25124238</v>
      </c>
      <c r="D34" s="177">
        <f>SUM(D29:D33)</f>
        <v>0</v>
      </c>
      <c r="E34" s="77">
        <f t="shared" si="3"/>
        <v>25823000</v>
      </c>
      <c r="F34" s="78">
        <f t="shared" si="3"/>
        <v>25823000</v>
      </c>
      <c r="G34" s="78">
        <f t="shared" si="3"/>
        <v>21229039</v>
      </c>
      <c r="H34" s="78">
        <f t="shared" si="3"/>
        <v>27272036</v>
      </c>
      <c r="I34" s="78">
        <f t="shared" si="3"/>
        <v>23080120</v>
      </c>
      <c r="J34" s="78">
        <f t="shared" si="3"/>
        <v>71581195</v>
      </c>
      <c r="K34" s="78">
        <f t="shared" si="3"/>
        <v>22274869</v>
      </c>
      <c r="L34" s="78">
        <f t="shared" si="3"/>
        <v>0</v>
      </c>
      <c r="M34" s="78">
        <f t="shared" si="3"/>
        <v>23274917</v>
      </c>
      <c r="N34" s="78">
        <f t="shared" si="3"/>
        <v>45549786</v>
      </c>
      <c r="O34" s="78">
        <f t="shared" si="3"/>
        <v>23402647</v>
      </c>
      <c r="P34" s="78">
        <f t="shared" si="3"/>
        <v>25998273</v>
      </c>
      <c r="Q34" s="78">
        <f t="shared" si="3"/>
        <v>30940216</v>
      </c>
      <c r="R34" s="78">
        <f t="shared" si="3"/>
        <v>80341136</v>
      </c>
      <c r="S34" s="78">
        <f t="shared" si="3"/>
        <v>30940216</v>
      </c>
      <c r="T34" s="78">
        <f t="shared" si="3"/>
        <v>26837557</v>
      </c>
      <c r="U34" s="78">
        <f t="shared" si="3"/>
        <v>26138964</v>
      </c>
      <c r="V34" s="78">
        <f t="shared" si="3"/>
        <v>83916737</v>
      </c>
      <c r="W34" s="78">
        <f t="shared" si="3"/>
        <v>281388854</v>
      </c>
      <c r="X34" s="78">
        <f t="shared" si="3"/>
        <v>25823000</v>
      </c>
      <c r="Y34" s="78">
        <f t="shared" si="3"/>
        <v>255565854</v>
      </c>
      <c r="Z34" s="179">
        <f>+IF(X34&lt;&gt;0,+(Y34/X34)*100,0)</f>
        <v>989.6830499941912</v>
      </c>
      <c r="AA34" s="79">
        <f>SUM(AA29:AA33)</f>
        <v>25823000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81542</v>
      </c>
      <c r="D37" s="160"/>
      <c r="E37" s="64">
        <v>160000</v>
      </c>
      <c r="F37" s="65">
        <v>160000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160000</v>
      </c>
      <c r="Y37" s="65">
        <v>-160000</v>
      </c>
      <c r="Z37" s="145">
        <v>-100</v>
      </c>
      <c r="AA37" s="67">
        <v>160000</v>
      </c>
    </row>
    <row r="38" spans="1:27" ht="13.5">
      <c r="A38" s="264" t="s">
        <v>168</v>
      </c>
      <c r="B38" s="197"/>
      <c r="C38" s="160">
        <v>8000098</v>
      </c>
      <c r="D38" s="160"/>
      <c r="E38" s="64">
        <v>7906000</v>
      </c>
      <c r="F38" s="65">
        <v>7906000</v>
      </c>
      <c r="G38" s="65">
        <v>7905903</v>
      </c>
      <c r="H38" s="65">
        <v>8206659</v>
      </c>
      <c r="I38" s="65">
        <v>8206660</v>
      </c>
      <c r="J38" s="65">
        <v>24319222</v>
      </c>
      <c r="K38" s="65">
        <v>8206660</v>
      </c>
      <c r="L38" s="65">
        <v>7905903</v>
      </c>
      <c r="M38" s="65">
        <v>8000098</v>
      </c>
      <c r="N38" s="65">
        <v>24112661</v>
      </c>
      <c r="O38" s="65">
        <v>8000098</v>
      </c>
      <c r="P38" s="65">
        <v>8000098</v>
      </c>
      <c r="Q38" s="65">
        <v>8000097</v>
      </c>
      <c r="R38" s="65">
        <v>24000293</v>
      </c>
      <c r="S38" s="65">
        <v>8000097</v>
      </c>
      <c r="T38" s="65">
        <v>8000097</v>
      </c>
      <c r="U38" s="65">
        <v>8000097</v>
      </c>
      <c r="V38" s="65">
        <v>24000291</v>
      </c>
      <c r="W38" s="65">
        <v>96432467</v>
      </c>
      <c r="X38" s="65">
        <v>7906000</v>
      </c>
      <c r="Y38" s="65">
        <v>88526467</v>
      </c>
      <c r="Z38" s="145">
        <v>1119.74</v>
      </c>
      <c r="AA38" s="67">
        <v>7906000</v>
      </c>
    </row>
    <row r="39" spans="1:27" ht="13.5">
      <c r="A39" s="265" t="s">
        <v>59</v>
      </c>
      <c r="B39" s="268"/>
      <c r="C39" s="177">
        <f aca="true" t="shared" si="4" ref="C39:Y39">SUM(C37:C38)</f>
        <v>8081640</v>
      </c>
      <c r="D39" s="177">
        <f>SUM(D37:D38)</f>
        <v>0</v>
      </c>
      <c r="E39" s="81">
        <f t="shared" si="4"/>
        <v>8066000</v>
      </c>
      <c r="F39" s="82">
        <f t="shared" si="4"/>
        <v>8066000</v>
      </c>
      <c r="G39" s="82">
        <f t="shared" si="4"/>
        <v>7905903</v>
      </c>
      <c r="H39" s="82">
        <f t="shared" si="4"/>
        <v>8206659</v>
      </c>
      <c r="I39" s="82">
        <f t="shared" si="4"/>
        <v>8206660</v>
      </c>
      <c r="J39" s="82">
        <f t="shared" si="4"/>
        <v>24319222</v>
      </c>
      <c r="K39" s="82">
        <f t="shared" si="4"/>
        <v>8206660</v>
      </c>
      <c r="L39" s="82">
        <f t="shared" si="4"/>
        <v>7905903</v>
      </c>
      <c r="M39" s="82">
        <f t="shared" si="4"/>
        <v>8000098</v>
      </c>
      <c r="N39" s="82">
        <f t="shared" si="4"/>
        <v>24112661</v>
      </c>
      <c r="O39" s="82">
        <f t="shared" si="4"/>
        <v>8000098</v>
      </c>
      <c r="P39" s="82">
        <f t="shared" si="4"/>
        <v>8000098</v>
      </c>
      <c r="Q39" s="82">
        <f t="shared" si="4"/>
        <v>8000097</v>
      </c>
      <c r="R39" s="82">
        <f t="shared" si="4"/>
        <v>24000293</v>
      </c>
      <c r="S39" s="82">
        <f t="shared" si="4"/>
        <v>8000097</v>
      </c>
      <c r="T39" s="82">
        <f t="shared" si="4"/>
        <v>8000097</v>
      </c>
      <c r="U39" s="82">
        <f t="shared" si="4"/>
        <v>8000097</v>
      </c>
      <c r="V39" s="82">
        <f t="shared" si="4"/>
        <v>24000291</v>
      </c>
      <c r="W39" s="82">
        <f t="shared" si="4"/>
        <v>96432467</v>
      </c>
      <c r="X39" s="82">
        <f t="shared" si="4"/>
        <v>8066000</v>
      </c>
      <c r="Y39" s="82">
        <f t="shared" si="4"/>
        <v>88366467</v>
      </c>
      <c r="Z39" s="227">
        <f>+IF(X39&lt;&gt;0,+(Y39/X39)*100,0)</f>
        <v>1095.5426109595833</v>
      </c>
      <c r="AA39" s="84">
        <f>SUM(AA37:AA38)</f>
        <v>8066000</v>
      </c>
    </row>
    <row r="40" spans="1:27" ht="13.5">
      <c r="A40" s="265" t="s">
        <v>170</v>
      </c>
      <c r="B40" s="266"/>
      <c r="C40" s="177">
        <f aca="true" t="shared" si="5" ref="C40:Y40">+C34+C39</f>
        <v>33205878</v>
      </c>
      <c r="D40" s="177">
        <f>+D34+D39</f>
        <v>0</v>
      </c>
      <c r="E40" s="77">
        <f t="shared" si="5"/>
        <v>33889000</v>
      </c>
      <c r="F40" s="78">
        <f t="shared" si="5"/>
        <v>33889000</v>
      </c>
      <c r="G40" s="78">
        <f t="shared" si="5"/>
        <v>29134942</v>
      </c>
      <c r="H40" s="78">
        <f t="shared" si="5"/>
        <v>35478695</v>
      </c>
      <c r="I40" s="78">
        <f t="shared" si="5"/>
        <v>31286780</v>
      </c>
      <c r="J40" s="78">
        <f t="shared" si="5"/>
        <v>95900417</v>
      </c>
      <c r="K40" s="78">
        <f t="shared" si="5"/>
        <v>30481529</v>
      </c>
      <c r="L40" s="78">
        <f t="shared" si="5"/>
        <v>7905903</v>
      </c>
      <c r="M40" s="78">
        <f t="shared" si="5"/>
        <v>31275015</v>
      </c>
      <c r="N40" s="78">
        <f t="shared" si="5"/>
        <v>69662447</v>
      </c>
      <c r="O40" s="78">
        <f t="shared" si="5"/>
        <v>31402745</v>
      </c>
      <c r="P40" s="78">
        <f t="shared" si="5"/>
        <v>33998371</v>
      </c>
      <c r="Q40" s="78">
        <f t="shared" si="5"/>
        <v>38940313</v>
      </c>
      <c r="R40" s="78">
        <f t="shared" si="5"/>
        <v>104341429</v>
      </c>
      <c r="S40" s="78">
        <f t="shared" si="5"/>
        <v>38940313</v>
      </c>
      <c r="T40" s="78">
        <f t="shared" si="5"/>
        <v>34837654</v>
      </c>
      <c r="U40" s="78">
        <f t="shared" si="5"/>
        <v>34139061</v>
      </c>
      <c r="V40" s="78">
        <f t="shared" si="5"/>
        <v>107917028</v>
      </c>
      <c r="W40" s="78">
        <f t="shared" si="5"/>
        <v>377821321</v>
      </c>
      <c r="X40" s="78">
        <f t="shared" si="5"/>
        <v>33889000</v>
      </c>
      <c r="Y40" s="78">
        <f t="shared" si="5"/>
        <v>343932321</v>
      </c>
      <c r="Z40" s="179">
        <f>+IF(X40&lt;&gt;0,+(Y40/X40)*100,0)</f>
        <v>1014.8789312166189</v>
      </c>
      <c r="AA40" s="79">
        <f>+AA34+AA39</f>
        <v>33889000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212215311</v>
      </c>
      <c r="D42" s="272">
        <f>+D25-D40</f>
        <v>0</v>
      </c>
      <c r="E42" s="273">
        <f t="shared" si="6"/>
        <v>193707000</v>
      </c>
      <c r="F42" s="274">
        <f t="shared" si="6"/>
        <v>193707000</v>
      </c>
      <c r="G42" s="274">
        <f t="shared" si="6"/>
        <v>202528470</v>
      </c>
      <c r="H42" s="274">
        <f t="shared" si="6"/>
        <v>222314423</v>
      </c>
      <c r="I42" s="274">
        <f t="shared" si="6"/>
        <v>220717883</v>
      </c>
      <c r="J42" s="274">
        <f t="shared" si="6"/>
        <v>645560776</v>
      </c>
      <c r="K42" s="274">
        <f t="shared" si="6"/>
        <v>217197997</v>
      </c>
      <c r="L42" s="274">
        <f t="shared" si="6"/>
        <v>-7905903</v>
      </c>
      <c r="M42" s="274">
        <f t="shared" si="6"/>
        <v>213675584</v>
      </c>
      <c r="N42" s="274">
        <f t="shared" si="6"/>
        <v>422967678</v>
      </c>
      <c r="O42" s="274">
        <f t="shared" si="6"/>
        <v>217812290</v>
      </c>
      <c r="P42" s="274">
        <f t="shared" si="6"/>
        <v>217319056</v>
      </c>
      <c r="Q42" s="274">
        <f t="shared" si="6"/>
        <v>223681386</v>
      </c>
      <c r="R42" s="274">
        <f t="shared" si="6"/>
        <v>658812732</v>
      </c>
      <c r="S42" s="274">
        <f t="shared" si="6"/>
        <v>223681386</v>
      </c>
      <c r="T42" s="274">
        <f t="shared" si="6"/>
        <v>221110496</v>
      </c>
      <c r="U42" s="274">
        <f t="shared" si="6"/>
        <v>215747317</v>
      </c>
      <c r="V42" s="274">
        <f t="shared" si="6"/>
        <v>660539199</v>
      </c>
      <c r="W42" s="274">
        <f t="shared" si="6"/>
        <v>2387880385</v>
      </c>
      <c r="X42" s="274">
        <f t="shared" si="6"/>
        <v>193707000</v>
      </c>
      <c r="Y42" s="274">
        <f t="shared" si="6"/>
        <v>2194173385</v>
      </c>
      <c r="Z42" s="275">
        <f>+IF(X42&lt;&gt;0,+(Y42/X42)*100,0)</f>
        <v>1132.7279783384183</v>
      </c>
      <c r="AA42" s="276">
        <f>+AA25-AA40</f>
        <v>193707000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138551103</v>
      </c>
      <c r="D45" s="160"/>
      <c r="E45" s="64">
        <v>136607000</v>
      </c>
      <c r="F45" s="65">
        <v>136607000</v>
      </c>
      <c r="G45" s="65">
        <v>61352670</v>
      </c>
      <c r="H45" s="65">
        <v>62860113</v>
      </c>
      <c r="I45" s="65">
        <v>61264171</v>
      </c>
      <c r="J45" s="65">
        <v>185476954</v>
      </c>
      <c r="K45" s="65">
        <v>58385318</v>
      </c>
      <c r="L45" s="65">
        <v>61352670</v>
      </c>
      <c r="M45" s="65">
        <v>55506466</v>
      </c>
      <c r="N45" s="65">
        <v>175244454</v>
      </c>
      <c r="O45" s="65">
        <v>59159927</v>
      </c>
      <c r="P45" s="65">
        <v>59801130</v>
      </c>
      <c r="Q45" s="65">
        <v>67250732</v>
      </c>
      <c r="R45" s="65">
        <v>186211789</v>
      </c>
      <c r="S45" s="65">
        <v>67250732</v>
      </c>
      <c r="T45" s="65">
        <v>64687988</v>
      </c>
      <c r="U45" s="65">
        <v>60092285</v>
      </c>
      <c r="V45" s="65">
        <v>192031005</v>
      </c>
      <c r="W45" s="65">
        <v>738964202</v>
      </c>
      <c r="X45" s="65">
        <v>136607000</v>
      </c>
      <c r="Y45" s="65">
        <v>602357202</v>
      </c>
      <c r="Z45" s="144">
        <v>440.94</v>
      </c>
      <c r="AA45" s="67">
        <v>136607000</v>
      </c>
    </row>
    <row r="46" spans="1:27" ht="13.5">
      <c r="A46" s="264" t="s">
        <v>174</v>
      </c>
      <c r="B46" s="197" t="s">
        <v>94</v>
      </c>
      <c r="C46" s="160">
        <v>73664208</v>
      </c>
      <c r="D46" s="160"/>
      <c r="E46" s="64">
        <v>57100000</v>
      </c>
      <c r="F46" s="65">
        <v>57100000</v>
      </c>
      <c r="G46" s="65">
        <v>141175800</v>
      </c>
      <c r="H46" s="65">
        <v>159454310</v>
      </c>
      <c r="I46" s="65">
        <v>159453712</v>
      </c>
      <c r="J46" s="65">
        <v>460083822</v>
      </c>
      <c r="K46" s="65">
        <v>158812679</v>
      </c>
      <c r="L46" s="65">
        <v>141175800</v>
      </c>
      <c r="M46" s="65">
        <v>158169118</v>
      </c>
      <c r="N46" s="65">
        <v>458157597</v>
      </c>
      <c r="O46" s="65">
        <v>158652363</v>
      </c>
      <c r="P46" s="65">
        <v>157517926</v>
      </c>
      <c r="Q46" s="65">
        <v>156430654</v>
      </c>
      <c r="R46" s="65">
        <v>472600943</v>
      </c>
      <c r="S46" s="65">
        <v>156430654</v>
      </c>
      <c r="T46" s="65">
        <v>156422508</v>
      </c>
      <c r="U46" s="65">
        <v>155655032</v>
      </c>
      <c r="V46" s="65">
        <v>468508194</v>
      </c>
      <c r="W46" s="65">
        <v>1859350556</v>
      </c>
      <c r="X46" s="65">
        <v>57100000</v>
      </c>
      <c r="Y46" s="65">
        <v>1802250556</v>
      </c>
      <c r="Z46" s="144">
        <v>3156.31</v>
      </c>
      <c r="AA46" s="67">
        <v>57100000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212215311</v>
      </c>
      <c r="D48" s="232">
        <f>SUM(D45:D47)</f>
        <v>0</v>
      </c>
      <c r="E48" s="279">
        <f t="shared" si="7"/>
        <v>193707000</v>
      </c>
      <c r="F48" s="234">
        <f t="shared" si="7"/>
        <v>193707000</v>
      </c>
      <c r="G48" s="234">
        <f t="shared" si="7"/>
        <v>202528470</v>
      </c>
      <c r="H48" s="234">
        <f t="shared" si="7"/>
        <v>222314423</v>
      </c>
      <c r="I48" s="234">
        <f t="shared" si="7"/>
        <v>220717883</v>
      </c>
      <c r="J48" s="234">
        <f t="shared" si="7"/>
        <v>645560776</v>
      </c>
      <c r="K48" s="234">
        <f t="shared" si="7"/>
        <v>217197997</v>
      </c>
      <c r="L48" s="234">
        <f t="shared" si="7"/>
        <v>202528470</v>
      </c>
      <c r="M48" s="234">
        <f t="shared" si="7"/>
        <v>213675584</v>
      </c>
      <c r="N48" s="234">
        <f t="shared" si="7"/>
        <v>633402051</v>
      </c>
      <c r="O48" s="234">
        <f t="shared" si="7"/>
        <v>217812290</v>
      </c>
      <c r="P48" s="234">
        <f t="shared" si="7"/>
        <v>217319056</v>
      </c>
      <c r="Q48" s="234">
        <f t="shared" si="7"/>
        <v>223681386</v>
      </c>
      <c r="R48" s="234">
        <f t="shared" si="7"/>
        <v>658812732</v>
      </c>
      <c r="S48" s="234">
        <f t="shared" si="7"/>
        <v>223681386</v>
      </c>
      <c r="T48" s="234">
        <f t="shared" si="7"/>
        <v>221110496</v>
      </c>
      <c r="U48" s="234">
        <f t="shared" si="7"/>
        <v>215747317</v>
      </c>
      <c r="V48" s="234">
        <f t="shared" si="7"/>
        <v>660539199</v>
      </c>
      <c r="W48" s="234">
        <f t="shared" si="7"/>
        <v>2598314758</v>
      </c>
      <c r="X48" s="234">
        <f t="shared" si="7"/>
        <v>193707000</v>
      </c>
      <c r="Y48" s="234">
        <f t="shared" si="7"/>
        <v>2404607758</v>
      </c>
      <c r="Z48" s="280">
        <f>+IF(X48&lt;&gt;0,+(Y48/X48)*100,0)</f>
        <v>1241.363377678659</v>
      </c>
      <c r="AA48" s="247">
        <f>SUM(AA45:AA47)</f>
        <v>193707000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65859230</v>
      </c>
      <c r="D6" s="160">
        <v>35287345</v>
      </c>
      <c r="E6" s="64">
        <v>62000016</v>
      </c>
      <c r="F6" s="65">
        <v>62000016</v>
      </c>
      <c r="G6" s="65">
        <v>4903639</v>
      </c>
      <c r="H6" s="65">
        <v>6270674</v>
      </c>
      <c r="I6" s="65">
        <v>6292704</v>
      </c>
      <c r="J6" s="65">
        <v>17467017</v>
      </c>
      <c r="K6" s="65">
        <v>6715201</v>
      </c>
      <c r="L6" s="65">
        <v>5716789</v>
      </c>
      <c r="M6" s="65">
        <v>5388338</v>
      </c>
      <c r="N6" s="65">
        <v>17820328</v>
      </c>
      <c r="O6" s="65"/>
      <c r="P6" s="65"/>
      <c r="Q6" s="65"/>
      <c r="R6" s="65"/>
      <c r="S6" s="65"/>
      <c r="T6" s="65"/>
      <c r="U6" s="65"/>
      <c r="V6" s="65"/>
      <c r="W6" s="65">
        <v>35287345</v>
      </c>
      <c r="X6" s="65">
        <v>62000016</v>
      </c>
      <c r="Y6" s="65">
        <v>-26712671</v>
      </c>
      <c r="Z6" s="145">
        <v>-43.08</v>
      </c>
      <c r="AA6" s="67">
        <v>62000016</v>
      </c>
    </row>
    <row r="7" spans="1:27" ht="13.5">
      <c r="A7" s="264" t="s">
        <v>181</v>
      </c>
      <c r="B7" s="197" t="s">
        <v>72</v>
      </c>
      <c r="C7" s="160">
        <v>45724999</v>
      </c>
      <c r="D7" s="160">
        <v>31500914</v>
      </c>
      <c r="E7" s="64">
        <v>49488000</v>
      </c>
      <c r="F7" s="65">
        <v>49488000</v>
      </c>
      <c r="G7" s="65">
        <v>15136945</v>
      </c>
      <c r="H7" s="65">
        <v>1107716</v>
      </c>
      <c r="I7" s="65">
        <v>843402</v>
      </c>
      <c r="J7" s="65">
        <v>17088063</v>
      </c>
      <c r="K7" s="65">
        <v>1539518</v>
      </c>
      <c r="L7" s="65">
        <v>1522617</v>
      </c>
      <c r="M7" s="65">
        <v>11350716</v>
      </c>
      <c r="N7" s="65">
        <v>14412851</v>
      </c>
      <c r="O7" s="65"/>
      <c r="P7" s="65"/>
      <c r="Q7" s="65"/>
      <c r="R7" s="65"/>
      <c r="S7" s="65"/>
      <c r="T7" s="65"/>
      <c r="U7" s="65"/>
      <c r="V7" s="65"/>
      <c r="W7" s="65">
        <v>31500914</v>
      </c>
      <c r="X7" s="65">
        <v>49488000</v>
      </c>
      <c r="Y7" s="65">
        <v>-17987086</v>
      </c>
      <c r="Z7" s="145">
        <v>-36.35</v>
      </c>
      <c r="AA7" s="67">
        <v>49488000</v>
      </c>
    </row>
    <row r="8" spans="1:27" ht="13.5">
      <c r="A8" s="264" t="s">
        <v>182</v>
      </c>
      <c r="B8" s="197" t="s">
        <v>72</v>
      </c>
      <c r="C8" s="160"/>
      <c r="D8" s="160"/>
      <c r="E8" s="64">
        <v>31000000</v>
      </c>
      <c r="F8" s="65">
        <v>31000000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31000000</v>
      </c>
      <c r="Y8" s="65">
        <v>-31000000</v>
      </c>
      <c r="Z8" s="145">
        <v>-100</v>
      </c>
      <c r="AA8" s="67">
        <v>31000000</v>
      </c>
    </row>
    <row r="9" spans="1:27" ht="13.5">
      <c r="A9" s="264" t="s">
        <v>183</v>
      </c>
      <c r="B9" s="197"/>
      <c r="C9" s="160">
        <v>3095208</v>
      </c>
      <c r="D9" s="160">
        <v>1417762</v>
      </c>
      <c r="E9" s="64">
        <v>2500000</v>
      </c>
      <c r="F9" s="65">
        <v>2500000</v>
      </c>
      <c r="G9" s="65">
        <v>318224</v>
      </c>
      <c r="H9" s="65">
        <v>190761</v>
      </c>
      <c r="I9" s="65">
        <v>152358</v>
      </c>
      <c r="J9" s="65">
        <v>661343</v>
      </c>
      <c r="K9" s="65">
        <v>214545</v>
      </c>
      <c r="L9" s="65">
        <v>204514</v>
      </c>
      <c r="M9" s="65">
        <v>337360</v>
      </c>
      <c r="N9" s="65">
        <v>756419</v>
      </c>
      <c r="O9" s="65"/>
      <c r="P9" s="65"/>
      <c r="Q9" s="65"/>
      <c r="R9" s="65"/>
      <c r="S9" s="65"/>
      <c r="T9" s="65"/>
      <c r="U9" s="65"/>
      <c r="V9" s="65"/>
      <c r="W9" s="65">
        <v>1417762</v>
      </c>
      <c r="X9" s="65">
        <v>2500000</v>
      </c>
      <c r="Y9" s="65">
        <v>-1082238</v>
      </c>
      <c r="Z9" s="145">
        <v>-43.29</v>
      </c>
      <c r="AA9" s="67">
        <v>2500000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-105212040</v>
      </c>
      <c r="D12" s="160">
        <v>-52827105</v>
      </c>
      <c r="E12" s="64">
        <v>-114732093</v>
      </c>
      <c r="F12" s="65">
        <v>-114732093</v>
      </c>
      <c r="G12" s="65">
        <v>-4470013</v>
      </c>
      <c r="H12" s="65">
        <v>-9294022</v>
      </c>
      <c r="I12" s="65">
        <v>-9898070</v>
      </c>
      <c r="J12" s="65">
        <v>-23662105</v>
      </c>
      <c r="K12" s="65">
        <v>-9962837</v>
      </c>
      <c r="L12" s="65">
        <v>-8566858</v>
      </c>
      <c r="M12" s="65">
        <v>-10635305</v>
      </c>
      <c r="N12" s="65">
        <v>-29165000</v>
      </c>
      <c r="O12" s="65"/>
      <c r="P12" s="65"/>
      <c r="Q12" s="65"/>
      <c r="R12" s="65"/>
      <c r="S12" s="65"/>
      <c r="T12" s="65"/>
      <c r="U12" s="65"/>
      <c r="V12" s="65"/>
      <c r="W12" s="65">
        <v>-52827105</v>
      </c>
      <c r="X12" s="65">
        <v>-114732093</v>
      </c>
      <c r="Y12" s="65">
        <v>61904988</v>
      </c>
      <c r="Z12" s="145">
        <v>-53.96</v>
      </c>
      <c r="AA12" s="67">
        <v>-114732093</v>
      </c>
    </row>
    <row r="13" spans="1:27" ht="13.5">
      <c r="A13" s="264" t="s">
        <v>40</v>
      </c>
      <c r="B13" s="197"/>
      <c r="C13" s="160">
        <v>-40543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-1390232</v>
      </c>
      <c r="D14" s="160">
        <v>-426160</v>
      </c>
      <c r="E14" s="64"/>
      <c r="F14" s="65"/>
      <c r="G14" s="65">
        <v>-55333</v>
      </c>
      <c r="H14" s="65">
        <v>-72923</v>
      </c>
      <c r="I14" s="65">
        <v>-29256</v>
      </c>
      <c r="J14" s="65">
        <v>-157512</v>
      </c>
      <c r="K14" s="65">
        <v>-73246</v>
      </c>
      <c r="L14" s="65">
        <v>-79065</v>
      </c>
      <c r="M14" s="65">
        <v>-116337</v>
      </c>
      <c r="N14" s="65">
        <v>-268648</v>
      </c>
      <c r="O14" s="65"/>
      <c r="P14" s="65"/>
      <c r="Q14" s="65"/>
      <c r="R14" s="65"/>
      <c r="S14" s="65"/>
      <c r="T14" s="65"/>
      <c r="U14" s="65"/>
      <c r="V14" s="65"/>
      <c r="W14" s="65">
        <v>-426160</v>
      </c>
      <c r="X14" s="65"/>
      <c r="Y14" s="65">
        <v>-426160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8036622</v>
      </c>
      <c r="D15" s="177">
        <f>SUM(D6:D14)</f>
        <v>14952756</v>
      </c>
      <c r="E15" s="77">
        <f t="shared" si="0"/>
        <v>30255923</v>
      </c>
      <c r="F15" s="78">
        <f t="shared" si="0"/>
        <v>30255923</v>
      </c>
      <c r="G15" s="78">
        <f t="shared" si="0"/>
        <v>15833462</v>
      </c>
      <c r="H15" s="78">
        <f t="shared" si="0"/>
        <v>-1797794</v>
      </c>
      <c r="I15" s="78">
        <f t="shared" si="0"/>
        <v>-2638862</v>
      </c>
      <c r="J15" s="78">
        <f t="shared" si="0"/>
        <v>11396806</v>
      </c>
      <c r="K15" s="78">
        <f t="shared" si="0"/>
        <v>-1566819</v>
      </c>
      <c r="L15" s="78">
        <f t="shared" si="0"/>
        <v>-1202003</v>
      </c>
      <c r="M15" s="78">
        <f t="shared" si="0"/>
        <v>6324772</v>
      </c>
      <c r="N15" s="78">
        <f t="shared" si="0"/>
        <v>3555950</v>
      </c>
      <c r="O15" s="78">
        <f t="shared" si="0"/>
        <v>0</v>
      </c>
      <c r="P15" s="78">
        <f t="shared" si="0"/>
        <v>0</v>
      </c>
      <c r="Q15" s="78">
        <f t="shared" si="0"/>
        <v>0</v>
      </c>
      <c r="R15" s="78">
        <f t="shared" si="0"/>
        <v>0</v>
      </c>
      <c r="S15" s="78">
        <f t="shared" si="0"/>
        <v>0</v>
      </c>
      <c r="T15" s="78">
        <f t="shared" si="0"/>
        <v>0</v>
      </c>
      <c r="U15" s="78">
        <f t="shared" si="0"/>
        <v>0</v>
      </c>
      <c r="V15" s="78">
        <f t="shared" si="0"/>
        <v>0</v>
      </c>
      <c r="W15" s="78">
        <f t="shared" si="0"/>
        <v>14952756</v>
      </c>
      <c r="X15" s="78">
        <f t="shared" si="0"/>
        <v>30255923</v>
      </c>
      <c r="Y15" s="78">
        <f t="shared" si="0"/>
        <v>-15303167</v>
      </c>
      <c r="Z15" s="179">
        <f>+IF(X15&lt;&gt;0,+(Y15/X15)*100,0)</f>
        <v>-50.579078351038895</v>
      </c>
      <c r="AA15" s="79">
        <f>SUM(AA6:AA14)</f>
        <v>30255923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91043</v>
      </c>
      <c r="D19" s="160"/>
      <c r="E19" s="64">
        <v>100000</v>
      </c>
      <c r="F19" s="65">
        <v>100000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100000</v>
      </c>
      <c r="Y19" s="164">
        <v>-100000</v>
      </c>
      <c r="Z19" s="146">
        <v>-100</v>
      </c>
      <c r="AA19" s="239">
        <v>100000</v>
      </c>
    </row>
    <row r="20" spans="1:27" ht="13.5">
      <c r="A20" s="264" t="s">
        <v>190</v>
      </c>
      <c r="B20" s="197"/>
      <c r="C20" s="160"/>
      <c r="D20" s="160"/>
      <c r="E20" s="281">
        <v>19000</v>
      </c>
      <c r="F20" s="164">
        <v>19000</v>
      </c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>
        <v>19000</v>
      </c>
      <c r="Y20" s="65">
        <v>-19000</v>
      </c>
      <c r="Z20" s="145">
        <v>-100</v>
      </c>
      <c r="AA20" s="67">
        <v>19000</v>
      </c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/>
      <c r="E24" s="64">
        <v>-45000000</v>
      </c>
      <c r="F24" s="65">
        <v>-45000000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>
        <v>-45000000</v>
      </c>
      <c r="Y24" s="65">
        <v>45000000</v>
      </c>
      <c r="Z24" s="145">
        <v>-100</v>
      </c>
      <c r="AA24" s="67">
        <v>-45000000</v>
      </c>
    </row>
    <row r="25" spans="1:27" ht="13.5">
      <c r="A25" s="265" t="s">
        <v>194</v>
      </c>
      <c r="B25" s="266"/>
      <c r="C25" s="177">
        <f aca="true" t="shared" si="1" ref="C25:Y25">SUM(C19:C24)</f>
        <v>91043</v>
      </c>
      <c r="D25" s="177">
        <f>SUM(D19:D24)</f>
        <v>0</v>
      </c>
      <c r="E25" s="77">
        <f t="shared" si="1"/>
        <v>-44881000</v>
      </c>
      <c r="F25" s="78">
        <f t="shared" si="1"/>
        <v>-44881000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0</v>
      </c>
      <c r="X25" s="78">
        <f t="shared" si="1"/>
        <v>-44881000</v>
      </c>
      <c r="Y25" s="78">
        <f t="shared" si="1"/>
        <v>44881000</v>
      </c>
      <c r="Z25" s="179">
        <f>+IF(X25&lt;&gt;0,+(Y25/X25)*100,0)</f>
        <v>-100</v>
      </c>
      <c r="AA25" s="79">
        <f>SUM(AA19:AA24)</f>
        <v>-44881000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>
        <v>151000</v>
      </c>
      <c r="F31" s="65">
        <v>151000</v>
      </c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>
        <v>151000</v>
      </c>
      <c r="Y31" s="65">
        <v>-151000</v>
      </c>
      <c r="Z31" s="145">
        <v>-100</v>
      </c>
      <c r="AA31" s="67">
        <v>151000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151000</v>
      </c>
      <c r="F34" s="78">
        <f t="shared" si="2"/>
        <v>151000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151000</v>
      </c>
      <c r="Y34" s="78">
        <f t="shared" si="2"/>
        <v>-151000</v>
      </c>
      <c r="Z34" s="179">
        <f>+IF(X34&lt;&gt;0,+(Y34/X34)*100,0)</f>
        <v>-100</v>
      </c>
      <c r="AA34" s="79">
        <f>SUM(AA29:AA33)</f>
        <v>151000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8127665</v>
      </c>
      <c r="D36" s="158">
        <f>+D15+D25+D34</f>
        <v>14952756</v>
      </c>
      <c r="E36" s="104">
        <f t="shared" si="3"/>
        <v>-14474077</v>
      </c>
      <c r="F36" s="105">
        <f t="shared" si="3"/>
        <v>-14474077</v>
      </c>
      <c r="G36" s="105">
        <f t="shared" si="3"/>
        <v>15833462</v>
      </c>
      <c r="H36" s="105">
        <f t="shared" si="3"/>
        <v>-1797794</v>
      </c>
      <c r="I36" s="105">
        <f t="shared" si="3"/>
        <v>-2638862</v>
      </c>
      <c r="J36" s="105">
        <f t="shared" si="3"/>
        <v>11396806</v>
      </c>
      <c r="K36" s="105">
        <f t="shared" si="3"/>
        <v>-1566819</v>
      </c>
      <c r="L36" s="105">
        <f t="shared" si="3"/>
        <v>-1202003</v>
      </c>
      <c r="M36" s="105">
        <f t="shared" si="3"/>
        <v>6324772</v>
      </c>
      <c r="N36" s="105">
        <f t="shared" si="3"/>
        <v>3555950</v>
      </c>
      <c r="O36" s="105">
        <f t="shared" si="3"/>
        <v>0</v>
      </c>
      <c r="P36" s="105">
        <f t="shared" si="3"/>
        <v>0</v>
      </c>
      <c r="Q36" s="105">
        <f t="shared" si="3"/>
        <v>0</v>
      </c>
      <c r="R36" s="105">
        <f t="shared" si="3"/>
        <v>0</v>
      </c>
      <c r="S36" s="105">
        <f t="shared" si="3"/>
        <v>0</v>
      </c>
      <c r="T36" s="105">
        <f t="shared" si="3"/>
        <v>0</v>
      </c>
      <c r="U36" s="105">
        <f t="shared" si="3"/>
        <v>0</v>
      </c>
      <c r="V36" s="105">
        <f t="shared" si="3"/>
        <v>0</v>
      </c>
      <c r="W36" s="105">
        <f t="shared" si="3"/>
        <v>14952756</v>
      </c>
      <c r="X36" s="105">
        <f t="shared" si="3"/>
        <v>-14474077</v>
      </c>
      <c r="Y36" s="105">
        <f t="shared" si="3"/>
        <v>29426833</v>
      </c>
      <c r="Z36" s="142">
        <f>+IF(X36&lt;&gt;0,+(Y36/X36)*100,0)</f>
        <v>-203.30714697731676</v>
      </c>
      <c r="AA36" s="107">
        <f>+AA15+AA25+AA34</f>
        <v>-14474077</v>
      </c>
    </row>
    <row r="37" spans="1:27" ht="13.5">
      <c r="A37" s="264" t="s">
        <v>202</v>
      </c>
      <c r="B37" s="197" t="s">
        <v>96</v>
      </c>
      <c r="C37" s="158">
        <v>40232313</v>
      </c>
      <c r="D37" s="158"/>
      <c r="E37" s="104">
        <v>41475000</v>
      </c>
      <c r="F37" s="105">
        <v>41475000</v>
      </c>
      <c r="G37" s="105"/>
      <c r="H37" s="105">
        <v>15833462</v>
      </c>
      <c r="I37" s="105">
        <v>14035668</v>
      </c>
      <c r="J37" s="105"/>
      <c r="K37" s="105">
        <v>11396806</v>
      </c>
      <c r="L37" s="105">
        <v>9829987</v>
      </c>
      <c r="M37" s="105">
        <v>8627984</v>
      </c>
      <c r="N37" s="105">
        <v>11396806</v>
      </c>
      <c r="O37" s="105">
        <v>14952756</v>
      </c>
      <c r="P37" s="105">
        <v>14952756</v>
      </c>
      <c r="Q37" s="105">
        <v>14952756</v>
      </c>
      <c r="R37" s="105">
        <v>14952756</v>
      </c>
      <c r="S37" s="105">
        <v>14952756</v>
      </c>
      <c r="T37" s="105">
        <v>14952756</v>
      </c>
      <c r="U37" s="105">
        <v>14952756</v>
      </c>
      <c r="V37" s="105">
        <v>14952756</v>
      </c>
      <c r="W37" s="105"/>
      <c r="X37" s="105">
        <v>41475000</v>
      </c>
      <c r="Y37" s="105">
        <v>-41475000</v>
      </c>
      <c r="Z37" s="142">
        <v>-100</v>
      </c>
      <c r="AA37" s="107">
        <v>41475000</v>
      </c>
    </row>
    <row r="38" spans="1:27" ht="13.5">
      <c r="A38" s="282" t="s">
        <v>203</v>
      </c>
      <c r="B38" s="271" t="s">
        <v>96</v>
      </c>
      <c r="C38" s="272">
        <v>48359978</v>
      </c>
      <c r="D38" s="272">
        <v>14952756</v>
      </c>
      <c r="E38" s="273">
        <v>27000923</v>
      </c>
      <c r="F38" s="274">
        <v>27000923</v>
      </c>
      <c r="G38" s="274">
        <v>15833462</v>
      </c>
      <c r="H38" s="274">
        <v>14035668</v>
      </c>
      <c r="I38" s="274">
        <v>11396806</v>
      </c>
      <c r="J38" s="274">
        <v>11396806</v>
      </c>
      <c r="K38" s="274">
        <v>9829987</v>
      </c>
      <c r="L38" s="274">
        <v>8627984</v>
      </c>
      <c r="M38" s="274">
        <v>14952756</v>
      </c>
      <c r="N38" s="274">
        <v>14952756</v>
      </c>
      <c r="O38" s="274">
        <v>14952756</v>
      </c>
      <c r="P38" s="274">
        <v>14952756</v>
      </c>
      <c r="Q38" s="274">
        <v>14952756</v>
      </c>
      <c r="R38" s="274">
        <v>14952756</v>
      </c>
      <c r="S38" s="274">
        <v>14952756</v>
      </c>
      <c r="T38" s="274">
        <v>14952756</v>
      </c>
      <c r="U38" s="274">
        <v>14952756</v>
      </c>
      <c r="V38" s="274">
        <v>14952756</v>
      </c>
      <c r="W38" s="274">
        <v>14952756</v>
      </c>
      <c r="X38" s="274">
        <v>27000923</v>
      </c>
      <c r="Y38" s="274">
        <v>-12048167</v>
      </c>
      <c r="Z38" s="275">
        <v>-44.62</v>
      </c>
      <c r="AA38" s="276">
        <v>27000923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2012-08-02T07:21:39Z</dcterms:created>
  <dcterms:modified xsi:type="dcterms:W3CDTF">2012-08-02T07:21:39Z</dcterms:modified>
  <cp:category/>
  <cp:version/>
  <cp:contentType/>
  <cp:contentStatus/>
</cp:coreProperties>
</file>