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<sst xmlns="http://schemas.openxmlformats.org/spreadsheetml/2006/main" count="536" uniqueCount="252">
  <si>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Kwazulu-Natal: Ulundi(KZN266)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</si>
  <si>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</si>
  <si>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</si>
  <si>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</si>
  <si>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</si>
  <si>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</si>
  <si>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</si>
  <si>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</si>
  <si>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</si>
  <si>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</si>
  <si>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</si>
  <si>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</si>
  <si>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</si>
  <si>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</si>
  <si>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</si>
  <si>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</si>
  <si>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</si>
  <si>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</si>
  <si>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</si>
  <si>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</si>
  <si>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</si>
  <si>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</si>
  <si>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</si>
  <si>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</si>
  <si>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</si>
  <si>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</si>
  <si>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</si>
  <si>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</si>
  <si>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</si>
  <si>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</si>
  <si>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</si>
  <si>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</si>
  <si>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</si>
  <si>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</si>
  <si>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</si>
  <si>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</si>
  <si>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</si>
  <si>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</si>
  <si>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</si>
  <si>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</si>
  <si>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</si>
  <si>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</si>
  <si>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</si>
  <si>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</si>
  <si>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</si>
  <si>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</si>
  <si>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</si>
  <si>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</si>
  <si>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</si>
  <si>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</si>
  <si>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</si>
  <si>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</si>
  <si>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</si>
  <si>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</si>
  <si>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</si>
  <si>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</si>
  <si>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</si>
  <si>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</si>
  <si>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</si>
  <si>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</si>
  <si>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</si>
  <si>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</si>
  <si>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</si>
  <si>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</si>
  <si>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</si>
  <si>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</si>
  <si>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</si>
  <si>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</si>
  <si>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</si>
  <si>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</si>
  <si>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Ulundi(KZN266)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</si>
  <si>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</si>
  <si>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</si>
  <si>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</si>
  <si>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</si>
  <si>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</si>
  <si>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</si>
  <si>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</si>
  <si>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</si>
  <si>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</si>
  <si>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</si>
  <si>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</si>
  <si>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</si>
  <si>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</si>
  <si>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</si>
  <si>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</si>
  <si>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</si>
  <si>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</si>
  <si>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</si>
  <si>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</si>
  <si>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</si>
  <si>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</si>
  <si>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</si>
  <si>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</si>
  <si>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</si>
  <si>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</si>
  <si>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</si>
  <si>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</si>
  <si>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</si>
  <si>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</si>
  <si>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Ulundi(KZN266)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</si>
  <si>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</si>
  <si>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</si>
  <si>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</si>
  <si>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</si>
  <si>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</si>
  <si>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</si>
  <si>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</si>
  <si>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</si>
  <si>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</si>
  <si>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</si>
  <si>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</si>
  <si>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</si>
  <si>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</si>
  <si>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</si>
  <si>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</si>
  <si>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</si>
  <si>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</si>
  <si>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</si>
  <si>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</si>
  <si>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</si>
  <si>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</si>
  <si>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</si>
  <si>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</si>
  <si>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</si>
  <si>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</si>
  <si>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</si>
  <si>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</si>
  <si>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</si>
  <si>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</si>
  <si>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</si>
  <si>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</si>
  <si>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</si>
  <si>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Ulundi(KZN266)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</si>
  <si>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</si>
  <si>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</si>
  <si>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</si>
  <si>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</si>
  <si>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</si>
  <si>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</si>
  <si>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</si>
  <si>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</si>
  <si>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</si>
  <si>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Ulundi(KZN266)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</si>
  <si>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</si>
  <si>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</si>
  <si>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</si>
  <si>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</si>
  <si>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</si>
  <si>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</si>
  <si>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</si>
  <si>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</si>
  <si>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</si>
  <si>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</si>
  <si>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</si>
  <si>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</si>
  <si>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</si>
  <si>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</si>
  <si>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</si>
  <si>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</si>
  <si>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</si>
  <si>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</si>
  <si>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</si>
  <si>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</si>
  <si>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</si>
  <si>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</si>
  <si>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</si>
  <si>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</si>
  <si>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</si>
  <si>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</si>
  <si>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</si>
  <si>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</si>
  <si>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</si>
  <si>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</si>
  <si>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</si>
  <si>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</si>
  <si>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</si>
  <si>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Ulundi(KZN266)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</si>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</sst>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26409574</v>
      </c>
      <c r="C5" s="19"/>
      <c r="D5" s="64">
        <v>18630000</v>
      </c>
      <c r="E5" s="65">
        <v>20280000</v>
      </c>
      <c r="F5" s="65">
        <v>3038343</v>
      </c>
      <c r="G5" s="65">
        <v>2424355</v>
      </c>
      <c r="H5" s="65">
        <v>2420586</v>
      </c>
      <c r="I5" s="65">
        <v>7883284</v>
      </c>
      <c r="J5" s="65">
        <v>2430316</v>
      </c>
      <c r="K5" s="65">
        <v>2397129</v>
      </c>
      <c r="L5" s="65">
        <v>2402096</v>
      </c>
      <c r="M5" s="65">
        <v>7229541</v>
      </c>
      <c r="N5" s="65">
        <v>2395021</v>
      </c>
      <c r="O5" s="65">
        <v>4413914</v>
      </c>
      <c r="P5" s="65">
        <v>2380066</v>
      </c>
      <c r="Q5" s="65">
        <v>9189001</v>
      </c>
      <c r="R5" s="65">
        <v>2389347</v>
      </c>
      <c r="S5" s="65">
        <v>2386535</v>
      </c>
      <c r="T5" s="65">
        <v>2388337</v>
      </c>
      <c r="U5" s="65">
        <v>7164219</v>
      </c>
      <c r="V5" s="65">
        <v>31466045</v>
      </c>
      <c r="W5" s="65">
        <v>20280000</v>
      </c>
      <c r="X5" s="65">
        <v>11186045</v>
      </c>
      <c r="Y5" s="66">
        <v>55.16</v>
      </c>
      <c r="Z5" s="67">
        <v>20280000</v>
      </c>
    </row>
    <row r="6" spans="1:26" ht="13.5">
      <c r="A6" s="63" t="s">
        <v>32</v>
      </c>
      <c r="B6" s="19">
        <v>38270543</v>
      </c>
      <c r="C6" s="19"/>
      <c r="D6" s="64">
        <v>62801000</v>
      </c>
      <c r="E6" s="65">
        <v>62825500</v>
      </c>
      <c r="F6" s="65">
        <v>4567133</v>
      </c>
      <c r="G6" s="65">
        <v>3821376</v>
      </c>
      <c r="H6" s="65">
        <v>3166296</v>
      </c>
      <c r="I6" s="65">
        <v>11554805</v>
      </c>
      <c r="J6" s="65">
        <v>2355068</v>
      </c>
      <c r="K6" s="65">
        <v>1627445</v>
      </c>
      <c r="L6" s="65">
        <v>3060586</v>
      </c>
      <c r="M6" s="65">
        <v>7043099</v>
      </c>
      <c r="N6" s="65">
        <v>3282079</v>
      </c>
      <c r="O6" s="65">
        <v>6407674</v>
      </c>
      <c r="P6" s="65">
        <v>48484152</v>
      </c>
      <c r="Q6" s="65">
        <v>58173905</v>
      </c>
      <c r="R6" s="65">
        <v>45452162</v>
      </c>
      <c r="S6" s="65">
        <v>3577414</v>
      </c>
      <c r="T6" s="65">
        <v>3485814</v>
      </c>
      <c r="U6" s="65">
        <v>52515390</v>
      </c>
      <c r="V6" s="65">
        <v>129287199</v>
      </c>
      <c r="W6" s="65">
        <v>62825500</v>
      </c>
      <c r="X6" s="65">
        <v>66461699</v>
      </c>
      <c r="Y6" s="66">
        <v>105.79</v>
      </c>
      <c r="Z6" s="67">
        <v>62825500</v>
      </c>
    </row>
    <row r="7" spans="1:26" ht="13.5">
      <c r="A7" s="63" t="s">
        <v>33</v>
      </c>
      <c r="B7" s="19">
        <v>413739</v>
      </c>
      <c r="C7" s="19"/>
      <c r="D7" s="64">
        <v>0</v>
      </c>
      <c r="E7" s="65">
        <v>0</v>
      </c>
      <c r="F7" s="65">
        <v>8212</v>
      </c>
      <c r="G7" s="65">
        <v>40431</v>
      </c>
      <c r="H7" s="65">
        <v>9736</v>
      </c>
      <c r="I7" s="65">
        <v>58379</v>
      </c>
      <c r="J7" s="65">
        <v>4106</v>
      </c>
      <c r="K7" s="65">
        <v>5001</v>
      </c>
      <c r="L7" s="65">
        <v>715</v>
      </c>
      <c r="M7" s="65">
        <v>9822</v>
      </c>
      <c r="N7" s="65">
        <v>2215</v>
      </c>
      <c r="O7" s="65">
        <v>6012</v>
      </c>
      <c r="P7" s="65">
        <v>0</v>
      </c>
      <c r="Q7" s="65">
        <v>8227</v>
      </c>
      <c r="R7" s="65">
        <v>31348</v>
      </c>
      <c r="S7" s="65">
        <v>880</v>
      </c>
      <c r="T7" s="65">
        <v>9757</v>
      </c>
      <c r="U7" s="65">
        <v>41985</v>
      </c>
      <c r="V7" s="65">
        <v>118413</v>
      </c>
      <c r="W7" s="65">
        <v>0</v>
      </c>
      <c r="X7" s="65">
        <v>118413</v>
      </c>
      <c r="Y7" s="66">
        <v>0</v>
      </c>
      <c r="Z7" s="67">
        <v>0</v>
      </c>
    </row>
    <row r="8" spans="1:26" ht="13.5">
      <c r="A8" s="63" t="s">
        <v>34</v>
      </c>
      <c r="B8" s="19">
        <v>59445404</v>
      </c>
      <c r="C8" s="19"/>
      <c r="D8" s="64">
        <v>70874000</v>
      </c>
      <c r="E8" s="65">
        <v>71302000</v>
      </c>
      <c r="F8" s="65">
        <v>35089080</v>
      </c>
      <c r="G8" s="65">
        <v>0</v>
      </c>
      <c r="H8" s="65">
        <v>0</v>
      </c>
      <c r="I8" s="65">
        <v>35089080</v>
      </c>
      <c r="J8" s="65">
        <v>173614</v>
      </c>
      <c r="K8" s="65">
        <v>50000</v>
      </c>
      <c r="L8" s="65">
        <v>22757000</v>
      </c>
      <c r="M8" s="65">
        <v>22980614</v>
      </c>
      <c r="N8" s="65">
        <v>30000</v>
      </c>
      <c r="O8" s="65">
        <v>65000</v>
      </c>
      <c r="P8" s="65">
        <v>60000</v>
      </c>
      <c r="Q8" s="65">
        <v>155000</v>
      </c>
      <c r="R8" s="65">
        <v>17251000</v>
      </c>
      <c r="S8" s="65">
        <v>0</v>
      </c>
      <c r="T8" s="65">
        <v>446000</v>
      </c>
      <c r="U8" s="65">
        <v>17697000</v>
      </c>
      <c r="V8" s="65">
        <v>75921694</v>
      </c>
      <c r="W8" s="65">
        <v>71302000</v>
      </c>
      <c r="X8" s="65">
        <v>4619694</v>
      </c>
      <c r="Y8" s="66">
        <v>6.48</v>
      </c>
      <c r="Z8" s="67">
        <v>71302000</v>
      </c>
    </row>
    <row r="9" spans="1:26" ht="13.5">
      <c r="A9" s="63" t="s">
        <v>35</v>
      </c>
      <c r="B9" s="19">
        <v>6432765</v>
      </c>
      <c r="C9" s="19"/>
      <c r="D9" s="64">
        <v>12050000</v>
      </c>
      <c r="E9" s="65">
        <v>9906500</v>
      </c>
      <c r="F9" s="65">
        <v>1230158</v>
      </c>
      <c r="G9" s="65">
        <v>283941</v>
      </c>
      <c r="H9" s="65">
        <v>472198</v>
      </c>
      <c r="I9" s="65">
        <v>1986297</v>
      </c>
      <c r="J9" s="65">
        <v>300418</v>
      </c>
      <c r="K9" s="65">
        <v>341127</v>
      </c>
      <c r="L9" s="65">
        <v>480808</v>
      </c>
      <c r="M9" s="65">
        <v>1122353</v>
      </c>
      <c r="N9" s="65">
        <v>444410</v>
      </c>
      <c r="O9" s="65">
        <v>347426</v>
      </c>
      <c r="P9" s="65">
        <v>464802</v>
      </c>
      <c r="Q9" s="65">
        <v>1256638</v>
      </c>
      <c r="R9" s="65">
        <v>585706</v>
      </c>
      <c r="S9" s="65">
        <v>574884</v>
      </c>
      <c r="T9" s="65">
        <v>1176018</v>
      </c>
      <c r="U9" s="65">
        <v>2336608</v>
      </c>
      <c r="V9" s="65">
        <v>6701896</v>
      </c>
      <c r="W9" s="65">
        <v>9906500</v>
      </c>
      <c r="X9" s="65">
        <v>-3204604</v>
      </c>
      <c r="Y9" s="66">
        <v>-32.35</v>
      </c>
      <c r="Z9" s="67">
        <v>9906500</v>
      </c>
    </row>
    <row r="10" spans="1:26" ht="25.5">
      <c r="A10" s="68" t="s">
        <v>213</v>
      </c>
      <c r="B10" s="69">
        <f>SUM(B5:B9)</f>
        <v>130972025</v>
      </c>
      <c r="C10" s="69">
        <f>SUM(C5:C9)</f>
        <v>0</v>
      </c>
      <c r="D10" s="70">
        <f aca="true" t="shared" si="0" ref="D10:Z10">SUM(D5:D9)</f>
        <v>164355000</v>
      </c>
      <c r="E10" s="71">
        <f t="shared" si="0"/>
        <v>164314000</v>
      </c>
      <c r="F10" s="71">
        <f t="shared" si="0"/>
        <v>43932926</v>
      </c>
      <c r="G10" s="71">
        <f t="shared" si="0"/>
        <v>6570103</v>
      </c>
      <c r="H10" s="71">
        <f t="shared" si="0"/>
        <v>6068816</v>
      </c>
      <c r="I10" s="71">
        <f t="shared" si="0"/>
        <v>56571845</v>
      </c>
      <c r="J10" s="71">
        <f t="shared" si="0"/>
        <v>5263522</v>
      </c>
      <c r="K10" s="71">
        <f t="shared" si="0"/>
        <v>4420702</v>
      </c>
      <c r="L10" s="71">
        <f t="shared" si="0"/>
        <v>28701205</v>
      </c>
      <c r="M10" s="71">
        <f t="shared" si="0"/>
        <v>38385429</v>
      </c>
      <c r="N10" s="71">
        <f t="shared" si="0"/>
        <v>6153725</v>
      </c>
      <c r="O10" s="71">
        <f t="shared" si="0"/>
        <v>11240026</v>
      </c>
      <c r="P10" s="71">
        <f t="shared" si="0"/>
        <v>51389020</v>
      </c>
      <c r="Q10" s="71">
        <f t="shared" si="0"/>
        <v>68782771</v>
      </c>
      <c r="R10" s="71">
        <f t="shared" si="0"/>
        <v>65709563</v>
      </c>
      <c r="S10" s="71">
        <f t="shared" si="0"/>
        <v>6539713</v>
      </c>
      <c r="T10" s="71">
        <f t="shared" si="0"/>
        <v>7505926</v>
      </c>
      <c r="U10" s="71">
        <f t="shared" si="0"/>
        <v>79755202</v>
      </c>
      <c r="V10" s="71">
        <f t="shared" si="0"/>
        <v>243495247</v>
      </c>
      <c r="W10" s="71">
        <f t="shared" si="0"/>
        <v>164314000</v>
      </c>
      <c r="X10" s="71">
        <f t="shared" si="0"/>
        <v>79181247</v>
      </c>
      <c r="Y10" s="72">
        <f>+IF(W10&lt;&gt;0,(X10/W10)*100,0)</f>
        <v>48.18898389668561</v>
      </c>
      <c r="Z10" s="73">
        <f t="shared" si="0"/>
        <v>164314000</v>
      </c>
    </row>
    <row r="11" spans="1:26" ht="13.5">
      <c r="A11" s="63" t="s">
        <v>37</v>
      </c>
      <c r="B11" s="19">
        <v>50597768</v>
      </c>
      <c r="C11" s="19"/>
      <c r="D11" s="64">
        <v>48981000</v>
      </c>
      <c r="E11" s="65">
        <v>65558634</v>
      </c>
      <c r="F11" s="65">
        <v>72416788</v>
      </c>
      <c r="G11" s="65">
        <v>4174</v>
      </c>
      <c r="H11" s="65">
        <v>4735133</v>
      </c>
      <c r="I11" s="65">
        <v>77156095</v>
      </c>
      <c r="J11" s="65">
        <v>4510273</v>
      </c>
      <c r="K11" s="65">
        <v>9495374</v>
      </c>
      <c r="L11" s="65">
        <v>9306571</v>
      </c>
      <c r="M11" s="65">
        <v>23312218</v>
      </c>
      <c r="N11" s="65">
        <v>328253</v>
      </c>
      <c r="O11" s="65">
        <v>5179591</v>
      </c>
      <c r="P11" s="65">
        <v>6479374</v>
      </c>
      <c r="Q11" s="65">
        <v>11987218</v>
      </c>
      <c r="R11" s="65">
        <v>3243970</v>
      </c>
      <c r="S11" s="65">
        <v>4744355</v>
      </c>
      <c r="T11" s="65">
        <v>9739839</v>
      </c>
      <c r="U11" s="65">
        <v>17728164</v>
      </c>
      <c r="V11" s="65">
        <v>130183695</v>
      </c>
      <c r="W11" s="65">
        <v>65558634</v>
      </c>
      <c r="X11" s="65">
        <v>64625061</v>
      </c>
      <c r="Y11" s="66">
        <v>98.58</v>
      </c>
      <c r="Z11" s="67">
        <v>65558634</v>
      </c>
    </row>
    <row r="12" spans="1:26" ht="13.5">
      <c r="A12" s="63" t="s">
        <v>38</v>
      </c>
      <c r="B12" s="19">
        <v>9080984</v>
      </c>
      <c r="C12" s="19"/>
      <c r="D12" s="64">
        <v>5598000</v>
      </c>
      <c r="E12" s="65">
        <v>0</v>
      </c>
      <c r="F12" s="65">
        <v>6641079</v>
      </c>
      <c r="G12" s="65">
        <v>0</v>
      </c>
      <c r="H12" s="65">
        <v>826526</v>
      </c>
      <c r="I12" s="65">
        <v>7467605</v>
      </c>
      <c r="J12" s="65">
        <v>831460</v>
      </c>
      <c r="K12" s="65">
        <v>1572013</v>
      </c>
      <c r="L12" s="65">
        <v>775641</v>
      </c>
      <c r="M12" s="65">
        <v>3179114</v>
      </c>
      <c r="N12" s="65">
        <v>797474</v>
      </c>
      <c r="O12" s="65">
        <v>781210</v>
      </c>
      <c r="P12" s="65">
        <v>842655</v>
      </c>
      <c r="Q12" s="65">
        <v>2421339</v>
      </c>
      <c r="R12" s="65">
        <v>821336</v>
      </c>
      <c r="S12" s="65">
        <v>794746</v>
      </c>
      <c r="T12" s="65">
        <v>1822190</v>
      </c>
      <c r="U12" s="65">
        <v>3438272</v>
      </c>
      <c r="V12" s="65">
        <v>16506330</v>
      </c>
      <c r="W12" s="65">
        <v>0</v>
      </c>
      <c r="X12" s="65">
        <v>16506330</v>
      </c>
      <c r="Y12" s="66">
        <v>0</v>
      </c>
      <c r="Z12" s="67">
        <v>0</v>
      </c>
    </row>
    <row r="13" spans="1:26" ht="13.5">
      <c r="A13" s="63" t="s">
        <v>214</v>
      </c>
      <c r="B13" s="19">
        <v>68511173</v>
      </c>
      <c r="C13" s="19"/>
      <c r="D13" s="64">
        <v>0</v>
      </c>
      <c r="E13" s="65">
        <v>0</v>
      </c>
      <c r="F13" s="65">
        <v>10752224</v>
      </c>
      <c r="G13" s="65">
        <v>0</v>
      </c>
      <c r="H13" s="65">
        <v>0</v>
      </c>
      <c r="I13" s="65">
        <v>10752224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10752224</v>
      </c>
      <c r="W13" s="65">
        <v>0</v>
      </c>
      <c r="X13" s="65">
        <v>10752224</v>
      </c>
      <c r="Y13" s="66">
        <v>0</v>
      </c>
      <c r="Z13" s="67">
        <v>0</v>
      </c>
    </row>
    <row r="14" spans="1:26" ht="13.5">
      <c r="A14" s="63" t="s">
        <v>40</v>
      </c>
      <c r="B14" s="19">
        <v>37903</v>
      </c>
      <c r="C14" s="19"/>
      <c r="D14" s="64">
        <v>300000</v>
      </c>
      <c r="E14" s="65">
        <v>0</v>
      </c>
      <c r="F14" s="65">
        <v>316242</v>
      </c>
      <c r="G14" s="65">
        <v>0</v>
      </c>
      <c r="H14" s="65">
        <v>0</v>
      </c>
      <c r="I14" s="65">
        <v>316242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316242</v>
      </c>
      <c r="W14" s="65">
        <v>0</v>
      </c>
      <c r="X14" s="65">
        <v>316242</v>
      </c>
      <c r="Y14" s="66">
        <v>0</v>
      </c>
      <c r="Z14" s="67">
        <v>0</v>
      </c>
    </row>
    <row r="15" spans="1:26" ht="13.5">
      <c r="A15" s="63" t="s">
        <v>41</v>
      </c>
      <c r="B15" s="19">
        <v>33906123</v>
      </c>
      <c r="C15" s="19"/>
      <c r="D15" s="64">
        <v>35650000</v>
      </c>
      <c r="E15" s="65">
        <v>47650000</v>
      </c>
      <c r="F15" s="65">
        <v>3698603</v>
      </c>
      <c r="G15" s="65">
        <v>6113312</v>
      </c>
      <c r="H15" s="65">
        <v>134352</v>
      </c>
      <c r="I15" s="65">
        <v>9946267</v>
      </c>
      <c r="J15" s="65">
        <v>1015947</v>
      </c>
      <c r="K15" s="65">
        <v>15478415</v>
      </c>
      <c r="L15" s="65">
        <v>1097809</v>
      </c>
      <c r="M15" s="65">
        <v>17592171</v>
      </c>
      <c r="N15" s="65">
        <v>2659112</v>
      </c>
      <c r="O15" s="65">
        <v>-3801184</v>
      </c>
      <c r="P15" s="65">
        <v>2800624</v>
      </c>
      <c r="Q15" s="65">
        <v>1658552</v>
      </c>
      <c r="R15" s="65">
        <v>3017983</v>
      </c>
      <c r="S15" s="65">
        <v>0</v>
      </c>
      <c r="T15" s="65">
        <v>2954774</v>
      </c>
      <c r="U15" s="65">
        <v>5972757</v>
      </c>
      <c r="V15" s="65">
        <v>35169747</v>
      </c>
      <c r="W15" s="65">
        <v>47650000</v>
      </c>
      <c r="X15" s="65">
        <v>-12480253</v>
      </c>
      <c r="Y15" s="66">
        <v>-26.19</v>
      </c>
      <c r="Z15" s="67">
        <v>47650000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97058000</v>
      </c>
      <c r="F16" s="65">
        <v>316242</v>
      </c>
      <c r="G16" s="65">
        <v>0</v>
      </c>
      <c r="H16" s="65">
        <v>0</v>
      </c>
      <c r="I16" s="65">
        <v>316242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316242</v>
      </c>
      <c r="W16" s="65">
        <v>97058000</v>
      </c>
      <c r="X16" s="65">
        <v>-96741758</v>
      </c>
      <c r="Y16" s="66">
        <v>-99.67</v>
      </c>
      <c r="Z16" s="67">
        <v>97058000</v>
      </c>
    </row>
    <row r="17" spans="1:26" ht="13.5">
      <c r="A17" s="63" t="s">
        <v>43</v>
      </c>
      <c r="B17" s="19">
        <v>41211354</v>
      </c>
      <c r="C17" s="19"/>
      <c r="D17" s="64">
        <v>27235000</v>
      </c>
      <c r="E17" s="65">
        <v>86512632</v>
      </c>
      <c r="F17" s="65">
        <v>109538511</v>
      </c>
      <c r="G17" s="65">
        <v>5007057</v>
      </c>
      <c r="H17" s="65">
        <v>3001731</v>
      </c>
      <c r="I17" s="65">
        <v>117547299</v>
      </c>
      <c r="J17" s="65">
        <v>2443570</v>
      </c>
      <c r="K17" s="65">
        <v>3035629</v>
      </c>
      <c r="L17" s="65">
        <v>3785378</v>
      </c>
      <c r="M17" s="65">
        <v>9264577</v>
      </c>
      <c r="N17" s="65">
        <v>3187629</v>
      </c>
      <c r="O17" s="65">
        <v>2932296</v>
      </c>
      <c r="P17" s="65">
        <v>1028813</v>
      </c>
      <c r="Q17" s="65">
        <v>7148738</v>
      </c>
      <c r="R17" s="65">
        <v>4784565</v>
      </c>
      <c r="S17" s="65">
        <v>3602052</v>
      </c>
      <c r="T17" s="65">
        <v>4821493</v>
      </c>
      <c r="U17" s="65">
        <v>13208110</v>
      </c>
      <c r="V17" s="65">
        <v>147168724</v>
      </c>
      <c r="W17" s="65">
        <v>86512632</v>
      </c>
      <c r="X17" s="65">
        <v>60656092</v>
      </c>
      <c r="Y17" s="66">
        <v>70.11</v>
      </c>
      <c r="Z17" s="67">
        <v>86512632</v>
      </c>
    </row>
    <row r="18" spans="1:26" ht="13.5">
      <c r="A18" s="75" t="s">
        <v>44</v>
      </c>
      <c r="B18" s="76">
        <f>SUM(B11:B17)</f>
        <v>203345305</v>
      </c>
      <c r="C18" s="76">
        <f>SUM(C11:C17)</f>
        <v>0</v>
      </c>
      <c r="D18" s="77">
        <f aca="true" t="shared" si="1" ref="D18:Z18">SUM(D11:D17)</f>
        <v>117764000</v>
      </c>
      <c r="E18" s="78">
        <f t="shared" si="1"/>
        <v>296779266</v>
      </c>
      <c r="F18" s="78">
        <f t="shared" si="1"/>
        <v>203679689</v>
      </c>
      <c r="G18" s="78">
        <f t="shared" si="1"/>
        <v>11124543</v>
      </c>
      <c r="H18" s="78">
        <f t="shared" si="1"/>
        <v>8697742</v>
      </c>
      <c r="I18" s="78">
        <f t="shared" si="1"/>
        <v>223501974</v>
      </c>
      <c r="J18" s="78">
        <f t="shared" si="1"/>
        <v>8801250</v>
      </c>
      <c r="K18" s="78">
        <f t="shared" si="1"/>
        <v>29581431</v>
      </c>
      <c r="L18" s="78">
        <f t="shared" si="1"/>
        <v>14965399</v>
      </c>
      <c r="M18" s="78">
        <f t="shared" si="1"/>
        <v>53348080</v>
      </c>
      <c r="N18" s="78">
        <f t="shared" si="1"/>
        <v>6972468</v>
      </c>
      <c r="O18" s="78">
        <f t="shared" si="1"/>
        <v>5091913</v>
      </c>
      <c r="P18" s="78">
        <f t="shared" si="1"/>
        <v>11151466</v>
      </c>
      <c r="Q18" s="78">
        <f t="shared" si="1"/>
        <v>23215847</v>
      </c>
      <c r="R18" s="78">
        <f t="shared" si="1"/>
        <v>11867854</v>
      </c>
      <c r="S18" s="78">
        <f t="shared" si="1"/>
        <v>9141153</v>
      </c>
      <c r="T18" s="78">
        <f t="shared" si="1"/>
        <v>19338296</v>
      </c>
      <c r="U18" s="78">
        <f t="shared" si="1"/>
        <v>40347303</v>
      </c>
      <c r="V18" s="78">
        <f t="shared" si="1"/>
        <v>340413204</v>
      </c>
      <c r="W18" s="78">
        <f t="shared" si="1"/>
        <v>296779266</v>
      </c>
      <c r="X18" s="78">
        <f t="shared" si="1"/>
        <v>43633938</v>
      </c>
      <c r="Y18" s="72">
        <f>+IF(W18&lt;&gt;0,(X18/W18)*100,0)</f>
        <v>14.702488683963521</v>
      </c>
      <c r="Z18" s="79">
        <f t="shared" si="1"/>
        <v>296779266</v>
      </c>
    </row>
    <row r="19" spans="1:26" ht="13.5">
      <c r="A19" s="75" t="s">
        <v>45</v>
      </c>
      <c r="B19" s="80">
        <f>+B10-B18</f>
        <v>-72373280</v>
      </c>
      <c r="C19" s="80">
        <f>+C10-C18</f>
        <v>0</v>
      </c>
      <c r="D19" s="81">
        <f aca="true" t="shared" si="2" ref="D19:Z19">+D10-D18</f>
        <v>46591000</v>
      </c>
      <c r="E19" s="82">
        <f t="shared" si="2"/>
        <v>-132465266</v>
      </c>
      <c r="F19" s="82">
        <f t="shared" si="2"/>
        <v>-159746763</v>
      </c>
      <c r="G19" s="82">
        <f t="shared" si="2"/>
        <v>-4554440</v>
      </c>
      <c r="H19" s="82">
        <f t="shared" si="2"/>
        <v>-2628926</v>
      </c>
      <c r="I19" s="82">
        <f t="shared" si="2"/>
        <v>-166930129</v>
      </c>
      <c r="J19" s="82">
        <f t="shared" si="2"/>
        <v>-3537728</v>
      </c>
      <c r="K19" s="82">
        <f t="shared" si="2"/>
        <v>-25160729</v>
      </c>
      <c r="L19" s="82">
        <f t="shared" si="2"/>
        <v>13735806</v>
      </c>
      <c r="M19" s="82">
        <f t="shared" si="2"/>
        <v>-14962651</v>
      </c>
      <c r="N19" s="82">
        <f t="shared" si="2"/>
        <v>-818743</v>
      </c>
      <c r="O19" s="82">
        <f t="shared" si="2"/>
        <v>6148113</v>
      </c>
      <c r="P19" s="82">
        <f t="shared" si="2"/>
        <v>40237554</v>
      </c>
      <c r="Q19" s="82">
        <f t="shared" si="2"/>
        <v>45566924</v>
      </c>
      <c r="R19" s="82">
        <f t="shared" si="2"/>
        <v>53841709</v>
      </c>
      <c r="S19" s="82">
        <f t="shared" si="2"/>
        <v>-2601440</v>
      </c>
      <c r="T19" s="82">
        <f t="shared" si="2"/>
        <v>-11832370</v>
      </c>
      <c r="U19" s="82">
        <f t="shared" si="2"/>
        <v>39407899</v>
      </c>
      <c r="V19" s="82">
        <f t="shared" si="2"/>
        <v>-96917957</v>
      </c>
      <c r="W19" s="82">
        <f>IF(E10=E18,0,W10-W18)</f>
        <v>-132465266</v>
      </c>
      <c r="X19" s="82">
        <f t="shared" si="2"/>
        <v>35547309</v>
      </c>
      <c r="Y19" s="83">
        <f>+IF(W19&lt;&gt;0,(X19/W19)*100,0)</f>
        <v>-26.835192404324314</v>
      </c>
      <c r="Z19" s="84">
        <f t="shared" si="2"/>
        <v>-132465266</v>
      </c>
    </row>
    <row r="20" spans="1:26" ht="13.5">
      <c r="A20" s="63" t="s">
        <v>46</v>
      </c>
      <c r="B20" s="19">
        <v>31697768</v>
      </c>
      <c r="C20" s="19"/>
      <c r="D20" s="64">
        <v>30011000</v>
      </c>
      <c r="E20" s="65">
        <v>30011000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30011000</v>
      </c>
      <c r="X20" s="65">
        <v>-30011000</v>
      </c>
      <c r="Y20" s="66">
        <v>-100</v>
      </c>
      <c r="Z20" s="67">
        <v>30011000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-40675512</v>
      </c>
      <c r="C22" s="91">
        <f>SUM(C19:C21)</f>
        <v>0</v>
      </c>
      <c r="D22" s="92">
        <f aca="true" t="shared" si="3" ref="D22:Z22">SUM(D19:D21)</f>
        <v>76602000</v>
      </c>
      <c r="E22" s="93">
        <f t="shared" si="3"/>
        <v>-102454266</v>
      </c>
      <c r="F22" s="93">
        <f t="shared" si="3"/>
        <v>-159746763</v>
      </c>
      <c r="G22" s="93">
        <f t="shared" si="3"/>
        <v>-4554440</v>
      </c>
      <c r="H22" s="93">
        <f t="shared" si="3"/>
        <v>-2628926</v>
      </c>
      <c r="I22" s="93">
        <f t="shared" si="3"/>
        <v>-166930129</v>
      </c>
      <c r="J22" s="93">
        <f t="shared" si="3"/>
        <v>-3537728</v>
      </c>
      <c r="K22" s="93">
        <f t="shared" si="3"/>
        <v>-25160729</v>
      </c>
      <c r="L22" s="93">
        <f t="shared" si="3"/>
        <v>13735806</v>
      </c>
      <c r="M22" s="93">
        <f t="shared" si="3"/>
        <v>-14962651</v>
      </c>
      <c r="N22" s="93">
        <f t="shared" si="3"/>
        <v>-818743</v>
      </c>
      <c r="O22" s="93">
        <f t="shared" si="3"/>
        <v>6148113</v>
      </c>
      <c r="P22" s="93">
        <f t="shared" si="3"/>
        <v>40237554</v>
      </c>
      <c r="Q22" s="93">
        <f t="shared" si="3"/>
        <v>45566924</v>
      </c>
      <c r="R22" s="93">
        <f t="shared" si="3"/>
        <v>53841709</v>
      </c>
      <c r="S22" s="93">
        <f t="shared" si="3"/>
        <v>-2601440</v>
      </c>
      <c r="T22" s="93">
        <f t="shared" si="3"/>
        <v>-11832370</v>
      </c>
      <c r="U22" s="93">
        <f t="shared" si="3"/>
        <v>39407899</v>
      </c>
      <c r="V22" s="93">
        <f t="shared" si="3"/>
        <v>-96917957</v>
      </c>
      <c r="W22" s="93">
        <f t="shared" si="3"/>
        <v>-102454266</v>
      </c>
      <c r="X22" s="93">
        <f t="shared" si="3"/>
        <v>5536309</v>
      </c>
      <c r="Y22" s="94">
        <f>+IF(W22&lt;&gt;0,(X22/W22)*100,0)</f>
        <v>-5.4036881197313935</v>
      </c>
      <c r="Z22" s="95">
        <f t="shared" si="3"/>
        <v>-102454266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-40675512</v>
      </c>
      <c r="C24" s="80">
        <f>SUM(C22:C23)</f>
        <v>0</v>
      </c>
      <c r="D24" s="81">
        <f aca="true" t="shared" si="4" ref="D24:Z24">SUM(D22:D23)</f>
        <v>76602000</v>
      </c>
      <c r="E24" s="82">
        <f t="shared" si="4"/>
        <v>-102454266</v>
      </c>
      <c r="F24" s="82">
        <f t="shared" si="4"/>
        <v>-159746763</v>
      </c>
      <c r="G24" s="82">
        <f t="shared" si="4"/>
        <v>-4554440</v>
      </c>
      <c r="H24" s="82">
        <f t="shared" si="4"/>
        <v>-2628926</v>
      </c>
      <c r="I24" s="82">
        <f t="shared" si="4"/>
        <v>-166930129</v>
      </c>
      <c r="J24" s="82">
        <f t="shared" si="4"/>
        <v>-3537728</v>
      </c>
      <c r="K24" s="82">
        <f t="shared" si="4"/>
        <v>-25160729</v>
      </c>
      <c r="L24" s="82">
        <f t="shared" si="4"/>
        <v>13735806</v>
      </c>
      <c r="M24" s="82">
        <f t="shared" si="4"/>
        <v>-14962651</v>
      </c>
      <c r="N24" s="82">
        <f t="shared" si="4"/>
        <v>-818743</v>
      </c>
      <c r="O24" s="82">
        <f t="shared" si="4"/>
        <v>6148113</v>
      </c>
      <c r="P24" s="82">
        <f t="shared" si="4"/>
        <v>40237554</v>
      </c>
      <c r="Q24" s="82">
        <f t="shared" si="4"/>
        <v>45566924</v>
      </c>
      <c r="R24" s="82">
        <f t="shared" si="4"/>
        <v>53841709</v>
      </c>
      <c r="S24" s="82">
        <f t="shared" si="4"/>
        <v>-2601440</v>
      </c>
      <c r="T24" s="82">
        <f t="shared" si="4"/>
        <v>-11832370</v>
      </c>
      <c r="U24" s="82">
        <f t="shared" si="4"/>
        <v>39407899</v>
      </c>
      <c r="V24" s="82">
        <f t="shared" si="4"/>
        <v>-96917957</v>
      </c>
      <c r="W24" s="82">
        <f t="shared" si="4"/>
        <v>-102454266</v>
      </c>
      <c r="X24" s="82">
        <f t="shared" si="4"/>
        <v>5536309</v>
      </c>
      <c r="Y24" s="83">
        <f>+IF(W24&lt;&gt;0,(X24/W24)*100,0)</f>
        <v>-5.4036881197313935</v>
      </c>
      <c r="Z24" s="84">
        <f t="shared" si="4"/>
        <v>-102454266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469155676</v>
      </c>
      <c r="C27" s="22"/>
      <c r="D27" s="104">
        <v>64484675</v>
      </c>
      <c r="E27" s="105">
        <v>10000000</v>
      </c>
      <c r="F27" s="105">
        <v>3021892</v>
      </c>
      <c r="G27" s="105">
        <v>4482496</v>
      </c>
      <c r="H27" s="105">
        <v>86075</v>
      </c>
      <c r="I27" s="105">
        <v>7590463</v>
      </c>
      <c r="J27" s="105">
        <v>87456</v>
      </c>
      <c r="K27" s="105">
        <v>6246771</v>
      </c>
      <c r="L27" s="105">
        <v>727508</v>
      </c>
      <c r="M27" s="105">
        <v>7061735</v>
      </c>
      <c r="N27" s="105">
        <v>90315</v>
      </c>
      <c r="O27" s="105">
        <v>89995</v>
      </c>
      <c r="P27" s="105">
        <v>1654875</v>
      </c>
      <c r="Q27" s="105">
        <v>1835185</v>
      </c>
      <c r="R27" s="105">
        <v>2186623</v>
      </c>
      <c r="S27" s="105">
        <v>145794</v>
      </c>
      <c r="T27" s="105">
        <v>4576710</v>
      </c>
      <c r="U27" s="105">
        <v>6909127</v>
      </c>
      <c r="V27" s="105">
        <v>23396510</v>
      </c>
      <c r="W27" s="105">
        <v>10000000</v>
      </c>
      <c r="X27" s="105">
        <v>13396510</v>
      </c>
      <c r="Y27" s="106">
        <v>133.97</v>
      </c>
      <c r="Z27" s="107">
        <v>10000000</v>
      </c>
    </row>
    <row r="28" spans="1:26" ht="13.5">
      <c r="A28" s="108" t="s">
        <v>46</v>
      </c>
      <c r="B28" s="19">
        <v>0</v>
      </c>
      <c r="C28" s="19"/>
      <c r="D28" s="64">
        <v>30011000</v>
      </c>
      <c r="E28" s="65">
        <v>0</v>
      </c>
      <c r="F28" s="65">
        <v>3021892</v>
      </c>
      <c r="G28" s="65">
        <v>4482496</v>
      </c>
      <c r="H28" s="65">
        <v>86074</v>
      </c>
      <c r="I28" s="65">
        <v>7590462</v>
      </c>
      <c r="J28" s="65">
        <v>0</v>
      </c>
      <c r="K28" s="65">
        <v>6246771</v>
      </c>
      <c r="L28" s="65">
        <v>727508</v>
      </c>
      <c r="M28" s="65">
        <v>6974279</v>
      </c>
      <c r="N28" s="65">
        <v>0</v>
      </c>
      <c r="O28" s="65">
        <v>89995</v>
      </c>
      <c r="P28" s="65">
        <v>1654875</v>
      </c>
      <c r="Q28" s="65">
        <v>1744870</v>
      </c>
      <c r="R28" s="65">
        <v>2186623</v>
      </c>
      <c r="S28" s="65">
        <v>145794</v>
      </c>
      <c r="T28" s="65">
        <v>145794</v>
      </c>
      <c r="U28" s="65">
        <v>2478211</v>
      </c>
      <c r="V28" s="65">
        <v>18787822</v>
      </c>
      <c r="W28" s="65">
        <v>0</v>
      </c>
      <c r="X28" s="65">
        <v>18787822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34473675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64484675</v>
      </c>
      <c r="E32" s="105">
        <f t="shared" si="5"/>
        <v>0</v>
      </c>
      <c r="F32" s="105">
        <f t="shared" si="5"/>
        <v>3021892</v>
      </c>
      <c r="G32" s="105">
        <f t="shared" si="5"/>
        <v>4482496</v>
      </c>
      <c r="H32" s="105">
        <f t="shared" si="5"/>
        <v>86074</v>
      </c>
      <c r="I32" s="105">
        <f t="shared" si="5"/>
        <v>7590462</v>
      </c>
      <c r="J32" s="105">
        <f t="shared" si="5"/>
        <v>0</v>
      </c>
      <c r="K32" s="105">
        <f t="shared" si="5"/>
        <v>6246771</v>
      </c>
      <c r="L32" s="105">
        <f t="shared" si="5"/>
        <v>727508</v>
      </c>
      <c r="M32" s="105">
        <f t="shared" si="5"/>
        <v>6974279</v>
      </c>
      <c r="N32" s="105">
        <f t="shared" si="5"/>
        <v>0</v>
      </c>
      <c r="O32" s="105">
        <f t="shared" si="5"/>
        <v>89995</v>
      </c>
      <c r="P32" s="105">
        <f t="shared" si="5"/>
        <v>1654875</v>
      </c>
      <c r="Q32" s="105">
        <f t="shared" si="5"/>
        <v>1744870</v>
      </c>
      <c r="R32" s="105">
        <f t="shared" si="5"/>
        <v>2186623</v>
      </c>
      <c r="S32" s="105">
        <f t="shared" si="5"/>
        <v>145794</v>
      </c>
      <c r="T32" s="105">
        <f t="shared" si="5"/>
        <v>145794</v>
      </c>
      <c r="U32" s="105">
        <f t="shared" si="5"/>
        <v>2478211</v>
      </c>
      <c r="V32" s="105">
        <f t="shared" si="5"/>
        <v>18787822</v>
      </c>
      <c r="W32" s="105">
        <f t="shared" si="5"/>
        <v>0</v>
      </c>
      <c r="X32" s="105">
        <f t="shared" si="5"/>
        <v>18787822</v>
      </c>
      <c r="Y32" s="106">
        <f>+IF(W32&lt;&gt;0,(X32/W32)*100,0)</f>
        <v>0</v>
      </c>
      <c r="Z32" s="107">
        <f t="shared" si="5"/>
        <v>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85324020</v>
      </c>
      <c r="C35" s="19"/>
      <c r="D35" s="64">
        <v>83621000</v>
      </c>
      <c r="E35" s="65">
        <v>92919479</v>
      </c>
      <c r="F35" s="65">
        <v>0</v>
      </c>
      <c r="G35" s="65">
        <v>95503135</v>
      </c>
      <c r="H35" s="65">
        <v>100596070</v>
      </c>
      <c r="I35" s="65">
        <v>196099205</v>
      </c>
      <c r="J35" s="65">
        <v>99680731</v>
      </c>
      <c r="K35" s="65">
        <v>82199548</v>
      </c>
      <c r="L35" s="65">
        <v>101867582</v>
      </c>
      <c r="M35" s="65">
        <v>283747861</v>
      </c>
      <c r="N35" s="65">
        <v>67955142</v>
      </c>
      <c r="O35" s="65">
        <v>92919479</v>
      </c>
      <c r="P35" s="65">
        <v>141329479</v>
      </c>
      <c r="Q35" s="65">
        <v>302204100</v>
      </c>
      <c r="R35" s="65">
        <v>96834006</v>
      </c>
      <c r="S35" s="65">
        <v>94544776</v>
      </c>
      <c r="T35" s="65">
        <v>0</v>
      </c>
      <c r="U35" s="65">
        <v>191378782</v>
      </c>
      <c r="V35" s="65">
        <v>973429948</v>
      </c>
      <c r="W35" s="65">
        <v>92919479</v>
      </c>
      <c r="X35" s="65">
        <v>880510469</v>
      </c>
      <c r="Y35" s="66">
        <v>947.61</v>
      </c>
      <c r="Z35" s="67">
        <v>92919479</v>
      </c>
    </row>
    <row r="36" spans="1:26" ht="13.5">
      <c r="A36" s="63" t="s">
        <v>57</v>
      </c>
      <c r="B36" s="19">
        <v>291409873</v>
      </c>
      <c r="C36" s="19"/>
      <c r="D36" s="64">
        <v>454809000</v>
      </c>
      <c r="E36" s="65">
        <v>715538301</v>
      </c>
      <c r="F36" s="65">
        <v>0</v>
      </c>
      <c r="G36" s="65">
        <v>712868567</v>
      </c>
      <c r="H36" s="65">
        <v>712868567</v>
      </c>
      <c r="I36" s="65">
        <v>1425737134</v>
      </c>
      <c r="J36" s="65">
        <v>712868567</v>
      </c>
      <c r="K36" s="65">
        <v>715537968</v>
      </c>
      <c r="L36" s="65">
        <v>715537968</v>
      </c>
      <c r="M36" s="65">
        <v>2143944503</v>
      </c>
      <c r="N36" s="65">
        <v>715537968</v>
      </c>
      <c r="O36" s="65">
        <v>715537968</v>
      </c>
      <c r="P36" s="65">
        <v>715537968</v>
      </c>
      <c r="Q36" s="65">
        <v>2146613904</v>
      </c>
      <c r="R36" s="65">
        <v>715537968</v>
      </c>
      <c r="S36" s="65">
        <v>715537968</v>
      </c>
      <c r="T36" s="65">
        <v>0</v>
      </c>
      <c r="U36" s="65">
        <v>1431075936</v>
      </c>
      <c r="V36" s="65">
        <v>7147371477</v>
      </c>
      <c r="W36" s="65">
        <v>715538301</v>
      </c>
      <c r="X36" s="65">
        <v>6431833176</v>
      </c>
      <c r="Y36" s="66">
        <v>898.88</v>
      </c>
      <c r="Z36" s="67">
        <v>715538301</v>
      </c>
    </row>
    <row r="37" spans="1:26" ht="13.5">
      <c r="A37" s="63" t="s">
        <v>58</v>
      </c>
      <c r="B37" s="19">
        <v>51489177</v>
      </c>
      <c r="C37" s="19"/>
      <c r="D37" s="64">
        <v>17841000</v>
      </c>
      <c r="E37" s="65">
        <v>34107508</v>
      </c>
      <c r="F37" s="65">
        <v>0</v>
      </c>
      <c r="G37" s="65">
        <v>34005463</v>
      </c>
      <c r="H37" s="65">
        <v>46475171</v>
      </c>
      <c r="I37" s="65">
        <v>80480634</v>
      </c>
      <c r="J37" s="65">
        <v>49115270</v>
      </c>
      <c r="K37" s="65">
        <v>26210220</v>
      </c>
      <c r="L37" s="65">
        <v>32174388</v>
      </c>
      <c r="M37" s="65">
        <v>107499878</v>
      </c>
      <c r="N37" s="65">
        <v>32900761</v>
      </c>
      <c r="O37" s="65">
        <v>34107508</v>
      </c>
      <c r="P37" s="65">
        <v>40411919</v>
      </c>
      <c r="Q37" s="65">
        <v>107420188</v>
      </c>
      <c r="R37" s="65">
        <v>38574742</v>
      </c>
      <c r="S37" s="65">
        <v>39420672</v>
      </c>
      <c r="T37" s="65">
        <v>0</v>
      </c>
      <c r="U37" s="65">
        <v>77995414</v>
      </c>
      <c r="V37" s="65">
        <v>373396114</v>
      </c>
      <c r="W37" s="65">
        <v>34107508</v>
      </c>
      <c r="X37" s="65">
        <v>339288606</v>
      </c>
      <c r="Y37" s="66">
        <v>994.76</v>
      </c>
      <c r="Z37" s="67">
        <v>34107508</v>
      </c>
    </row>
    <row r="38" spans="1:26" ht="13.5">
      <c r="A38" s="63" t="s">
        <v>59</v>
      </c>
      <c r="B38" s="19">
        <v>540420</v>
      </c>
      <c r="C38" s="19"/>
      <c r="D38" s="64">
        <v>0</v>
      </c>
      <c r="E38" s="65">
        <v>540420</v>
      </c>
      <c r="F38" s="65">
        <v>0</v>
      </c>
      <c r="G38" s="65">
        <v>540420</v>
      </c>
      <c r="H38" s="65">
        <v>540420</v>
      </c>
      <c r="I38" s="65">
        <v>1080840</v>
      </c>
      <c r="J38" s="65">
        <v>540420</v>
      </c>
      <c r="K38" s="65">
        <v>540420</v>
      </c>
      <c r="L38" s="65">
        <v>540420</v>
      </c>
      <c r="M38" s="65">
        <v>1621260</v>
      </c>
      <c r="N38" s="65">
        <v>540420</v>
      </c>
      <c r="O38" s="65">
        <v>540420</v>
      </c>
      <c r="P38" s="65">
        <v>540420</v>
      </c>
      <c r="Q38" s="65">
        <v>1621260</v>
      </c>
      <c r="R38" s="65">
        <v>540420</v>
      </c>
      <c r="S38" s="65">
        <v>540420</v>
      </c>
      <c r="T38" s="65">
        <v>0</v>
      </c>
      <c r="U38" s="65">
        <v>1080840</v>
      </c>
      <c r="V38" s="65">
        <v>5404200</v>
      </c>
      <c r="W38" s="65">
        <v>540420</v>
      </c>
      <c r="X38" s="65">
        <v>4863780</v>
      </c>
      <c r="Y38" s="66">
        <v>900</v>
      </c>
      <c r="Z38" s="67">
        <v>540420</v>
      </c>
    </row>
    <row r="39" spans="1:26" ht="13.5">
      <c r="A39" s="63" t="s">
        <v>60</v>
      </c>
      <c r="B39" s="19">
        <v>747352296</v>
      </c>
      <c r="C39" s="19"/>
      <c r="D39" s="64">
        <v>520589000</v>
      </c>
      <c r="E39" s="65">
        <v>759923470</v>
      </c>
      <c r="F39" s="65">
        <v>0</v>
      </c>
      <c r="G39" s="65">
        <v>768758109</v>
      </c>
      <c r="H39" s="65">
        <v>766449336</v>
      </c>
      <c r="I39" s="65">
        <v>1535207445</v>
      </c>
      <c r="J39" s="65">
        <v>762893609</v>
      </c>
      <c r="K39" s="65">
        <v>756695910</v>
      </c>
      <c r="L39" s="65">
        <v>755724193</v>
      </c>
      <c r="M39" s="65">
        <v>2275313712</v>
      </c>
      <c r="N39" s="65">
        <v>749193759</v>
      </c>
      <c r="O39" s="65">
        <v>759923470</v>
      </c>
      <c r="P39" s="65">
        <v>804770330</v>
      </c>
      <c r="Q39" s="65">
        <v>2313887559</v>
      </c>
      <c r="R39" s="65">
        <v>764782197</v>
      </c>
      <c r="S39" s="65">
        <v>762319265</v>
      </c>
      <c r="T39" s="65">
        <v>0</v>
      </c>
      <c r="U39" s="65">
        <v>1527101462</v>
      </c>
      <c r="V39" s="65">
        <v>7651510178</v>
      </c>
      <c r="W39" s="65">
        <v>759923470</v>
      </c>
      <c r="X39" s="65">
        <v>6891586708</v>
      </c>
      <c r="Y39" s="66">
        <v>906.88</v>
      </c>
      <c r="Z39" s="67">
        <v>759923470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34413455</v>
      </c>
      <c r="C42" s="19">
        <v>-9361406</v>
      </c>
      <c r="D42" s="64">
        <v>-31412000</v>
      </c>
      <c r="E42" s="65">
        <v>7948258</v>
      </c>
      <c r="F42" s="65">
        <v>-1387023</v>
      </c>
      <c r="G42" s="65">
        <v>-6748911</v>
      </c>
      <c r="H42" s="65">
        <v>21313192</v>
      </c>
      <c r="I42" s="65">
        <v>13177258</v>
      </c>
      <c r="J42" s="65">
        <v>-290596</v>
      </c>
      <c r="K42" s="65">
        <v>-37451698</v>
      </c>
      <c r="L42" s="65">
        <v>31395258</v>
      </c>
      <c r="M42" s="65">
        <v>-6347036</v>
      </c>
      <c r="N42" s="65">
        <v>-17290862</v>
      </c>
      <c r="O42" s="65">
        <v>10897752</v>
      </c>
      <c r="P42" s="65">
        <v>36901227</v>
      </c>
      <c r="Q42" s="65">
        <v>30508117</v>
      </c>
      <c r="R42" s="65">
        <v>-32069774</v>
      </c>
      <c r="S42" s="65">
        <v>-2601442</v>
      </c>
      <c r="T42" s="65">
        <v>-12028529</v>
      </c>
      <c r="U42" s="65">
        <v>-46699745</v>
      </c>
      <c r="V42" s="65">
        <v>-9361406</v>
      </c>
      <c r="W42" s="65">
        <v>7948258</v>
      </c>
      <c r="X42" s="65">
        <v>-17309664</v>
      </c>
      <c r="Y42" s="66">
        <v>-217.78</v>
      </c>
      <c r="Z42" s="67">
        <v>7948258</v>
      </c>
    </row>
    <row r="43" spans="1:26" ht="13.5">
      <c r="A43" s="63" t="s">
        <v>63</v>
      </c>
      <c r="B43" s="19">
        <v>-36639185</v>
      </c>
      <c r="C43" s="19">
        <v>1015455</v>
      </c>
      <c r="D43" s="64">
        <v>-33328000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1015455</v>
      </c>
      <c r="U43" s="65">
        <v>1015455</v>
      </c>
      <c r="V43" s="65">
        <v>1015455</v>
      </c>
      <c r="W43" s="65">
        <v>0</v>
      </c>
      <c r="X43" s="65">
        <v>1015455</v>
      </c>
      <c r="Y43" s="66">
        <v>0</v>
      </c>
      <c r="Z43" s="67">
        <v>0</v>
      </c>
    </row>
    <row r="44" spans="1:26" ht="13.5">
      <c r="A44" s="63" t="s">
        <v>64</v>
      </c>
      <c r="B44" s="19">
        <v>109400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-1618663</v>
      </c>
      <c r="C45" s="22">
        <v>-7848284</v>
      </c>
      <c r="D45" s="104">
        <v>-64740000</v>
      </c>
      <c r="E45" s="105">
        <v>8280852</v>
      </c>
      <c r="F45" s="105">
        <v>-889356</v>
      </c>
      <c r="G45" s="105">
        <v>-7638267</v>
      </c>
      <c r="H45" s="105">
        <v>13674925</v>
      </c>
      <c r="I45" s="105">
        <v>13674925</v>
      </c>
      <c r="J45" s="105">
        <v>13384329</v>
      </c>
      <c r="K45" s="105">
        <v>-24067369</v>
      </c>
      <c r="L45" s="105">
        <v>7327889</v>
      </c>
      <c r="M45" s="105">
        <v>7327889</v>
      </c>
      <c r="N45" s="105">
        <v>-9962973</v>
      </c>
      <c r="O45" s="105">
        <v>934779</v>
      </c>
      <c r="P45" s="105">
        <v>37836006</v>
      </c>
      <c r="Q45" s="105">
        <v>37836006</v>
      </c>
      <c r="R45" s="105">
        <v>5766232</v>
      </c>
      <c r="S45" s="105">
        <v>3164790</v>
      </c>
      <c r="T45" s="105">
        <v>-7848284</v>
      </c>
      <c r="U45" s="105">
        <v>-7848284</v>
      </c>
      <c r="V45" s="105">
        <v>-7848284</v>
      </c>
      <c r="W45" s="105">
        <v>8280852</v>
      </c>
      <c r="X45" s="105">
        <v>-16129136</v>
      </c>
      <c r="Y45" s="106">
        <v>-194.78</v>
      </c>
      <c r="Z45" s="107">
        <v>8280852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2160452</v>
      </c>
      <c r="C49" s="57"/>
      <c r="D49" s="134">
        <v>1691911</v>
      </c>
      <c r="E49" s="59">
        <v>1611154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97113518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2063593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2063593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88.88241795085122</v>
      </c>
      <c r="E58" s="7">
        <f t="shared" si="6"/>
        <v>75.17745163036537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128.00313548479033</v>
      </c>
      <c r="P58" s="7">
        <f t="shared" si="6"/>
        <v>101.02798790534995</v>
      </c>
      <c r="Q58" s="7">
        <f t="shared" si="6"/>
        <v>97.1843556027808</v>
      </c>
      <c r="R58" s="7">
        <f t="shared" si="6"/>
        <v>10.495856622076104</v>
      </c>
      <c r="S58" s="7">
        <f t="shared" si="6"/>
        <v>97.04815073929939</v>
      </c>
      <c r="T58" s="7">
        <f t="shared" si="6"/>
        <v>103.68735665804421</v>
      </c>
      <c r="U58" s="7">
        <f t="shared" si="6"/>
        <v>26.892983630792276</v>
      </c>
      <c r="V58" s="7">
        <f t="shared" si="6"/>
        <v>51.46384684955162</v>
      </c>
      <c r="W58" s="7">
        <f t="shared" si="6"/>
        <v>75.17745163036537</v>
      </c>
      <c r="X58" s="7">
        <f t="shared" si="6"/>
        <v>0</v>
      </c>
      <c r="Y58" s="7">
        <f t="shared" si="6"/>
        <v>0</v>
      </c>
      <c r="Z58" s="8">
        <f t="shared" si="6"/>
        <v>75.17745163036537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63.07802003905155</v>
      </c>
      <c r="P59" s="10">
        <f t="shared" si="7"/>
        <v>112.13018024513337</v>
      </c>
      <c r="Q59" s="10">
        <f t="shared" si="7"/>
        <v>59.522575891780086</v>
      </c>
      <c r="R59" s="10">
        <f t="shared" si="7"/>
        <v>112.16363437025754</v>
      </c>
      <c r="S59" s="10">
        <f t="shared" si="7"/>
        <v>112.64535319932867</v>
      </c>
      <c r="T59" s="10">
        <f t="shared" si="7"/>
        <v>112.58960328238553</v>
      </c>
      <c r="U59" s="10">
        <f t="shared" si="7"/>
        <v>112.4662461141575</v>
      </c>
      <c r="V59" s="10">
        <f t="shared" si="7"/>
        <v>42.79764994593892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88.56690180092673</v>
      </c>
      <c r="E60" s="13">
        <f t="shared" si="7"/>
        <v>98.36770101312365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159.3519114736486</v>
      </c>
      <c r="P60" s="13">
        <f t="shared" si="7"/>
        <v>100.63099175169651</v>
      </c>
      <c r="Q60" s="13">
        <f t="shared" si="7"/>
        <v>101.4214775508022</v>
      </c>
      <c r="R60" s="13">
        <f t="shared" si="7"/>
        <v>6.6194452972336055</v>
      </c>
      <c r="S60" s="13">
        <f t="shared" si="7"/>
        <v>89.49397525698731</v>
      </c>
      <c r="T60" s="13">
        <f t="shared" si="7"/>
        <v>99.33166256145624</v>
      </c>
      <c r="U60" s="13">
        <f t="shared" si="7"/>
        <v>18.418920624982505</v>
      </c>
      <c r="V60" s="13">
        <f t="shared" si="7"/>
        <v>53.11709320889534</v>
      </c>
      <c r="W60" s="13">
        <f t="shared" si="7"/>
        <v>98.36770101312365</v>
      </c>
      <c r="X60" s="13">
        <f t="shared" si="7"/>
        <v>0</v>
      </c>
      <c r="Y60" s="13">
        <f t="shared" si="7"/>
        <v>0</v>
      </c>
      <c r="Z60" s="14">
        <f t="shared" si="7"/>
        <v>98.36770101312365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98.28389121877171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107.00194887134262</v>
      </c>
      <c r="P61" s="13">
        <f t="shared" si="7"/>
        <v>100.73831860191508</v>
      </c>
      <c r="Q61" s="13">
        <f t="shared" si="7"/>
        <v>96.12665831560454</v>
      </c>
      <c r="R61" s="13">
        <f t="shared" si="7"/>
        <v>5.7966215397931276</v>
      </c>
      <c r="S61" s="13">
        <f t="shared" si="7"/>
        <v>114.61204690594336</v>
      </c>
      <c r="T61" s="13">
        <f t="shared" si="7"/>
        <v>113.66944152244334</v>
      </c>
      <c r="U61" s="13">
        <f t="shared" si="7"/>
        <v>17.765912518519972</v>
      </c>
      <c r="V61" s="13">
        <f t="shared" si="7"/>
        <v>52.60266288749459</v>
      </c>
      <c r="W61" s="13">
        <f t="shared" si="7"/>
        <v>98.28389121877171</v>
      </c>
      <c r="X61" s="13">
        <f t="shared" si="7"/>
        <v>0</v>
      </c>
      <c r="Y61" s="13">
        <f t="shared" si="7"/>
        <v>0</v>
      </c>
      <c r="Z61" s="14">
        <f t="shared" si="7"/>
        <v>98.28389121877171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800.372812002728</v>
      </c>
      <c r="P64" s="13">
        <f t="shared" si="7"/>
        <v>0</v>
      </c>
      <c r="Q64" s="13">
        <f t="shared" si="7"/>
        <v>266.10223008992244</v>
      </c>
      <c r="R64" s="13">
        <f t="shared" si="7"/>
        <v>100</v>
      </c>
      <c r="S64" s="13">
        <f t="shared" si="7"/>
        <v>28.197976178088208</v>
      </c>
      <c r="T64" s="13">
        <f t="shared" si="7"/>
        <v>42.968019213753</v>
      </c>
      <c r="U64" s="13">
        <f t="shared" si="7"/>
        <v>57.2051714503087</v>
      </c>
      <c r="V64" s="13">
        <f t="shared" si="7"/>
        <v>89.77968211947103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172.60013221047737</v>
      </c>
      <c r="P65" s="13">
        <f t="shared" si="7"/>
        <v>541.8141899991167</v>
      </c>
      <c r="Q65" s="13">
        <f t="shared" si="7"/>
        <v>200.0998258462308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38.814560138686176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56814463</v>
      </c>
      <c r="C67" s="24"/>
      <c r="D67" s="25">
        <v>80531000</v>
      </c>
      <c r="E67" s="26">
        <v>82205500</v>
      </c>
      <c r="F67" s="26">
        <v>7250085</v>
      </c>
      <c r="G67" s="26">
        <v>5555602</v>
      </c>
      <c r="H67" s="26">
        <v>4880052</v>
      </c>
      <c r="I67" s="26">
        <v>17685739</v>
      </c>
      <c r="J67" s="26">
        <v>4100770</v>
      </c>
      <c r="K67" s="26">
        <v>3359133</v>
      </c>
      <c r="L67" s="26">
        <v>4793044</v>
      </c>
      <c r="M67" s="26">
        <v>12252947</v>
      </c>
      <c r="N67" s="26">
        <v>4999217</v>
      </c>
      <c r="O67" s="26">
        <v>9501561</v>
      </c>
      <c r="P67" s="26">
        <v>50217906</v>
      </c>
      <c r="Q67" s="26">
        <v>64718684</v>
      </c>
      <c r="R67" s="26">
        <v>47185172</v>
      </c>
      <c r="S67" s="26">
        <v>5310095</v>
      </c>
      <c r="T67" s="26">
        <v>5223959</v>
      </c>
      <c r="U67" s="26">
        <v>57719226</v>
      </c>
      <c r="V67" s="26">
        <v>152376596</v>
      </c>
      <c r="W67" s="26">
        <v>82205500</v>
      </c>
      <c r="X67" s="26"/>
      <c r="Y67" s="25"/>
      <c r="Z67" s="27">
        <v>82205500</v>
      </c>
    </row>
    <row r="68" spans="1:26" ht="13.5" hidden="1">
      <c r="A68" s="37" t="s">
        <v>31</v>
      </c>
      <c r="B68" s="19">
        <v>18543920</v>
      </c>
      <c r="C68" s="19"/>
      <c r="D68" s="20">
        <v>17730000</v>
      </c>
      <c r="E68" s="21">
        <v>19380000</v>
      </c>
      <c r="F68" s="21">
        <v>2366710</v>
      </c>
      <c r="G68" s="21">
        <v>1734226</v>
      </c>
      <c r="H68" s="21">
        <v>1713756</v>
      </c>
      <c r="I68" s="21">
        <v>5814692</v>
      </c>
      <c r="J68" s="21">
        <v>1745702</v>
      </c>
      <c r="K68" s="21">
        <v>1731688</v>
      </c>
      <c r="L68" s="21">
        <v>1732458</v>
      </c>
      <c r="M68" s="21">
        <v>5209848</v>
      </c>
      <c r="N68" s="21">
        <v>1717138</v>
      </c>
      <c r="O68" s="21">
        <v>3093859</v>
      </c>
      <c r="P68" s="21">
        <v>1733750</v>
      </c>
      <c r="Q68" s="21">
        <v>6544747</v>
      </c>
      <c r="R68" s="21">
        <v>1733010</v>
      </c>
      <c r="S68" s="21">
        <v>1732676</v>
      </c>
      <c r="T68" s="21">
        <v>1735567</v>
      </c>
      <c r="U68" s="21">
        <v>5201253</v>
      </c>
      <c r="V68" s="21">
        <v>22770540</v>
      </c>
      <c r="W68" s="21">
        <v>19380000</v>
      </c>
      <c r="X68" s="21"/>
      <c r="Y68" s="20"/>
      <c r="Z68" s="23">
        <v>19380000</v>
      </c>
    </row>
    <row r="69" spans="1:26" ht="13.5" hidden="1">
      <c r="A69" s="38" t="s">
        <v>32</v>
      </c>
      <c r="B69" s="19">
        <v>38270543</v>
      </c>
      <c r="C69" s="19"/>
      <c r="D69" s="20">
        <v>62801000</v>
      </c>
      <c r="E69" s="21">
        <v>62825500</v>
      </c>
      <c r="F69" s="21">
        <v>4567133</v>
      </c>
      <c r="G69" s="21">
        <v>3821376</v>
      </c>
      <c r="H69" s="21">
        <v>3166296</v>
      </c>
      <c r="I69" s="21">
        <v>11554805</v>
      </c>
      <c r="J69" s="21">
        <v>2355068</v>
      </c>
      <c r="K69" s="21">
        <v>1627445</v>
      </c>
      <c r="L69" s="21">
        <v>3060586</v>
      </c>
      <c r="M69" s="21">
        <v>7043099</v>
      </c>
      <c r="N69" s="21">
        <v>3282079</v>
      </c>
      <c r="O69" s="21">
        <v>6407674</v>
      </c>
      <c r="P69" s="21">
        <v>48484152</v>
      </c>
      <c r="Q69" s="21">
        <v>58173905</v>
      </c>
      <c r="R69" s="21">
        <v>45452162</v>
      </c>
      <c r="S69" s="21">
        <v>3577414</v>
      </c>
      <c r="T69" s="21">
        <v>3485814</v>
      </c>
      <c r="U69" s="21">
        <v>52515390</v>
      </c>
      <c r="V69" s="21">
        <v>129287199</v>
      </c>
      <c r="W69" s="21">
        <v>62825500</v>
      </c>
      <c r="X69" s="21"/>
      <c r="Y69" s="20"/>
      <c r="Z69" s="23">
        <v>62825500</v>
      </c>
    </row>
    <row r="70" spans="1:26" ht="13.5" hidden="1">
      <c r="A70" s="39" t="s">
        <v>103</v>
      </c>
      <c r="B70" s="19"/>
      <c r="C70" s="19"/>
      <c r="D70" s="20"/>
      <c r="E70" s="21">
        <v>58300500</v>
      </c>
      <c r="F70" s="21">
        <v>2375815</v>
      </c>
      <c r="G70" s="21">
        <v>2998816</v>
      </c>
      <c r="H70" s="21">
        <v>2804816</v>
      </c>
      <c r="I70" s="21">
        <v>8179447</v>
      </c>
      <c r="J70" s="21">
        <v>1748401</v>
      </c>
      <c r="K70" s="21">
        <v>445190</v>
      </c>
      <c r="L70" s="21">
        <v>2411428</v>
      </c>
      <c r="M70" s="21">
        <v>4605019</v>
      </c>
      <c r="N70" s="21">
        <v>2878150</v>
      </c>
      <c r="O70" s="21">
        <v>5082942</v>
      </c>
      <c r="P70" s="21">
        <v>48006240</v>
      </c>
      <c r="Q70" s="21">
        <v>55967332</v>
      </c>
      <c r="R70" s="21">
        <v>45026607</v>
      </c>
      <c r="S70" s="21">
        <v>2696460</v>
      </c>
      <c r="T70" s="21">
        <v>2896607</v>
      </c>
      <c r="U70" s="21">
        <v>50619674</v>
      </c>
      <c r="V70" s="21">
        <v>119371472</v>
      </c>
      <c r="W70" s="21">
        <v>58300500</v>
      </c>
      <c r="X70" s="21"/>
      <c r="Y70" s="20"/>
      <c r="Z70" s="23">
        <v>58300500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>
        <v>392577</v>
      </c>
      <c r="H72" s="21"/>
      <c r="I72" s="21">
        <v>392577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392577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390423</v>
      </c>
      <c r="G73" s="21"/>
      <c r="H73" s="21">
        <v>348076</v>
      </c>
      <c r="I73" s="21">
        <v>738499</v>
      </c>
      <c r="J73" s="21">
        <v>396872</v>
      </c>
      <c r="K73" s="21">
        <v>391134</v>
      </c>
      <c r="L73" s="21">
        <v>381054</v>
      </c>
      <c r="M73" s="21">
        <v>1169060</v>
      </c>
      <c r="N73" s="21">
        <v>396235</v>
      </c>
      <c r="O73" s="21">
        <v>395910</v>
      </c>
      <c r="P73" s="21">
        <v>398659</v>
      </c>
      <c r="Q73" s="21">
        <v>1190804</v>
      </c>
      <c r="R73" s="21">
        <v>398659</v>
      </c>
      <c r="S73" s="21">
        <v>394007</v>
      </c>
      <c r="T73" s="21">
        <v>395550</v>
      </c>
      <c r="U73" s="21">
        <v>1188216</v>
      </c>
      <c r="V73" s="21">
        <v>4286579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38270543</v>
      </c>
      <c r="C74" s="19"/>
      <c r="D74" s="20">
        <v>62801000</v>
      </c>
      <c r="E74" s="21">
        <v>4525000</v>
      </c>
      <c r="F74" s="21">
        <v>1800895</v>
      </c>
      <c r="G74" s="21">
        <v>429983</v>
      </c>
      <c r="H74" s="21">
        <v>13404</v>
      </c>
      <c r="I74" s="21">
        <v>2244282</v>
      </c>
      <c r="J74" s="21">
        <v>209795</v>
      </c>
      <c r="K74" s="21">
        <v>791121</v>
      </c>
      <c r="L74" s="21">
        <v>268104</v>
      </c>
      <c r="M74" s="21">
        <v>1269020</v>
      </c>
      <c r="N74" s="21">
        <v>7694</v>
      </c>
      <c r="O74" s="21">
        <v>928822</v>
      </c>
      <c r="P74" s="21">
        <v>79253</v>
      </c>
      <c r="Q74" s="21">
        <v>1015769</v>
      </c>
      <c r="R74" s="21">
        <v>26896</v>
      </c>
      <c r="S74" s="21">
        <v>486947</v>
      </c>
      <c r="T74" s="21">
        <v>193657</v>
      </c>
      <c r="U74" s="21">
        <v>707500</v>
      </c>
      <c r="V74" s="21">
        <v>5236571</v>
      </c>
      <c r="W74" s="21">
        <v>4525000</v>
      </c>
      <c r="X74" s="21"/>
      <c r="Y74" s="20"/>
      <c r="Z74" s="23">
        <v>4525000</v>
      </c>
    </row>
    <row r="75" spans="1:26" ht="13.5" hidden="1">
      <c r="A75" s="40" t="s">
        <v>110</v>
      </c>
      <c r="B75" s="28"/>
      <c r="C75" s="28"/>
      <c r="D75" s="29"/>
      <c r="E75" s="30"/>
      <c r="F75" s="30">
        <v>316242</v>
      </c>
      <c r="G75" s="30"/>
      <c r="H75" s="30"/>
      <c r="I75" s="30">
        <v>316242</v>
      </c>
      <c r="J75" s="30"/>
      <c r="K75" s="30"/>
      <c r="L75" s="30"/>
      <c r="M75" s="30"/>
      <c r="N75" s="30"/>
      <c r="O75" s="30">
        <v>28</v>
      </c>
      <c r="P75" s="30">
        <v>4</v>
      </c>
      <c r="Q75" s="30">
        <v>32</v>
      </c>
      <c r="R75" s="30"/>
      <c r="S75" s="30">
        <v>5</v>
      </c>
      <c r="T75" s="30">
        <v>2578</v>
      </c>
      <c r="U75" s="30">
        <v>2583</v>
      </c>
      <c r="V75" s="30">
        <v>318857</v>
      </c>
      <c r="W75" s="30"/>
      <c r="X75" s="30"/>
      <c r="Y75" s="29"/>
      <c r="Z75" s="31"/>
    </row>
    <row r="76" spans="1:26" ht="13.5" hidden="1">
      <c r="A76" s="42" t="s">
        <v>222</v>
      </c>
      <c r="B76" s="32"/>
      <c r="C76" s="32">
        <v>78418858</v>
      </c>
      <c r="D76" s="33">
        <v>71577900</v>
      </c>
      <c r="E76" s="34">
        <v>61800000</v>
      </c>
      <c r="F76" s="34"/>
      <c r="G76" s="34"/>
      <c r="H76" s="34"/>
      <c r="I76" s="34"/>
      <c r="J76" s="34"/>
      <c r="K76" s="34"/>
      <c r="L76" s="34"/>
      <c r="M76" s="34"/>
      <c r="N76" s="34"/>
      <c r="O76" s="34">
        <v>12162296</v>
      </c>
      <c r="P76" s="34">
        <v>50734140</v>
      </c>
      <c r="Q76" s="34">
        <v>62896436</v>
      </c>
      <c r="R76" s="34">
        <v>4952488</v>
      </c>
      <c r="S76" s="34">
        <v>5153349</v>
      </c>
      <c r="T76" s="34">
        <v>5416585</v>
      </c>
      <c r="U76" s="34">
        <v>15522422</v>
      </c>
      <c r="V76" s="34">
        <v>78418858</v>
      </c>
      <c r="W76" s="34">
        <v>61800000</v>
      </c>
      <c r="X76" s="34"/>
      <c r="Y76" s="33"/>
      <c r="Z76" s="35">
        <v>61800000</v>
      </c>
    </row>
    <row r="77" spans="1:26" ht="13.5" hidden="1">
      <c r="A77" s="37" t="s">
        <v>31</v>
      </c>
      <c r="B77" s="19"/>
      <c r="C77" s="19">
        <v>9745256</v>
      </c>
      <c r="D77" s="20">
        <v>15957000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>
        <v>1951545</v>
      </c>
      <c r="P77" s="21">
        <v>1944057</v>
      </c>
      <c r="Q77" s="21">
        <v>3895602</v>
      </c>
      <c r="R77" s="21">
        <v>1943807</v>
      </c>
      <c r="S77" s="21">
        <v>1951779</v>
      </c>
      <c r="T77" s="21">
        <v>1954068</v>
      </c>
      <c r="U77" s="21">
        <v>5849654</v>
      </c>
      <c r="V77" s="21">
        <v>9745256</v>
      </c>
      <c r="W77" s="21"/>
      <c r="X77" s="21"/>
      <c r="Y77" s="20"/>
      <c r="Z77" s="23"/>
    </row>
    <row r="78" spans="1:26" ht="13.5" hidden="1">
      <c r="A78" s="38" t="s">
        <v>32</v>
      </c>
      <c r="B78" s="19"/>
      <c r="C78" s="19">
        <v>68673602</v>
      </c>
      <c r="D78" s="20">
        <v>55620900</v>
      </c>
      <c r="E78" s="21">
        <v>61800000</v>
      </c>
      <c r="F78" s="21"/>
      <c r="G78" s="21"/>
      <c r="H78" s="21"/>
      <c r="I78" s="21"/>
      <c r="J78" s="21"/>
      <c r="K78" s="21"/>
      <c r="L78" s="21"/>
      <c r="M78" s="21"/>
      <c r="N78" s="21"/>
      <c r="O78" s="21">
        <v>10210751</v>
      </c>
      <c r="P78" s="21">
        <v>48790083</v>
      </c>
      <c r="Q78" s="21">
        <v>59000834</v>
      </c>
      <c r="R78" s="21">
        <v>3008681</v>
      </c>
      <c r="S78" s="21">
        <v>3201570</v>
      </c>
      <c r="T78" s="21">
        <v>3462517</v>
      </c>
      <c r="U78" s="21">
        <v>9672768</v>
      </c>
      <c r="V78" s="21">
        <v>68673602</v>
      </c>
      <c r="W78" s="21">
        <v>61800000</v>
      </c>
      <c r="X78" s="21"/>
      <c r="Y78" s="20"/>
      <c r="Z78" s="23">
        <v>61800000</v>
      </c>
    </row>
    <row r="79" spans="1:26" ht="13.5" hidden="1">
      <c r="A79" s="39" t="s">
        <v>103</v>
      </c>
      <c r="B79" s="19"/>
      <c r="C79" s="19">
        <v>62792573</v>
      </c>
      <c r="D79" s="20">
        <v>52470900</v>
      </c>
      <c r="E79" s="21">
        <v>57300000</v>
      </c>
      <c r="F79" s="21"/>
      <c r="G79" s="21"/>
      <c r="H79" s="21"/>
      <c r="I79" s="21"/>
      <c r="J79" s="21"/>
      <c r="K79" s="21"/>
      <c r="L79" s="21"/>
      <c r="M79" s="21"/>
      <c r="N79" s="21"/>
      <c r="O79" s="21">
        <v>5438847</v>
      </c>
      <c r="P79" s="21">
        <v>48360679</v>
      </c>
      <c r="Q79" s="21">
        <v>53799526</v>
      </c>
      <c r="R79" s="21">
        <v>2610022</v>
      </c>
      <c r="S79" s="21">
        <v>3090468</v>
      </c>
      <c r="T79" s="21">
        <v>3292557</v>
      </c>
      <c r="U79" s="21">
        <v>8993047</v>
      </c>
      <c r="V79" s="21">
        <v>62792573</v>
      </c>
      <c r="W79" s="21">
        <v>57300000</v>
      </c>
      <c r="X79" s="21"/>
      <c r="Y79" s="20"/>
      <c r="Z79" s="23">
        <v>57300000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3848477</v>
      </c>
      <c r="D82" s="20">
        <v>3150000</v>
      </c>
      <c r="E82" s="21">
        <v>4500000</v>
      </c>
      <c r="F82" s="21"/>
      <c r="G82" s="21"/>
      <c r="H82" s="21"/>
      <c r="I82" s="21"/>
      <c r="J82" s="21"/>
      <c r="K82" s="21"/>
      <c r="L82" s="21"/>
      <c r="M82" s="21"/>
      <c r="N82" s="21"/>
      <c r="O82" s="21">
        <v>3168756</v>
      </c>
      <c r="P82" s="21"/>
      <c r="Q82" s="21">
        <v>3168756</v>
      </c>
      <c r="R82" s="21">
        <v>398659</v>
      </c>
      <c r="S82" s="21">
        <v>111102</v>
      </c>
      <c r="T82" s="21">
        <v>169960</v>
      </c>
      <c r="U82" s="21">
        <v>679721</v>
      </c>
      <c r="V82" s="21">
        <v>3848477</v>
      </c>
      <c r="W82" s="21">
        <v>4500000</v>
      </c>
      <c r="X82" s="21"/>
      <c r="Y82" s="20"/>
      <c r="Z82" s="23">
        <v>4500000</v>
      </c>
    </row>
    <row r="83" spans="1:26" ht="13.5" hidden="1">
      <c r="A83" s="39" t="s">
        <v>107</v>
      </c>
      <c r="B83" s="19"/>
      <c r="C83" s="19">
        <v>2032552</v>
      </c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v>1603148</v>
      </c>
      <c r="P83" s="21">
        <v>429404</v>
      </c>
      <c r="Q83" s="21">
        <v>2032552</v>
      </c>
      <c r="R83" s="21"/>
      <c r="S83" s="21"/>
      <c r="T83" s="21"/>
      <c r="U83" s="21"/>
      <c r="V83" s="21">
        <v>2032552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162669793</v>
      </c>
      <c r="D5" s="158">
        <f>SUM(D6:D8)</f>
        <v>0</v>
      </c>
      <c r="E5" s="159">
        <f t="shared" si="0"/>
        <v>194366000</v>
      </c>
      <c r="F5" s="105">
        <f t="shared" si="0"/>
        <v>91868000</v>
      </c>
      <c r="G5" s="105">
        <f t="shared" si="0"/>
        <v>38686785</v>
      </c>
      <c r="H5" s="105">
        <f t="shared" si="0"/>
        <v>2910716</v>
      </c>
      <c r="I5" s="105">
        <f t="shared" si="0"/>
        <v>2474537</v>
      </c>
      <c r="J5" s="105">
        <f t="shared" si="0"/>
        <v>44072038</v>
      </c>
      <c r="K5" s="105">
        <f t="shared" si="0"/>
        <v>2651127</v>
      </c>
      <c r="L5" s="105">
        <f t="shared" si="0"/>
        <v>3245235</v>
      </c>
      <c r="M5" s="105">
        <f t="shared" si="0"/>
        <v>25445543</v>
      </c>
      <c r="N5" s="105">
        <f t="shared" si="0"/>
        <v>31341905</v>
      </c>
      <c r="O5" s="105">
        <f t="shared" si="0"/>
        <v>2426883</v>
      </c>
      <c r="P5" s="105">
        <f t="shared" si="0"/>
        <v>5416866</v>
      </c>
      <c r="Q5" s="105">
        <f t="shared" si="0"/>
        <v>2412912</v>
      </c>
      <c r="R5" s="105">
        <f t="shared" si="0"/>
        <v>10256661</v>
      </c>
      <c r="S5" s="105">
        <f t="shared" si="0"/>
        <v>19523072</v>
      </c>
      <c r="T5" s="105">
        <f t="shared" si="0"/>
        <v>2889794</v>
      </c>
      <c r="U5" s="105">
        <f t="shared" si="0"/>
        <v>3184414</v>
      </c>
      <c r="V5" s="105">
        <f t="shared" si="0"/>
        <v>25597280</v>
      </c>
      <c r="W5" s="105">
        <f t="shared" si="0"/>
        <v>111267884</v>
      </c>
      <c r="X5" s="105">
        <f t="shared" si="0"/>
        <v>91868000</v>
      </c>
      <c r="Y5" s="105">
        <f t="shared" si="0"/>
        <v>19399884</v>
      </c>
      <c r="Z5" s="142">
        <f>+IF(X5&lt;&gt;0,+(Y5/X5)*100,0)</f>
        <v>21.117128924108503</v>
      </c>
      <c r="AA5" s="158">
        <f>SUM(AA6:AA8)</f>
        <v>91868000</v>
      </c>
    </row>
    <row r="6" spans="1:27" ht="13.5">
      <c r="A6" s="143" t="s">
        <v>75</v>
      </c>
      <c r="B6" s="141"/>
      <c r="C6" s="160">
        <v>162669793</v>
      </c>
      <c r="D6" s="160"/>
      <c r="E6" s="161"/>
      <c r="F6" s="65">
        <v>4477000</v>
      </c>
      <c r="G6" s="65">
        <v>4189366</v>
      </c>
      <c r="H6" s="65">
        <v>396109</v>
      </c>
      <c r="I6" s="65">
        <v>403797</v>
      </c>
      <c r="J6" s="65">
        <v>4989272</v>
      </c>
      <c r="K6" s="65">
        <v>389438</v>
      </c>
      <c r="L6" s="65">
        <v>1153438</v>
      </c>
      <c r="M6" s="65">
        <v>383499</v>
      </c>
      <c r="N6" s="65">
        <v>1926375</v>
      </c>
      <c r="O6" s="65">
        <v>388540</v>
      </c>
      <c r="P6" s="65">
        <v>1300864</v>
      </c>
      <c r="Q6" s="65">
        <v>392268</v>
      </c>
      <c r="R6" s="65">
        <v>2081672</v>
      </c>
      <c r="S6" s="65">
        <v>397655</v>
      </c>
      <c r="T6" s="65">
        <v>843226</v>
      </c>
      <c r="U6" s="65">
        <v>572499</v>
      </c>
      <c r="V6" s="65">
        <v>1813380</v>
      </c>
      <c r="W6" s="65">
        <v>10810699</v>
      </c>
      <c r="X6" s="65">
        <v>4477000</v>
      </c>
      <c r="Y6" s="65">
        <v>6333699</v>
      </c>
      <c r="Z6" s="145">
        <v>141.47</v>
      </c>
      <c r="AA6" s="160">
        <v>4477000</v>
      </c>
    </row>
    <row r="7" spans="1:27" ht="13.5">
      <c r="A7" s="143" t="s">
        <v>76</v>
      </c>
      <c r="B7" s="141"/>
      <c r="C7" s="162"/>
      <c r="D7" s="162"/>
      <c r="E7" s="163">
        <v>194366000</v>
      </c>
      <c r="F7" s="164">
        <v>87391000</v>
      </c>
      <c r="G7" s="164">
        <v>34497419</v>
      </c>
      <c r="H7" s="164">
        <v>2514607</v>
      </c>
      <c r="I7" s="164">
        <v>2070740</v>
      </c>
      <c r="J7" s="164">
        <v>39082766</v>
      </c>
      <c r="K7" s="164">
        <v>2261689</v>
      </c>
      <c r="L7" s="164">
        <v>2091797</v>
      </c>
      <c r="M7" s="164">
        <v>25062044</v>
      </c>
      <c r="N7" s="164">
        <v>29415530</v>
      </c>
      <c r="O7" s="164">
        <v>2038343</v>
      </c>
      <c r="P7" s="164">
        <v>4116002</v>
      </c>
      <c r="Q7" s="164">
        <v>2020644</v>
      </c>
      <c r="R7" s="164">
        <v>8174989</v>
      </c>
      <c r="S7" s="164">
        <v>19125417</v>
      </c>
      <c r="T7" s="164">
        <v>2046568</v>
      </c>
      <c r="U7" s="164">
        <v>2611915</v>
      </c>
      <c r="V7" s="164">
        <v>23783900</v>
      </c>
      <c r="W7" s="164">
        <v>100457185</v>
      </c>
      <c r="X7" s="164">
        <v>87391000</v>
      </c>
      <c r="Y7" s="164">
        <v>13066185</v>
      </c>
      <c r="Z7" s="146">
        <v>14.95</v>
      </c>
      <c r="AA7" s="162">
        <v>87391000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10545500</v>
      </c>
      <c r="G9" s="105">
        <f t="shared" si="1"/>
        <v>1214935</v>
      </c>
      <c r="H9" s="105">
        <f t="shared" si="1"/>
        <v>210836</v>
      </c>
      <c r="I9" s="105">
        <f t="shared" si="1"/>
        <v>272831</v>
      </c>
      <c r="J9" s="105">
        <f t="shared" si="1"/>
        <v>1698602</v>
      </c>
      <c r="K9" s="105">
        <f t="shared" si="1"/>
        <v>261374</v>
      </c>
      <c r="L9" s="105">
        <f t="shared" si="1"/>
        <v>304600</v>
      </c>
      <c r="M9" s="105">
        <f t="shared" si="1"/>
        <v>325356</v>
      </c>
      <c r="N9" s="105">
        <f t="shared" si="1"/>
        <v>891330</v>
      </c>
      <c r="O9" s="105">
        <f t="shared" si="1"/>
        <v>389647</v>
      </c>
      <c r="P9" s="105">
        <f t="shared" si="1"/>
        <v>303164</v>
      </c>
      <c r="Q9" s="105">
        <f t="shared" si="1"/>
        <v>424730</v>
      </c>
      <c r="R9" s="105">
        <f t="shared" si="1"/>
        <v>1117541</v>
      </c>
      <c r="S9" s="105">
        <f t="shared" si="1"/>
        <v>381807</v>
      </c>
      <c r="T9" s="105">
        <f t="shared" si="1"/>
        <v>338623</v>
      </c>
      <c r="U9" s="105">
        <f t="shared" si="1"/>
        <v>286046</v>
      </c>
      <c r="V9" s="105">
        <f t="shared" si="1"/>
        <v>1006476</v>
      </c>
      <c r="W9" s="105">
        <f t="shared" si="1"/>
        <v>4713949</v>
      </c>
      <c r="X9" s="105">
        <f t="shared" si="1"/>
        <v>10545500</v>
      </c>
      <c r="Y9" s="105">
        <f t="shared" si="1"/>
        <v>-5831551</v>
      </c>
      <c r="Z9" s="142">
        <f>+IF(X9&lt;&gt;0,+(Y9/X9)*100,0)</f>
        <v>-55.298952159688966</v>
      </c>
      <c r="AA9" s="158">
        <f>SUM(AA10:AA14)</f>
        <v>10545500</v>
      </c>
    </row>
    <row r="10" spans="1:27" ht="13.5">
      <c r="A10" s="143" t="s">
        <v>79</v>
      </c>
      <c r="B10" s="141"/>
      <c r="C10" s="160"/>
      <c r="D10" s="160"/>
      <c r="E10" s="161"/>
      <c r="F10" s="65">
        <v>5245500</v>
      </c>
      <c r="G10" s="65">
        <v>319780</v>
      </c>
      <c r="H10" s="65">
        <v>2636</v>
      </c>
      <c r="I10" s="65">
        <v>2664</v>
      </c>
      <c r="J10" s="65">
        <v>325080</v>
      </c>
      <c r="K10" s="65">
        <v>3187</v>
      </c>
      <c r="L10" s="65">
        <v>1205</v>
      </c>
      <c r="M10" s="65">
        <v>266</v>
      </c>
      <c r="N10" s="65">
        <v>4658</v>
      </c>
      <c r="O10" s="65">
        <v>1150</v>
      </c>
      <c r="P10" s="65">
        <v>1671</v>
      </c>
      <c r="Q10" s="65">
        <v>1548</v>
      </c>
      <c r="R10" s="65">
        <v>4369</v>
      </c>
      <c r="S10" s="65">
        <v>2006</v>
      </c>
      <c r="T10" s="65">
        <v>3312</v>
      </c>
      <c r="U10" s="65">
        <v>3426</v>
      </c>
      <c r="V10" s="65">
        <v>8744</v>
      </c>
      <c r="W10" s="65">
        <v>342851</v>
      </c>
      <c r="X10" s="65">
        <v>5245500</v>
      </c>
      <c r="Y10" s="65">
        <v>-4902649</v>
      </c>
      <c r="Z10" s="145">
        <v>-93.46</v>
      </c>
      <c r="AA10" s="160">
        <v>5245500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>
        <v>322303</v>
      </c>
      <c r="H11" s="65">
        <v>8370</v>
      </c>
      <c r="I11" s="65">
        <v>5377</v>
      </c>
      <c r="J11" s="65">
        <v>336050</v>
      </c>
      <c r="K11" s="65">
        <v>4787</v>
      </c>
      <c r="L11" s="65">
        <v>10185</v>
      </c>
      <c r="M11" s="65">
        <v>3799</v>
      </c>
      <c r="N11" s="65">
        <v>18771</v>
      </c>
      <c r="O11" s="65">
        <v>7107</v>
      </c>
      <c r="P11" s="65">
        <v>7510</v>
      </c>
      <c r="Q11" s="65">
        <v>9112</v>
      </c>
      <c r="R11" s="65">
        <v>23729</v>
      </c>
      <c r="S11" s="65">
        <v>12141</v>
      </c>
      <c r="T11" s="65">
        <v>11871</v>
      </c>
      <c r="U11" s="65">
        <v>6248</v>
      </c>
      <c r="V11" s="65">
        <v>30260</v>
      </c>
      <c r="W11" s="65">
        <v>408810</v>
      </c>
      <c r="X11" s="65"/>
      <c r="Y11" s="65">
        <v>408810</v>
      </c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>
        <v>5300000</v>
      </c>
      <c r="G12" s="65">
        <v>256610</v>
      </c>
      <c r="H12" s="65">
        <v>199830</v>
      </c>
      <c r="I12" s="65">
        <v>264790</v>
      </c>
      <c r="J12" s="65">
        <v>721230</v>
      </c>
      <c r="K12" s="65">
        <v>253400</v>
      </c>
      <c r="L12" s="65">
        <v>293210</v>
      </c>
      <c r="M12" s="65">
        <v>321291</v>
      </c>
      <c r="N12" s="65">
        <v>867901</v>
      </c>
      <c r="O12" s="65">
        <v>381390</v>
      </c>
      <c r="P12" s="65">
        <v>293983</v>
      </c>
      <c r="Q12" s="65">
        <v>414070</v>
      </c>
      <c r="R12" s="65">
        <v>1089443</v>
      </c>
      <c r="S12" s="65">
        <v>367660</v>
      </c>
      <c r="T12" s="65">
        <v>323440</v>
      </c>
      <c r="U12" s="65">
        <v>276372</v>
      </c>
      <c r="V12" s="65">
        <v>967472</v>
      </c>
      <c r="W12" s="65">
        <v>3646046</v>
      </c>
      <c r="X12" s="65">
        <v>5300000</v>
      </c>
      <c r="Y12" s="65">
        <v>-1653954</v>
      </c>
      <c r="Z12" s="145">
        <v>-31.21</v>
      </c>
      <c r="AA12" s="160">
        <v>5300000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>
        <v>316242</v>
      </c>
      <c r="H13" s="65"/>
      <c r="I13" s="65"/>
      <c r="J13" s="65">
        <v>316242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>
        <v>316242</v>
      </c>
      <c r="X13" s="65"/>
      <c r="Y13" s="65">
        <v>316242</v>
      </c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3500000</v>
      </c>
      <c r="G15" s="105">
        <f t="shared" si="2"/>
        <v>0</v>
      </c>
      <c r="H15" s="105">
        <f t="shared" si="2"/>
        <v>57158</v>
      </c>
      <c r="I15" s="105">
        <f t="shared" si="2"/>
        <v>25048</v>
      </c>
      <c r="J15" s="105">
        <f t="shared" si="2"/>
        <v>82206</v>
      </c>
      <c r="K15" s="105">
        <f t="shared" si="2"/>
        <v>205748</v>
      </c>
      <c r="L15" s="105">
        <f t="shared" si="2"/>
        <v>34543</v>
      </c>
      <c r="M15" s="105">
        <f t="shared" si="2"/>
        <v>16500</v>
      </c>
      <c r="N15" s="105">
        <f t="shared" si="2"/>
        <v>256791</v>
      </c>
      <c r="O15" s="105">
        <f t="shared" si="2"/>
        <v>62810</v>
      </c>
      <c r="P15" s="105">
        <f t="shared" si="2"/>
        <v>41144</v>
      </c>
      <c r="Q15" s="105">
        <f t="shared" si="2"/>
        <v>146479</v>
      </c>
      <c r="R15" s="105">
        <f t="shared" si="2"/>
        <v>250433</v>
      </c>
      <c r="S15" s="105">
        <f t="shared" si="2"/>
        <v>217525</v>
      </c>
      <c r="T15" s="105">
        <f t="shared" si="2"/>
        <v>36915</v>
      </c>
      <c r="U15" s="105">
        <f t="shared" si="2"/>
        <v>463597</v>
      </c>
      <c r="V15" s="105">
        <f t="shared" si="2"/>
        <v>718037</v>
      </c>
      <c r="W15" s="105">
        <f t="shared" si="2"/>
        <v>1307467</v>
      </c>
      <c r="X15" s="105">
        <f t="shared" si="2"/>
        <v>3500000</v>
      </c>
      <c r="Y15" s="105">
        <f t="shared" si="2"/>
        <v>-2192533</v>
      </c>
      <c r="Z15" s="142">
        <f>+IF(X15&lt;&gt;0,+(Y15/X15)*100,0)</f>
        <v>-62.643800000000006</v>
      </c>
      <c r="AA15" s="158">
        <f>SUM(AA16:AA18)</f>
        <v>3500000</v>
      </c>
    </row>
    <row r="16" spans="1:27" ht="13.5">
      <c r="A16" s="143" t="s">
        <v>85</v>
      </c>
      <c r="B16" s="141"/>
      <c r="C16" s="160"/>
      <c r="D16" s="160"/>
      <c r="E16" s="161"/>
      <c r="F16" s="65">
        <v>3500000</v>
      </c>
      <c r="G16" s="65"/>
      <c r="H16" s="65">
        <v>57158</v>
      </c>
      <c r="I16" s="65">
        <v>25048</v>
      </c>
      <c r="J16" s="65">
        <v>82206</v>
      </c>
      <c r="K16" s="65">
        <v>205748</v>
      </c>
      <c r="L16" s="65">
        <v>34543</v>
      </c>
      <c r="M16" s="65">
        <v>16500</v>
      </c>
      <c r="N16" s="65">
        <v>256791</v>
      </c>
      <c r="O16" s="65">
        <v>62810</v>
      </c>
      <c r="P16" s="65">
        <v>41144</v>
      </c>
      <c r="Q16" s="65">
        <v>146479</v>
      </c>
      <c r="R16" s="65">
        <v>250433</v>
      </c>
      <c r="S16" s="65">
        <v>217525</v>
      </c>
      <c r="T16" s="65">
        <v>36915</v>
      </c>
      <c r="U16" s="65">
        <v>463597</v>
      </c>
      <c r="V16" s="65">
        <v>718037</v>
      </c>
      <c r="W16" s="65">
        <v>1307467</v>
      </c>
      <c r="X16" s="65">
        <v>3500000</v>
      </c>
      <c r="Y16" s="65">
        <v>-2192533</v>
      </c>
      <c r="Z16" s="145">
        <v>-62.64</v>
      </c>
      <c r="AA16" s="160">
        <v>3500000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66300500</v>
      </c>
      <c r="G19" s="105">
        <f t="shared" si="3"/>
        <v>4031206</v>
      </c>
      <c r="H19" s="105">
        <f t="shared" si="3"/>
        <v>3391393</v>
      </c>
      <c r="I19" s="105">
        <f t="shared" si="3"/>
        <v>3296400</v>
      </c>
      <c r="J19" s="105">
        <f t="shared" si="3"/>
        <v>10718999</v>
      </c>
      <c r="K19" s="105">
        <f t="shared" si="3"/>
        <v>2145273</v>
      </c>
      <c r="L19" s="105">
        <f t="shared" si="3"/>
        <v>836324</v>
      </c>
      <c r="M19" s="105">
        <f t="shared" si="3"/>
        <v>2913806</v>
      </c>
      <c r="N19" s="105">
        <f t="shared" si="3"/>
        <v>5895403</v>
      </c>
      <c r="O19" s="105">
        <f t="shared" si="3"/>
        <v>3274385</v>
      </c>
      <c r="P19" s="105">
        <f t="shared" si="3"/>
        <v>5478852</v>
      </c>
      <c r="Q19" s="105">
        <f t="shared" si="3"/>
        <v>48404899</v>
      </c>
      <c r="R19" s="105">
        <f t="shared" si="3"/>
        <v>57158136</v>
      </c>
      <c r="S19" s="105">
        <f t="shared" si="3"/>
        <v>45587159</v>
      </c>
      <c r="T19" s="105">
        <f t="shared" si="3"/>
        <v>3274381</v>
      </c>
      <c r="U19" s="105">
        <f t="shared" si="3"/>
        <v>3571869</v>
      </c>
      <c r="V19" s="105">
        <f t="shared" si="3"/>
        <v>52433409</v>
      </c>
      <c r="W19" s="105">
        <f t="shared" si="3"/>
        <v>126205947</v>
      </c>
      <c r="X19" s="105">
        <f t="shared" si="3"/>
        <v>66300500</v>
      </c>
      <c r="Y19" s="105">
        <f t="shared" si="3"/>
        <v>59905447</v>
      </c>
      <c r="Z19" s="142">
        <f>+IF(X19&lt;&gt;0,+(Y19/X19)*100,0)</f>
        <v>90.35444227419099</v>
      </c>
      <c r="AA19" s="158">
        <f>SUM(AA20:AA23)</f>
        <v>66300500</v>
      </c>
    </row>
    <row r="20" spans="1:27" ht="13.5">
      <c r="A20" s="143" t="s">
        <v>89</v>
      </c>
      <c r="B20" s="141"/>
      <c r="C20" s="160"/>
      <c r="D20" s="160"/>
      <c r="E20" s="161"/>
      <c r="F20" s="65">
        <v>66300500</v>
      </c>
      <c r="G20" s="65">
        <v>3324541</v>
      </c>
      <c r="H20" s="65">
        <v>2998816</v>
      </c>
      <c r="I20" s="65">
        <v>2948324</v>
      </c>
      <c r="J20" s="65">
        <v>9271681</v>
      </c>
      <c r="K20" s="65">
        <v>1748401</v>
      </c>
      <c r="L20" s="65">
        <v>445190</v>
      </c>
      <c r="M20" s="65">
        <v>2532752</v>
      </c>
      <c r="N20" s="65">
        <v>4726343</v>
      </c>
      <c r="O20" s="65">
        <v>2878150</v>
      </c>
      <c r="P20" s="65">
        <v>5082942</v>
      </c>
      <c r="Q20" s="65">
        <v>48006240</v>
      </c>
      <c r="R20" s="65">
        <v>55967332</v>
      </c>
      <c r="S20" s="65">
        <v>45188500</v>
      </c>
      <c r="T20" s="65">
        <v>2880374</v>
      </c>
      <c r="U20" s="65">
        <v>3176319</v>
      </c>
      <c r="V20" s="65">
        <v>51245193</v>
      </c>
      <c r="W20" s="65">
        <v>121210549</v>
      </c>
      <c r="X20" s="65">
        <v>66300500</v>
      </c>
      <c r="Y20" s="65">
        <v>54910049</v>
      </c>
      <c r="Z20" s="145">
        <v>82.82</v>
      </c>
      <c r="AA20" s="160">
        <v>66300500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>
        <v>392577</v>
      </c>
      <c r="I22" s="164"/>
      <c r="J22" s="164">
        <v>392577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392577</v>
      </c>
      <c r="X22" s="164"/>
      <c r="Y22" s="164">
        <v>392577</v>
      </c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706665</v>
      </c>
      <c r="H23" s="65"/>
      <c r="I23" s="65">
        <v>348076</v>
      </c>
      <c r="J23" s="65">
        <v>1054741</v>
      </c>
      <c r="K23" s="65">
        <v>396872</v>
      </c>
      <c r="L23" s="65">
        <v>391134</v>
      </c>
      <c r="M23" s="65">
        <v>381054</v>
      </c>
      <c r="N23" s="65">
        <v>1169060</v>
      </c>
      <c r="O23" s="65">
        <v>396235</v>
      </c>
      <c r="P23" s="65">
        <v>395910</v>
      </c>
      <c r="Q23" s="65">
        <v>398659</v>
      </c>
      <c r="R23" s="65">
        <v>1190804</v>
      </c>
      <c r="S23" s="65">
        <v>398659</v>
      </c>
      <c r="T23" s="65">
        <v>394007</v>
      </c>
      <c r="U23" s="65">
        <v>395550</v>
      </c>
      <c r="V23" s="65">
        <v>1188216</v>
      </c>
      <c r="W23" s="65">
        <v>4602821</v>
      </c>
      <c r="X23" s="65"/>
      <c r="Y23" s="65">
        <v>4602821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>
        <v>22111000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22111000</v>
      </c>
      <c r="Y24" s="105">
        <v>-22111000</v>
      </c>
      <c r="Z24" s="142">
        <v>-100</v>
      </c>
      <c r="AA24" s="158">
        <v>22111000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162669793</v>
      </c>
      <c r="D25" s="177">
        <f>+D5+D9+D15+D19+D24</f>
        <v>0</v>
      </c>
      <c r="E25" s="178">
        <f t="shared" si="4"/>
        <v>194366000</v>
      </c>
      <c r="F25" s="78">
        <f t="shared" si="4"/>
        <v>194325000</v>
      </c>
      <c r="G25" s="78">
        <f t="shared" si="4"/>
        <v>43932926</v>
      </c>
      <c r="H25" s="78">
        <f t="shared" si="4"/>
        <v>6570103</v>
      </c>
      <c r="I25" s="78">
        <f t="shared" si="4"/>
        <v>6068816</v>
      </c>
      <c r="J25" s="78">
        <f t="shared" si="4"/>
        <v>56571845</v>
      </c>
      <c r="K25" s="78">
        <f t="shared" si="4"/>
        <v>5263522</v>
      </c>
      <c r="L25" s="78">
        <f t="shared" si="4"/>
        <v>4420702</v>
      </c>
      <c r="M25" s="78">
        <f t="shared" si="4"/>
        <v>28701205</v>
      </c>
      <c r="N25" s="78">
        <f t="shared" si="4"/>
        <v>38385429</v>
      </c>
      <c r="O25" s="78">
        <f t="shared" si="4"/>
        <v>6153725</v>
      </c>
      <c r="P25" s="78">
        <f t="shared" si="4"/>
        <v>11240026</v>
      </c>
      <c r="Q25" s="78">
        <f t="shared" si="4"/>
        <v>51389020</v>
      </c>
      <c r="R25" s="78">
        <f t="shared" si="4"/>
        <v>68782771</v>
      </c>
      <c r="S25" s="78">
        <f t="shared" si="4"/>
        <v>65709563</v>
      </c>
      <c r="T25" s="78">
        <f t="shared" si="4"/>
        <v>6539713</v>
      </c>
      <c r="U25" s="78">
        <f t="shared" si="4"/>
        <v>7505926</v>
      </c>
      <c r="V25" s="78">
        <f t="shared" si="4"/>
        <v>79755202</v>
      </c>
      <c r="W25" s="78">
        <f t="shared" si="4"/>
        <v>243495247</v>
      </c>
      <c r="X25" s="78">
        <f t="shared" si="4"/>
        <v>194325000</v>
      </c>
      <c r="Y25" s="78">
        <f t="shared" si="4"/>
        <v>49170247</v>
      </c>
      <c r="Z25" s="179">
        <f>+IF(X25&lt;&gt;0,+(Y25/X25)*100,0)</f>
        <v>25.303098932201205</v>
      </c>
      <c r="AA25" s="177">
        <f>+AA5+AA9+AA15+AA19+AA24</f>
        <v>194325000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203345305</v>
      </c>
      <c r="D28" s="158">
        <f>SUM(D29:D31)</f>
        <v>0</v>
      </c>
      <c r="E28" s="159">
        <f t="shared" si="5"/>
        <v>117764000</v>
      </c>
      <c r="F28" s="105">
        <f t="shared" si="5"/>
        <v>154480188</v>
      </c>
      <c r="G28" s="105">
        <f t="shared" si="5"/>
        <v>91036668</v>
      </c>
      <c r="H28" s="105">
        <f t="shared" si="5"/>
        <v>1701060</v>
      </c>
      <c r="I28" s="105">
        <f t="shared" si="5"/>
        <v>3176861</v>
      </c>
      <c r="J28" s="105">
        <f t="shared" si="5"/>
        <v>95914589</v>
      </c>
      <c r="K28" s="105">
        <f t="shared" si="5"/>
        <v>3017811</v>
      </c>
      <c r="L28" s="105">
        <f t="shared" si="5"/>
        <v>6580950</v>
      </c>
      <c r="M28" s="105">
        <f t="shared" si="5"/>
        <v>6025039</v>
      </c>
      <c r="N28" s="105">
        <f t="shared" si="5"/>
        <v>15623800</v>
      </c>
      <c r="O28" s="105">
        <f t="shared" si="5"/>
        <v>2374910</v>
      </c>
      <c r="P28" s="105">
        <f t="shared" si="5"/>
        <v>4472680</v>
      </c>
      <c r="Q28" s="105">
        <f t="shared" si="5"/>
        <v>3955712</v>
      </c>
      <c r="R28" s="105">
        <f t="shared" si="5"/>
        <v>10803302</v>
      </c>
      <c r="S28" s="105">
        <f t="shared" si="5"/>
        <v>3927237</v>
      </c>
      <c r="T28" s="105">
        <f t="shared" si="5"/>
        <v>4625008</v>
      </c>
      <c r="U28" s="105">
        <f t="shared" si="5"/>
        <v>7311545</v>
      </c>
      <c r="V28" s="105">
        <f t="shared" si="5"/>
        <v>15863790</v>
      </c>
      <c r="W28" s="105">
        <f t="shared" si="5"/>
        <v>138205481</v>
      </c>
      <c r="X28" s="105">
        <f t="shared" si="5"/>
        <v>154480188</v>
      </c>
      <c r="Y28" s="105">
        <f t="shared" si="5"/>
        <v>-16274707</v>
      </c>
      <c r="Z28" s="142">
        <f>+IF(X28&lt;&gt;0,+(Y28/X28)*100,0)</f>
        <v>-10.535141891463779</v>
      </c>
      <c r="AA28" s="158">
        <f>SUM(AA29:AA31)</f>
        <v>154480188</v>
      </c>
    </row>
    <row r="29" spans="1:27" ht="13.5">
      <c r="A29" s="143" t="s">
        <v>75</v>
      </c>
      <c r="B29" s="141"/>
      <c r="C29" s="160">
        <v>203345305</v>
      </c>
      <c r="D29" s="160"/>
      <c r="E29" s="161"/>
      <c r="F29" s="65">
        <v>18009332</v>
      </c>
      <c r="G29" s="65">
        <v>55752412</v>
      </c>
      <c r="H29" s="65">
        <v>717022</v>
      </c>
      <c r="I29" s="65">
        <v>1895113</v>
      </c>
      <c r="J29" s="65">
        <v>58364547</v>
      </c>
      <c r="K29" s="65">
        <v>1930861</v>
      </c>
      <c r="L29" s="65">
        <v>4147733</v>
      </c>
      <c r="M29" s="65">
        <v>3276718</v>
      </c>
      <c r="N29" s="65">
        <v>9355312</v>
      </c>
      <c r="O29" s="65">
        <v>1585950</v>
      </c>
      <c r="P29" s="65">
        <v>2506822</v>
      </c>
      <c r="Q29" s="65">
        <v>2654289</v>
      </c>
      <c r="R29" s="65">
        <v>6747061</v>
      </c>
      <c r="S29" s="65">
        <v>2346602</v>
      </c>
      <c r="T29" s="65">
        <v>2895372</v>
      </c>
      <c r="U29" s="65">
        <v>4550668</v>
      </c>
      <c r="V29" s="65">
        <v>9792642</v>
      </c>
      <c r="W29" s="65">
        <v>84259562</v>
      </c>
      <c r="X29" s="65">
        <v>18009332</v>
      </c>
      <c r="Y29" s="65">
        <v>66250230</v>
      </c>
      <c r="Z29" s="145">
        <v>367.87</v>
      </c>
      <c r="AA29" s="160">
        <v>18009332</v>
      </c>
    </row>
    <row r="30" spans="1:27" ht="13.5">
      <c r="A30" s="143" t="s">
        <v>76</v>
      </c>
      <c r="B30" s="141"/>
      <c r="C30" s="162"/>
      <c r="D30" s="162"/>
      <c r="E30" s="163">
        <v>117764000</v>
      </c>
      <c r="F30" s="164">
        <v>124739521</v>
      </c>
      <c r="G30" s="164">
        <v>35284256</v>
      </c>
      <c r="H30" s="164">
        <v>984038</v>
      </c>
      <c r="I30" s="164">
        <v>1281748</v>
      </c>
      <c r="J30" s="164">
        <v>37550042</v>
      </c>
      <c r="K30" s="164">
        <v>1086950</v>
      </c>
      <c r="L30" s="164"/>
      <c r="M30" s="164">
        <v>2748321</v>
      </c>
      <c r="N30" s="164">
        <v>3835271</v>
      </c>
      <c r="O30" s="164">
        <v>788960</v>
      </c>
      <c r="P30" s="164">
        <v>1965858</v>
      </c>
      <c r="Q30" s="164">
        <v>1301423</v>
      </c>
      <c r="R30" s="164">
        <v>4056241</v>
      </c>
      <c r="S30" s="164">
        <v>1580635</v>
      </c>
      <c r="T30" s="164">
        <v>1729636</v>
      </c>
      <c r="U30" s="164">
        <v>2760877</v>
      </c>
      <c r="V30" s="164">
        <v>6071148</v>
      </c>
      <c r="W30" s="164">
        <v>51512702</v>
      </c>
      <c r="X30" s="164">
        <v>124739521</v>
      </c>
      <c r="Y30" s="164">
        <v>-73226819</v>
      </c>
      <c r="Z30" s="146">
        <v>-58.7</v>
      </c>
      <c r="AA30" s="162">
        <v>124739521</v>
      </c>
    </row>
    <row r="31" spans="1:27" ht="13.5">
      <c r="A31" s="143" t="s">
        <v>77</v>
      </c>
      <c r="B31" s="141"/>
      <c r="C31" s="160"/>
      <c r="D31" s="160"/>
      <c r="E31" s="161"/>
      <c r="F31" s="65">
        <v>11731335</v>
      </c>
      <c r="G31" s="65"/>
      <c r="H31" s="65"/>
      <c r="I31" s="65"/>
      <c r="J31" s="65"/>
      <c r="K31" s="65"/>
      <c r="L31" s="65">
        <v>2433217</v>
      </c>
      <c r="M31" s="65"/>
      <c r="N31" s="65">
        <v>2433217</v>
      </c>
      <c r="O31" s="65"/>
      <c r="P31" s="65"/>
      <c r="Q31" s="65"/>
      <c r="R31" s="65"/>
      <c r="S31" s="65"/>
      <c r="T31" s="65"/>
      <c r="U31" s="65"/>
      <c r="V31" s="65"/>
      <c r="W31" s="65">
        <v>2433217</v>
      </c>
      <c r="X31" s="65">
        <v>11731335</v>
      </c>
      <c r="Y31" s="65">
        <v>-9298118</v>
      </c>
      <c r="Z31" s="145">
        <v>-79.26</v>
      </c>
      <c r="AA31" s="160">
        <v>11731335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30117199</v>
      </c>
      <c r="G32" s="105">
        <f t="shared" si="6"/>
        <v>60743712</v>
      </c>
      <c r="H32" s="105">
        <f t="shared" si="6"/>
        <v>710852</v>
      </c>
      <c r="I32" s="105">
        <f t="shared" si="6"/>
        <v>2144347</v>
      </c>
      <c r="J32" s="105">
        <f t="shared" si="6"/>
        <v>63598911</v>
      </c>
      <c r="K32" s="105">
        <f t="shared" si="6"/>
        <v>2265836</v>
      </c>
      <c r="L32" s="105">
        <f t="shared" si="6"/>
        <v>3473601</v>
      </c>
      <c r="M32" s="105">
        <f t="shared" si="6"/>
        <v>3415773</v>
      </c>
      <c r="N32" s="105">
        <f t="shared" si="6"/>
        <v>9155210</v>
      </c>
      <c r="O32" s="105">
        <f t="shared" si="6"/>
        <v>748392</v>
      </c>
      <c r="P32" s="105">
        <f t="shared" si="6"/>
        <v>2102614</v>
      </c>
      <c r="Q32" s="105">
        <f t="shared" si="6"/>
        <v>1998233</v>
      </c>
      <c r="R32" s="105">
        <f t="shared" si="6"/>
        <v>4849239</v>
      </c>
      <c r="S32" s="105">
        <f t="shared" si="6"/>
        <v>1899109</v>
      </c>
      <c r="T32" s="105">
        <f t="shared" si="6"/>
        <v>1992122</v>
      </c>
      <c r="U32" s="105">
        <f t="shared" si="6"/>
        <v>3982698</v>
      </c>
      <c r="V32" s="105">
        <f t="shared" si="6"/>
        <v>7873929</v>
      </c>
      <c r="W32" s="105">
        <f t="shared" si="6"/>
        <v>85477289</v>
      </c>
      <c r="X32" s="105">
        <f t="shared" si="6"/>
        <v>30117199</v>
      </c>
      <c r="Y32" s="105">
        <f t="shared" si="6"/>
        <v>55360090</v>
      </c>
      <c r="Z32" s="142">
        <f>+IF(X32&lt;&gt;0,+(Y32/X32)*100,0)</f>
        <v>183.81553344319968</v>
      </c>
      <c r="AA32" s="158">
        <f>SUM(AA33:AA37)</f>
        <v>30117199</v>
      </c>
    </row>
    <row r="33" spans="1:27" ht="13.5">
      <c r="A33" s="143" t="s">
        <v>79</v>
      </c>
      <c r="B33" s="141"/>
      <c r="C33" s="160"/>
      <c r="D33" s="160"/>
      <c r="E33" s="161"/>
      <c r="F33" s="65">
        <v>13168133</v>
      </c>
      <c r="G33" s="65">
        <v>27140074</v>
      </c>
      <c r="H33" s="65">
        <v>156949</v>
      </c>
      <c r="I33" s="65">
        <v>500545</v>
      </c>
      <c r="J33" s="65">
        <v>27797568</v>
      </c>
      <c r="K33" s="65">
        <v>578833</v>
      </c>
      <c r="L33" s="65">
        <v>854780</v>
      </c>
      <c r="M33" s="65">
        <v>834541</v>
      </c>
      <c r="N33" s="65">
        <v>2268154</v>
      </c>
      <c r="O33" s="65">
        <v>138790</v>
      </c>
      <c r="P33" s="65">
        <v>574584</v>
      </c>
      <c r="Q33" s="65">
        <v>847558</v>
      </c>
      <c r="R33" s="65">
        <v>1560932</v>
      </c>
      <c r="S33" s="65">
        <v>164679</v>
      </c>
      <c r="T33" s="65">
        <v>555560</v>
      </c>
      <c r="U33" s="65">
        <v>1193518</v>
      </c>
      <c r="V33" s="65">
        <v>1913757</v>
      </c>
      <c r="W33" s="65">
        <v>33540411</v>
      </c>
      <c r="X33" s="65">
        <v>13168133</v>
      </c>
      <c r="Y33" s="65">
        <v>20372278</v>
      </c>
      <c r="Z33" s="145">
        <v>154.71</v>
      </c>
      <c r="AA33" s="160">
        <v>13168133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>
        <v>11361987</v>
      </c>
      <c r="H34" s="65">
        <v>69393</v>
      </c>
      <c r="I34" s="65">
        <v>373306</v>
      </c>
      <c r="J34" s="65">
        <v>11804686</v>
      </c>
      <c r="K34" s="65">
        <v>550336</v>
      </c>
      <c r="L34" s="65">
        <v>531997</v>
      </c>
      <c r="M34" s="65">
        <v>541117</v>
      </c>
      <c r="N34" s="65">
        <v>1623450</v>
      </c>
      <c r="O34" s="65">
        <v>65534</v>
      </c>
      <c r="P34" s="65">
        <v>256710</v>
      </c>
      <c r="Q34" s="65">
        <v>418835</v>
      </c>
      <c r="R34" s="65">
        <v>741079</v>
      </c>
      <c r="S34" s="65">
        <v>47956</v>
      </c>
      <c r="T34" s="65">
        <v>231969</v>
      </c>
      <c r="U34" s="65">
        <v>610192</v>
      </c>
      <c r="V34" s="65">
        <v>890117</v>
      </c>
      <c r="W34" s="65">
        <v>15059332</v>
      </c>
      <c r="X34" s="65"/>
      <c r="Y34" s="65">
        <v>15059332</v>
      </c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>
        <v>16949066</v>
      </c>
      <c r="G35" s="65">
        <v>21925409</v>
      </c>
      <c r="H35" s="65">
        <v>484510</v>
      </c>
      <c r="I35" s="65">
        <v>1270496</v>
      </c>
      <c r="J35" s="65">
        <v>23680415</v>
      </c>
      <c r="K35" s="65">
        <v>1136667</v>
      </c>
      <c r="L35" s="65">
        <v>2086824</v>
      </c>
      <c r="M35" s="65">
        <v>2040115</v>
      </c>
      <c r="N35" s="65">
        <v>5263606</v>
      </c>
      <c r="O35" s="65">
        <v>544068</v>
      </c>
      <c r="P35" s="65">
        <v>1271320</v>
      </c>
      <c r="Q35" s="65">
        <v>731840</v>
      </c>
      <c r="R35" s="65">
        <v>2547228</v>
      </c>
      <c r="S35" s="65">
        <v>1686474</v>
      </c>
      <c r="T35" s="65">
        <v>1204593</v>
      </c>
      <c r="U35" s="65">
        <v>2178988</v>
      </c>
      <c r="V35" s="65">
        <v>5070055</v>
      </c>
      <c r="W35" s="65">
        <v>36561304</v>
      </c>
      <c r="X35" s="65">
        <v>16949066</v>
      </c>
      <c r="Y35" s="65">
        <v>19612238</v>
      </c>
      <c r="Z35" s="145">
        <v>115.71</v>
      </c>
      <c r="AA35" s="160">
        <v>16949066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>
        <v>316242</v>
      </c>
      <c r="H36" s="65"/>
      <c r="I36" s="65"/>
      <c r="J36" s="65">
        <v>316242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>
        <v>316242</v>
      </c>
      <c r="X36" s="65"/>
      <c r="Y36" s="65">
        <v>316242</v>
      </c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9984553</v>
      </c>
      <c r="G38" s="105">
        <f t="shared" si="7"/>
        <v>15594665</v>
      </c>
      <c r="H38" s="105">
        <f t="shared" si="7"/>
        <v>2255150</v>
      </c>
      <c r="I38" s="105">
        <f t="shared" si="7"/>
        <v>1644002</v>
      </c>
      <c r="J38" s="105">
        <f t="shared" si="7"/>
        <v>19493817</v>
      </c>
      <c r="K38" s="105">
        <f t="shared" si="7"/>
        <v>886907</v>
      </c>
      <c r="L38" s="105">
        <f t="shared" si="7"/>
        <v>1543466</v>
      </c>
      <c r="M38" s="105">
        <f t="shared" si="7"/>
        <v>1691445</v>
      </c>
      <c r="N38" s="105">
        <f t="shared" si="7"/>
        <v>4121818</v>
      </c>
      <c r="O38" s="105">
        <f t="shared" si="7"/>
        <v>467638</v>
      </c>
      <c r="P38" s="105">
        <f t="shared" si="7"/>
        <v>1048719</v>
      </c>
      <c r="Q38" s="105">
        <f t="shared" si="7"/>
        <v>725253</v>
      </c>
      <c r="R38" s="105">
        <f t="shared" si="7"/>
        <v>2241610</v>
      </c>
      <c r="S38" s="105">
        <f t="shared" si="7"/>
        <v>1118074</v>
      </c>
      <c r="T38" s="105">
        <f t="shared" si="7"/>
        <v>1143499</v>
      </c>
      <c r="U38" s="105">
        <f t="shared" si="7"/>
        <v>1745819</v>
      </c>
      <c r="V38" s="105">
        <f t="shared" si="7"/>
        <v>4007392</v>
      </c>
      <c r="W38" s="105">
        <f t="shared" si="7"/>
        <v>29864637</v>
      </c>
      <c r="X38" s="105">
        <f t="shared" si="7"/>
        <v>9984553</v>
      </c>
      <c r="Y38" s="105">
        <f t="shared" si="7"/>
        <v>19880084</v>
      </c>
      <c r="Z38" s="142">
        <f>+IF(X38&lt;&gt;0,+(Y38/X38)*100,0)</f>
        <v>199.1084027497275</v>
      </c>
      <c r="AA38" s="158">
        <f>SUM(AA39:AA41)</f>
        <v>9984553</v>
      </c>
    </row>
    <row r="39" spans="1:27" ht="13.5">
      <c r="A39" s="143" t="s">
        <v>85</v>
      </c>
      <c r="B39" s="141"/>
      <c r="C39" s="160"/>
      <c r="D39" s="160"/>
      <c r="E39" s="161"/>
      <c r="F39" s="65">
        <v>2323307</v>
      </c>
      <c r="G39" s="65"/>
      <c r="H39" s="65">
        <v>17263</v>
      </c>
      <c r="I39" s="65">
        <v>323230</v>
      </c>
      <c r="J39" s="65">
        <v>340493</v>
      </c>
      <c r="K39" s="65">
        <v>231386</v>
      </c>
      <c r="L39" s="65">
        <v>456149</v>
      </c>
      <c r="M39" s="65">
        <v>543739</v>
      </c>
      <c r="N39" s="65">
        <v>1231274</v>
      </c>
      <c r="O39" s="65">
        <v>25875</v>
      </c>
      <c r="P39" s="65">
        <v>148164</v>
      </c>
      <c r="Q39" s="65">
        <v>265369</v>
      </c>
      <c r="R39" s="65">
        <v>439408</v>
      </c>
      <c r="S39" s="65">
        <v>355345</v>
      </c>
      <c r="T39" s="65">
        <v>234167</v>
      </c>
      <c r="U39" s="65">
        <v>542976</v>
      </c>
      <c r="V39" s="65">
        <v>1132488</v>
      </c>
      <c r="W39" s="65">
        <v>3143663</v>
      </c>
      <c r="X39" s="65">
        <v>2323307</v>
      </c>
      <c r="Y39" s="65">
        <v>820356</v>
      </c>
      <c r="Z39" s="145">
        <v>35.31</v>
      </c>
      <c r="AA39" s="160">
        <v>2323307</v>
      </c>
    </row>
    <row r="40" spans="1:27" ht="13.5">
      <c r="A40" s="143" t="s">
        <v>86</v>
      </c>
      <c r="B40" s="141"/>
      <c r="C40" s="160"/>
      <c r="D40" s="160"/>
      <c r="E40" s="161"/>
      <c r="F40" s="65">
        <v>7661246</v>
      </c>
      <c r="G40" s="65">
        <v>15278423</v>
      </c>
      <c r="H40" s="65">
        <v>2237887</v>
      </c>
      <c r="I40" s="65">
        <v>1279543</v>
      </c>
      <c r="J40" s="65">
        <v>18795853</v>
      </c>
      <c r="K40" s="65">
        <v>614292</v>
      </c>
      <c r="L40" s="65">
        <v>1087317</v>
      </c>
      <c r="M40" s="65">
        <v>1063920</v>
      </c>
      <c r="N40" s="65">
        <v>2765529</v>
      </c>
      <c r="O40" s="65">
        <v>441763</v>
      </c>
      <c r="P40" s="65">
        <v>853415</v>
      </c>
      <c r="Q40" s="65">
        <v>412744</v>
      </c>
      <c r="R40" s="65">
        <v>1707922</v>
      </c>
      <c r="S40" s="65">
        <v>715589</v>
      </c>
      <c r="T40" s="65">
        <v>867683</v>
      </c>
      <c r="U40" s="65">
        <v>1118915</v>
      </c>
      <c r="V40" s="65">
        <v>2702187</v>
      </c>
      <c r="W40" s="65">
        <v>25971491</v>
      </c>
      <c r="X40" s="65">
        <v>7661246</v>
      </c>
      <c r="Y40" s="65">
        <v>18310245</v>
      </c>
      <c r="Z40" s="145">
        <v>239</v>
      </c>
      <c r="AA40" s="160">
        <v>7661246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>
        <v>316242</v>
      </c>
      <c r="H41" s="65"/>
      <c r="I41" s="65">
        <v>41229</v>
      </c>
      <c r="J41" s="65">
        <v>357471</v>
      </c>
      <c r="K41" s="65">
        <v>41229</v>
      </c>
      <c r="L41" s="65"/>
      <c r="M41" s="65">
        <v>83786</v>
      </c>
      <c r="N41" s="65">
        <v>125015</v>
      </c>
      <c r="O41" s="65"/>
      <c r="P41" s="65">
        <v>47140</v>
      </c>
      <c r="Q41" s="65">
        <v>47140</v>
      </c>
      <c r="R41" s="65">
        <v>94280</v>
      </c>
      <c r="S41" s="65">
        <v>47140</v>
      </c>
      <c r="T41" s="65">
        <v>41649</v>
      </c>
      <c r="U41" s="65">
        <v>83928</v>
      </c>
      <c r="V41" s="65">
        <v>172717</v>
      </c>
      <c r="W41" s="65">
        <v>749483</v>
      </c>
      <c r="X41" s="65"/>
      <c r="Y41" s="65">
        <v>749483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67668043</v>
      </c>
      <c r="G42" s="105">
        <f t="shared" si="8"/>
        <v>28398597</v>
      </c>
      <c r="H42" s="105">
        <f t="shared" si="8"/>
        <v>6457481</v>
      </c>
      <c r="I42" s="105">
        <f t="shared" si="8"/>
        <v>1623857</v>
      </c>
      <c r="J42" s="105">
        <f t="shared" si="8"/>
        <v>36479935</v>
      </c>
      <c r="K42" s="105">
        <f t="shared" si="8"/>
        <v>2524520</v>
      </c>
      <c r="L42" s="105">
        <f t="shared" si="8"/>
        <v>17768193</v>
      </c>
      <c r="M42" s="105">
        <f t="shared" si="8"/>
        <v>3642818</v>
      </c>
      <c r="N42" s="105">
        <f t="shared" si="8"/>
        <v>23935531</v>
      </c>
      <c r="O42" s="105">
        <f t="shared" si="8"/>
        <v>3379360</v>
      </c>
      <c r="P42" s="105">
        <f t="shared" si="8"/>
        <v>-2642019</v>
      </c>
      <c r="Q42" s="105">
        <f t="shared" si="8"/>
        <v>4354189</v>
      </c>
      <c r="R42" s="105">
        <f t="shared" si="8"/>
        <v>5091530</v>
      </c>
      <c r="S42" s="105">
        <f t="shared" si="8"/>
        <v>4796594</v>
      </c>
      <c r="T42" s="105">
        <f t="shared" si="8"/>
        <v>1276767</v>
      </c>
      <c r="U42" s="105">
        <f t="shared" si="8"/>
        <v>5701651</v>
      </c>
      <c r="V42" s="105">
        <f t="shared" si="8"/>
        <v>11775012</v>
      </c>
      <c r="W42" s="105">
        <f t="shared" si="8"/>
        <v>77282008</v>
      </c>
      <c r="X42" s="105">
        <f t="shared" si="8"/>
        <v>67668043</v>
      </c>
      <c r="Y42" s="105">
        <f t="shared" si="8"/>
        <v>9613965</v>
      </c>
      <c r="Z42" s="142">
        <f>+IF(X42&lt;&gt;0,+(Y42/X42)*100,0)</f>
        <v>14.207541069275493</v>
      </c>
      <c r="AA42" s="158">
        <f>SUM(AA43:AA46)</f>
        <v>67668043</v>
      </c>
    </row>
    <row r="43" spans="1:27" ht="13.5">
      <c r="A43" s="143" t="s">
        <v>89</v>
      </c>
      <c r="B43" s="141"/>
      <c r="C43" s="160"/>
      <c r="D43" s="160"/>
      <c r="E43" s="161"/>
      <c r="F43" s="65">
        <v>67668043</v>
      </c>
      <c r="G43" s="65">
        <v>19801207</v>
      </c>
      <c r="H43" s="65">
        <v>6313365</v>
      </c>
      <c r="I43" s="65">
        <v>827294</v>
      </c>
      <c r="J43" s="65">
        <v>26941866</v>
      </c>
      <c r="K43" s="65">
        <v>1713938</v>
      </c>
      <c r="L43" s="65">
        <v>17053210</v>
      </c>
      <c r="M43" s="65">
        <v>2598392</v>
      </c>
      <c r="N43" s="65">
        <v>21365540</v>
      </c>
      <c r="O43" s="65">
        <v>3119410</v>
      </c>
      <c r="P43" s="65">
        <v>-3145215</v>
      </c>
      <c r="Q43" s="65">
        <v>3346947</v>
      </c>
      <c r="R43" s="65">
        <v>3321142</v>
      </c>
      <c r="S43" s="65">
        <v>4506543</v>
      </c>
      <c r="T43" s="65">
        <v>786822</v>
      </c>
      <c r="U43" s="65">
        <v>4324017</v>
      </c>
      <c r="V43" s="65">
        <v>9617382</v>
      </c>
      <c r="W43" s="65">
        <v>61245930</v>
      </c>
      <c r="X43" s="65">
        <v>67668043</v>
      </c>
      <c r="Y43" s="65">
        <v>-6422113</v>
      </c>
      <c r="Z43" s="145">
        <v>-9.49</v>
      </c>
      <c r="AA43" s="160">
        <v>67668043</v>
      </c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>
        <v>144116</v>
      </c>
      <c r="I45" s="164"/>
      <c r="J45" s="164">
        <v>144116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>
        <v>144116</v>
      </c>
      <c r="X45" s="164"/>
      <c r="Y45" s="164">
        <v>144116</v>
      </c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8597390</v>
      </c>
      <c r="H46" s="65"/>
      <c r="I46" s="65">
        <v>796563</v>
      </c>
      <c r="J46" s="65">
        <v>9393953</v>
      </c>
      <c r="K46" s="65">
        <v>810582</v>
      </c>
      <c r="L46" s="65">
        <v>714983</v>
      </c>
      <c r="M46" s="65">
        <v>1044426</v>
      </c>
      <c r="N46" s="65">
        <v>2569991</v>
      </c>
      <c r="O46" s="65">
        <v>259950</v>
      </c>
      <c r="P46" s="65">
        <v>503196</v>
      </c>
      <c r="Q46" s="65">
        <v>1007242</v>
      </c>
      <c r="R46" s="65">
        <v>1770388</v>
      </c>
      <c r="S46" s="65">
        <v>290051</v>
      </c>
      <c r="T46" s="65">
        <v>489945</v>
      </c>
      <c r="U46" s="65">
        <v>1377634</v>
      </c>
      <c r="V46" s="65">
        <v>2157630</v>
      </c>
      <c r="W46" s="65">
        <v>15891962</v>
      </c>
      <c r="X46" s="65"/>
      <c r="Y46" s="65">
        <v>15891962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>
        <v>34529283</v>
      </c>
      <c r="G47" s="105">
        <v>7906047</v>
      </c>
      <c r="H47" s="105"/>
      <c r="I47" s="105">
        <v>108675</v>
      </c>
      <c r="J47" s="105">
        <v>8014722</v>
      </c>
      <c r="K47" s="105">
        <v>106176</v>
      </c>
      <c r="L47" s="105">
        <v>215221</v>
      </c>
      <c r="M47" s="105">
        <v>190324</v>
      </c>
      <c r="N47" s="105">
        <v>511721</v>
      </c>
      <c r="O47" s="105">
        <v>2168</v>
      </c>
      <c r="P47" s="105">
        <v>109919</v>
      </c>
      <c r="Q47" s="105">
        <v>118079</v>
      </c>
      <c r="R47" s="105">
        <v>230166</v>
      </c>
      <c r="S47" s="105">
        <v>126840</v>
      </c>
      <c r="T47" s="105">
        <v>103757</v>
      </c>
      <c r="U47" s="105">
        <v>596583</v>
      </c>
      <c r="V47" s="105">
        <v>827180</v>
      </c>
      <c r="W47" s="105">
        <v>9583789</v>
      </c>
      <c r="X47" s="105">
        <v>34529283</v>
      </c>
      <c r="Y47" s="105">
        <v>-24945494</v>
      </c>
      <c r="Z47" s="142">
        <v>-72.24</v>
      </c>
      <c r="AA47" s="158">
        <v>34529283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203345305</v>
      </c>
      <c r="D48" s="177">
        <f>+D28+D32+D38+D42+D47</f>
        <v>0</v>
      </c>
      <c r="E48" s="178">
        <f t="shared" si="9"/>
        <v>117764000</v>
      </c>
      <c r="F48" s="78">
        <f t="shared" si="9"/>
        <v>296779266</v>
      </c>
      <c r="G48" s="78">
        <f t="shared" si="9"/>
        <v>203679689</v>
      </c>
      <c r="H48" s="78">
        <f t="shared" si="9"/>
        <v>11124543</v>
      </c>
      <c r="I48" s="78">
        <f t="shared" si="9"/>
        <v>8697742</v>
      </c>
      <c r="J48" s="78">
        <f t="shared" si="9"/>
        <v>223501974</v>
      </c>
      <c r="K48" s="78">
        <f t="shared" si="9"/>
        <v>8801250</v>
      </c>
      <c r="L48" s="78">
        <f t="shared" si="9"/>
        <v>29581431</v>
      </c>
      <c r="M48" s="78">
        <f t="shared" si="9"/>
        <v>14965399</v>
      </c>
      <c r="N48" s="78">
        <f t="shared" si="9"/>
        <v>53348080</v>
      </c>
      <c r="O48" s="78">
        <f t="shared" si="9"/>
        <v>6972468</v>
      </c>
      <c r="P48" s="78">
        <f t="shared" si="9"/>
        <v>5091913</v>
      </c>
      <c r="Q48" s="78">
        <f t="shared" si="9"/>
        <v>11151466</v>
      </c>
      <c r="R48" s="78">
        <f t="shared" si="9"/>
        <v>23215847</v>
      </c>
      <c r="S48" s="78">
        <f t="shared" si="9"/>
        <v>11867854</v>
      </c>
      <c r="T48" s="78">
        <f t="shared" si="9"/>
        <v>9141153</v>
      </c>
      <c r="U48" s="78">
        <f t="shared" si="9"/>
        <v>19338296</v>
      </c>
      <c r="V48" s="78">
        <f t="shared" si="9"/>
        <v>40347303</v>
      </c>
      <c r="W48" s="78">
        <f t="shared" si="9"/>
        <v>340413204</v>
      </c>
      <c r="X48" s="78">
        <f t="shared" si="9"/>
        <v>296779266</v>
      </c>
      <c r="Y48" s="78">
        <f t="shared" si="9"/>
        <v>43633938</v>
      </c>
      <c r="Z48" s="179">
        <f>+IF(X48&lt;&gt;0,+(Y48/X48)*100,0)</f>
        <v>14.702488683963521</v>
      </c>
      <c r="AA48" s="177">
        <f>+AA28+AA32+AA38+AA42+AA47</f>
        <v>296779266</v>
      </c>
    </row>
    <row r="49" spans="1:27" ht="13.5">
      <c r="A49" s="153" t="s">
        <v>49</v>
      </c>
      <c r="B49" s="154"/>
      <c r="C49" s="180">
        <f aca="true" t="shared" si="10" ref="C49:Y49">+C25-C48</f>
        <v>-40675512</v>
      </c>
      <c r="D49" s="180">
        <f>+D25-D48</f>
        <v>0</v>
      </c>
      <c r="E49" s="181">
        <f t="shared" si="10"/>
        <v>76602000</v>
      </c>
      <c r="F49" s="182">
        <f t="shared" si="10"/>
        <v>-102454266</v>
      </c>
      <c r="G49" s="182">
        <f t="shared" si="10"/>
        <v>-159746763</v>
      </c>
      <c r="H49" s="182">
        <f t="shared" si="10"/>
        <v>-4554440</v>
      </c>
      <c r="I49" s="182">
        <f t="shared" si="10"/>
        <v>-2628926</v>
      </c>
      <c r="J49" s="182">
        <f t="shared" si="10"/>
        <v>-166930129</v>
      </c>
      <c r="K49" s="182">
        <f t="shared" si="10"/>
        <v>-3537728</v>
      </c>
      <c r="L49" s="182">
        <f t="shared" si="10"/>
        <v>-25160729</v>
      </c>
      <c r="M49" s="182">
        <f t="shared" si="10"/>
        <v>13735806</v>
      </c>
      <c r="N49" s="182">
        <f t="shared" si="10"/>
        <v>-14962651</v>
      </c>
      <c r="O49" s="182">
        <f t="shared" si="10"/>
        <v>-818743</v>
      </c>
      <c r="P49" s="182">
        <f t="shared" si="10"/>
        <v>6148113</v>
      </c>
      <c r="Q49" s="182">
        <f t="shared" si="10"/>
        <v>40237554</v>
      </c>
      <c r="R49" s="182">
        <f t="shared" si="10"/>
        <v>45566924</v>
      </c>
      <c r="S49" s="182">
        <f t="shared" si="10"/>
        <v>53841709</v>
      </c>
      <c r="T49" s="182">
        <f t="shared" si="10"/>
        <v>-2601440</v>
      </c>
      <c r="U49" s="182">
        <f t="shared" si="10"/>
        <v>-11832370</v>
      </c>
      <c r="V49" s="182">
        <f t="shared" si="10"/>
        <v>39407899</v>
      </c>
      <c r="W49" s="182">
        <f t="shared" si="10"/>
        <v>-96917957</v>
      </c>
      <c r="X49" s="182">
        <f>IF(F25=F48,0,X25-X48)</f>
        <v>-102454266</v>
      </c>
      <c r="Y49" s="182">
        <f t="shared" si="10"/>
        <v>5536309</v>
      </c>
      <c r="Z49" s="183">
        <f>+IF(X49&lt;&gt;0,+(Y49/X49)*100,0)</f>
        <v>-5.4036881197313935</v>
      </c>
      <c r="AA49" s="180">
        <f>+AA25-AA48</f>
        <v>-102454266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18543920</v>
      </c>
      <c r="D5" s="160"/>
      <c r="E5" s="161">
        <v>17730000</v>
      </c>
      <c r="F5" s="65">
        <v>19380000</v>
      </c>
      <c r="G5" s="65">
        <v>2366710</v>
      </c>
      <c r="H5" s="65">
        <v>1734226</v>
      </c>
      <c r="I5" s="65">
        <v>1713756</v>
      </c>
      <c r="J5" s="65">
        <v>5814692</v>
      </c>
      <c r="K5" s="65">
        <v>1745702</v>
      </c>
      <c r="L5" s="65">
        <v>1731688</v>
      </c>
      <c r="M5" s="65">
        <v>1732458</v>
      </c>
      <c r="N5" s="65">
        <v>5209848</v>
      </c>
      <c r="O5" s="65">
        <v>1717138</v>
      </c>
      <c r="P5" s="65">
        <v>3093859</v>
      </c>
      <c r="Q5" s="65">
        <v>1733750</v>
      </c>
      <c r="R5" s="65">
        <v>6544747</v>
      </c>
      <c r="S5" s="65">
        <v>1733010</v>
      </c>
      <c r="T5" s="65">
        <v>1732676</v>
      </c>
      <c r="U5" s="65">
        <v>1735567</v>
      </c>
      <c r="V5" s="65">
        <v>5201253</v>
      </c>
      <c r="W5" s="65">
        <v>22770540</v>
      </c>
      <c r="X5" s="65">
        <v>19380000</v>
      </c>
      <c r="Y5" s="65">
        <v>3390540</v>
      </c>
      <c r="Z5" s="145">
        <v>17.5</v>
      </c>
      <c r="AA5" s="160">
        <v>19380000</v>
      </c>
    </row>
    <row r="6" spans="1:27" ht="13.5">
      <c r="A6" s="196" t="s">
        <v>102</v>
      </c>
      <c r="B6" s="197"/>
      <c r="C6" s="160">
        <v>7865654</v>
      </c>
      <c r="D6" s="160"/>
      <c r="E6" s="161">
        <v>900000</v>
      </c>
      <c r="F6" s="65">
        <v>900000</v>
      </c>
      <c r="G6" s="65">
        <v>671633</v>
      </c>
      <c r="H6" s="65">
        <v>690129</v>
      </c>
      <c r="I6" s="65">
        <v>706830</v>
      </c>
      <c r="J6" s="65">
        <v>2068592</v>
      </c>
      <c r="K6" s="65">
        <v>684614</v>
      </c>
      <c r="L6" s="65">
        <v>665441</v>
      </c>
      <c r="M6" s="65">
        <v>669638</v>
      </c>
      <c r="N6" s="65">
        <v>2019693</v>
      </c>
      <c r="O6" s="65">
        <v>677883</v>
      </c>
      <c r="P6" s="65">
        <v>1320055</v>
      </c>
      <c r="Q6" s="65">
        <v>646316</v>
      </c>
      <c r="R6" s="65">
        <v>2644254</v>
      </c>
      <c r="S6" s="65">
        <v>656337</v>
      </c>
      <c r="T6" s="65">
        <v>653859</v>
      </c>
      <c r="U6" s="65">
        <v>652770</v>
      </c>
      <c r="V6" s="65">
        <v>1962966</v>
      </c>
      <c r="W6" s="65">
        <v>8695505</v>
      </c>
      <c r="X6" s="65">
        <v>900000</v>
      </c>
      <c r="Y6" s="65">
        <v>7795505</v>
      </c>
      <c r="Z6" s="145">
        <v>866.17</v>
      </c>
      <c r="AA6" s="160">
        <v>900000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58300500</v>
      </c>
      <c r="G7" s="65">
        <v>2375815</v>
      </c>
      <c r="H7" s="65">
        <v>2998816</v>
      </c>
      <c r="I7" s="65">
        <v>2804816</v>
      </c>
      <c r="J7" s="65">
        <v>8179447</v>
      </c>
      <c r="K7" s="65">
        <v>1748401</v>
      </c>
      <c r="L7" s="65">
        <v>445190</v>
      </c>
      <c r="M7" s="65">
        <v>2411428</v>
      </c>
      <c r="N7" s="65">
        <v>4605019</v>
      </c>
      <c r="O7" s="65">
        <v>2878150</v>
      </c>
      <c r="P7" s="65">
        <v>5082942</v>
      </c>
      <c r="Q7" s="65">
        <v>48006240</v>
      </c>
      <c r="R7" s="65">
        <v>55967332</v>
      </c>
      <c r="S7" s="65">
        <v>45026607</v>
      </c>
      <c r="T7" s="65">
        <v>2696460</v>
      </c>
      <c r="U7" s="65">
        <v>2896607</v>
      </c>
      <c r="V7" s="65">
        <v>50619674</v>
      </c>
      <c r="W7" s="65">
        <v>119371472</v>
      </c>
      <c r="X7" s="65">
        <v>58300500</v>
      </c>
      <c r="Y7" s="65">
        <v>61070972</v>
      </c>
      <c r="Z7" s="145">
        <v>104.75</v>
      </c>
      <c r="AA7" s="160">
        <v>58300500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392577</v>
      </c>
      <c r="I9" s="65">
        <v>0</v>
      </c>
      <c r="J9" s="65">
        <v>392577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392577</v>
      </c>
      <c r="X9" s="65">
        <v>0</v>
      </c>
      <c r="Y9" s="65">
        <v>392577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390423</v>
      </c>
      <c r="H10" s="59">
        <v>0</v>
      </c>
      <c r="I10" s="59">
        <v>348076</v>
      </c>
      <c r="J10" s="59">
        <v>738499</v>
      </c>
      <c r="K10" s="59">
        <v>396872</v>
      </c>
      <c r="L10" s="59">
        <v>391134</v>
      </c>
      <c r="M10" s="59">
        <v>381054</v>
      </c>
      <c r="N10" s="59">
        <v>1169060</v>
      </c>
      <c r="O10" s="59">
        <v>396235</v>
      </c>
      <c r="P10" s="59">
        <v>395910</v>
      </c>
      <c r="Q10" s="59">
        <v>398659</v>
      </c>
      <c r="R10" s="59">
        <v>1190804</v>
      </c>
      <c r="S10" s="59">
        <v>398659</v>
      </c>
      <c r="T10" s="59">
        <v>394007</v>
      </c>
      <c r="U10" s="59">
        <v>395550</v>
      </c>
      <c r="V10" s="59">
        <v>1188216</v>
      </c>
      <c r="W10" s="59">
        <v>4286579</v>
      </c>
      <c r="X10" s="59">
        <v>0</v>
      </c>
      <c r="Y10" s="59">
        <v>4286579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38270543</v>
      </c>
      <c r="D11" s="160"/>
      <c r="E11" s="161">
        <v>62801000</v>
      </c>
      <c r="F11" s="65">
        <v>4525000</v>
      </c>
      <c r="G11" s="65">
        <v>1800895</v>
      </c>
      <c r="H11" s="65">
        <v>429983</v>
      </c>
      <c r="I11" s="65">
        <v>13404</v>
      </c>
      <c r="J11" s="65">
        <v>2244282</v>
      </c>
      <c r="K11" s="65">
        <v>209795</v>
      </c>
      <c r="L11" s="65">
        <v>791121</v>
      </c>
      <c r="M11" s="65">
        <v>268104</v>
      </c>
      <c r="N11" s="65">
        <v>1269020</v>
      </c>
      <c r="O11" s="65">
        <v>7694</v>
      </c>
      <c r="P11" s="65">
        <v>928822</v>
      </c>
      <c r="Q11" s="65">
        <v>79253</v>
      </c>
      <c r="R11" s="65">
        <v>1015769</v>
      </c>
      <c r="S11" s="65">
        <v>26896</v>
      </c>
      <c r="T11" s="65">
        <v>486947</v>
      </c>
      <c r="U11" s="65">
        <v>193657</v>
      </c>
      <c r="V11" s="65">
        <v>707500</v>
      </c>
      <c r="W11" s="65">
        <v>5236571</v>
      </c>
      <c r="X11" s="65">
        <v>4525000</v>
      </c>
      <c r="Y11" s="65">
        <v>711571</v>
      </c>
      <c r="Z11" s="145">
        <v>15.73</v>
      </c>
      <c r="AA11" s="160">
        <v>4525000</v>
      </c>
    </row>
    <row r="12" spans="1:27" ht="13.5">
      <c r="A12" s="198" t="s">
        <v>108</v>
      </c>
      <c r="B12" s="200"/>
      <c r="C12" s="160">
        <v>385515</v>
      </c>
      <c r="D12" s="160"/>
      <c r="E12" s="161">
        <v>650000</v>
      </c>
      <c r="F12" s="65">
        <v>710000</v>
      </c>
      <c r="G12" s="65">
        <v>22034</v>
      </c>
      <c r="H12" s="65">
        <v>81400</v>
      </c>
      <c r="I12" s="65">
        <v>203351</v>
      </c>
      <c r="J12" s="65">
        <v>306785</v>
      </c>
      <c r="K12" s="65">
        <v>42871</v>
      </c>
      <c r="L12" s="65">
        <v>47874</v>
      </c>
      <c r="M12" s="65">
        <v>155169</v>
      </c>
      <c r="N12" s="65">
        <v>245914</v>
      </c>
      <c r="O12" s="65">
        <v>58395</v>
      </c>
      <c r="P12" s="65">
        <v>44467</v>
      </c>
      <c r="Q12" s="65">
        <v>46226</v>
      </c>
      <c r="R12" s="65">
        <v>149088</v>
      </c>
      <c r="S12" s="65">
        <v>51417</v>
      </c>
      <c r="T12" s="65">
        <v>62611</v>
      </c>
      <c r="U12" s="65">
        <v>43073</v>
      </c>
      <c r="V12" s="65">
        <v>157101</v>
      </c>
      <c r="W12" s="65">
        <v>858888</v>
      </c>
      <c r="X12" s="65">
        <v>710000</v>
      </c>
      <c r="Y12" s="65">
        <v>148888</v>
      </c>
      <c r="Z12" s="145">
        <v>20.97</v>
      </c>
      <c r="AA12" s="160">
        <v>710000</v>
      </c>
    </row>
    <row r="13" spans="1:27" ht="13.5">
      <c r="A13" s="196" t="s">
        <v>109</v>
      </c>
      <c r="B13" s="200"/>
      <c r="C13" s="160">
        <v>413739</v>
      </c>
      <c r="D13" s="160"/>
      <c r="E13" s="161">
        <v>0</v>
      </c>
      <c r="F13" s="65">
        <v>0</v>
      </c>
      <c r="G13" s="65">
        <v>8212</v>
      </c>
      <c r="H13" s="65">
        <v>40431</v>
      </c>
      <c r="I13" s="65">
        <v>9736</v>
      </c>
      <c r="J13" s="65">
        <v>58379</v>
      </c>
      <c r="K13" s="65">
        <v>4106</v>
      </c>
      <c r="L13" s="65">
        <v>5001</v>
      </c>
      <c r="M13" s="65">
        <v>715</v>
      </c>
      <c r="N13" s="65">
        <v>9822</v>
      </c>
      <c r="O13" s="65">
        <v>2215</v>
      </c>
      <c r="P13" s="65">
        <v>6012</v>
      </c>
      <c r="Q13" s="65">
        <v>0</v>
      </c>
      <c r="R13" s="65">
        <v>8227</v>
      </c>
      <c r="S13" s="65">
        <v>31348</v>
      </c>
      <c r="T13" s="65">
        <v>880</v>
      </c>
      <c r="U13" s="65">
        <v>9757</v>
      </c>
      <c r="V13" s="65">
        <v>41985</v>
      </c>
      <c r="W13" s="65">
        <v>118413</v>
      </c>
      <c r="X13" s="65">
        <v>0</v>
      </c>
      <c r="Y13" s="65">
        <v>118413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316242</v>
      </c>
      <c r="H14" s="65">
        <v>0</v>
      </c>
      <c r="I14" s="65">
        <v>0</v>
      </c>
      <c r="J14" s="65">
        <v>316242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28</v>
      </c>
      <c r="Q14" s="65">
        <v>4</v>
      </c>
      <c r="R14" s="65">
        <v>32</v>
      </c>
      <c r="S14" s="65">
        <v>0</v>
      </c>
      <c r="T14" s="65">
        <v>5</v>
      </c>
      <c r="U14" s="65">
        <v>2578</v>
      </c>
      <c r="V14" s="65">
        <v>2583</v>
      </c>
      <c r="W14" s="65">
        <v>318857</v>
      </c>
      <c r="X14" s="65">
        <v>0</v>
      </c>
      <c r="Y14" s="65">
        <v>318857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678249</v>
      </c>
      <c r="D16" s="160"/>
      <c r="E16" s="161">
        <v>2100000</v>
      </c>
      <c r="F16" s="65">
        <v>1102500</v>
      </c>
      <c r="G16" s="65">
        <v>256622</v>
      </c>
      <c r="H16" s="65">
        <v>199870</v>
      </c>
      <c r="I16" s="65">
        <v>264790</v>
      </c>
      <c r="J16" s="65">
        <v>721282</v>
      </c>
      <c r="K16" s="65">
        <v>253443</v>
      </c>
      <c r="L16" s="65">
        <v>293253</v>
      </c>
      <c r="M16" s="65">
        <v>321293</v>
      </c>
      <c r="N16" s="65">
        <v>867989</v>
      </c>
      <c r="O16" s="65">
        <v>381561</v>
      </c>
      <c r="P16" s="65">
        <v>294019</v>
      </c>
      <c r="Q16" s="65">
        <v>414174</v>
      </c>
      <c r="R16" s="65">
        <v>1089754</v>
      </c>
      <c r="S16" s="65">
        <v>367937</v>
      </c>
      <c r="T16" s="65">
        <v>323835</v>
      </c>
      <c r="U16" s="65">
        <v>276682</v>
      </c>
      <c r="V16" s="65">
        <v>968454</v>
      </c>
      <c r="W16" s="65">
        <v>3647479</v>
      </c>
      <c r="X16" s="65">
        <v>1102500</v>
      </c>
      <c r="Y16" s="65">
        <v>2544979</v>
      </c>
      <c r="Z16" s="145">
        <v>230.84</v>
      </c>
      <c r="AA16" s="160">
        <v>1102500</v>
      </c>
    </row>
    <row r="17" spans="1:27" ht="13.5">
      <c r="A17" s="196" t="s">
        <v>113</v>
      </c>
      <c r="B17" s="200"/>
      <c r="C17" s="160">
        <v>1638240</v>
      </c>
      <c r="D17" s="160"/>
      <c r="E17" s="161">
        <v>5800000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59445404</v>
      </c>
      <c r="D19" s="160"/>
      <c r="E19" s="161">
        <v>70874000</v>
      </c>
      <c r="F19" s="65">
        <v>71302000</v>
      </c>
      <c r="G19" s="65">
        <v>35089080</v>
      </c>
      <c r="H19" s="65">
        <v>0</v>
      </c>
      <c r="I19" s="65">
        <v>0</v>
      </c>
      <c r="J19" s="65">
        <v>35089080</v>
      </c>
      <c r="K19" s="65">
        <v>173614</v>
      </c>
      <c r="L19" s="65">
        <v>50000</v>
      </c>
      <c r="M19" s="65">
        <v>22757000</v>
      </c>
      <c r="N19" s="65">
        <v>22980614</v>
      </c>
      <c r="O19" s="65">
        <v>30000</v>
      </c>
      <c r="P19" s="65">
        <v>65000</v>
      </c>
      <c r="Q19" s="65">
        <v>60000</v>
      </c>
      <c r="R19" s="65">
        <v>155000</v>
      </c>
      <c r="S19" s="65">
        <v>17251000</v>
      </c>
      <c r="T19" s="65">
        <v>0</v>
      </c>
      <c r="U19" s="65">
        <v>446000</v>
      </c>
      <c r="V19" s="65">
        <v>17697000</v>
      </c>
      <c r="W19" s="65">
        <v>75921694</v>
      </c>
      <c r="X19" s="65">
        <v>71302000</v>
      </c>
      <c r="Y19" s="65">
        <v>4619694</v>
      </c>
      <c r="Z19" s="145">
        <v>6.48</v>
      </c>
      <c r="AA19" s="160">
        <v>71302000</v>
      </c>
    </row>
    <row r="20" spans="1:27" ht="13.5">
      <c r="A20" s="196" t="s">
        <v>35</v>
      </c>
      <c r="B20" s="200" t="s">
        <v>96</v>
      </c>
      <c r="C20" s="160">
        <v>3730761</v>
      </c>
      <c r="D20" s="160"/>
      <c r="E20" s="161">
        <v>0</v>
      </c>
      <c r="F20" s="59">
        <v>4594000</v>
      </c>
      <c r="G20" s="59">
        <v>2776</v>
      </c>
      <c r="H20" s="59">
        <v>2671</v>
      </c>
      <c r="I20" s="59">
        <v>4057</v>
      </c>
      <c r="J20" s="59">
        <v>9504</v>
      </c>
      <c r="K20" s="59">
        <v>4104</v>
      </c>
      <c r="L20" s="59">
        <v>0</v>
      </c>
      <c r="M20" s="59">
        <v>4346</v>
      </c>
      <c r="N20" s="59">
        <v>8450</v>
      </c>
      <c r="O20" s="59">
        <v>4454</v>
      </c>
      <c r="P20" s="59">
        <v>8912</v>
      </c>
      <c r="Q20" s="59">
        <v>4398</v>
      </c>
      <c r="R20" s="59">
        <v>17764</v>
      </c>
      <c r="S20" s="59">
        <v>166352</v>
      </c>
      <c r="T20" s="59">
        <v>188433</v>
      </c>
      <c r="U20" s="59">
        <v>284230</v>
      </c>
      <c r="V20" s="59">
        <v>639015</v>
      </c>
      <c r="W20" s="59">
        <v>674733</v>
      </c>
      <c r="X20" s="59">
        <v>4594000</v>
      </c>
      <c r="Y20" s="59">
        <v>-3919267</v>
      </c>
      <c r="Z20" s="199">
        <v>-85.31</v>
      </c>
      <c r="AA20" s="135">
        <v>4594000</v>
      </c>
    </row>
    <row r="21" spans="1:27" ht="13.5">
      <c r="A21" s="196" t="s">
        <v>115</v>
      </c>
      <c r="B21" s="200"/>
      <c r="C21" s="160">
        <v>0</v>
      </c>
      <c r="D21" s="160"/>
      <c r="E21" s="161">
        <v>3500000</v>
      </c>
      <c r="F21" s="65">
        <v>3500000</v>
      </c>
      <c r="G21" s="65">
        <v>632484</v>
      </c>
      <c r="H21" s="65">
        <v>0</v>
      </c>
      <c r="I21" s="87">
        <v>0</v>
      </c>
      <c r="J21" s="65">
        <v>632484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569455</v>
      </c>
      <c r="V21" s="65">
        <v>569455</v>
      </c>
      <c r="W21" s="87">
        <v>1201939</v>
      </c>
      <c r="X21" s="65">
        <v>3500000</v>
      </c>
      <c r="Y21" s="65">
        <v>-2298061</v>
      </c>
      <c r="Z21" s="145">
        <v>-65.66</v>
      </c>
      <c r="AA21" s="160">
        <v>3500000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130972025</v>
      </c>
      <c r="D22" s="203">
        <f>SUM(D5:D21)</f>
        <v>0</v>
      </c>
      <c r="E22" s="204">
        <f t="shared" si="0"/>
        <v>164355000</v>
      </c>
      <c r="F22" s="205">
        <f t="shared" si="0"/>
        <v>164314000</v>
      </c>
      <c r="G22" s="205">
        <f t="shared" si="0"/>
        <v>43932926</v>
      </c>
      <c r="H22" s="205">
        <f t="shared" si="0"/>
        <v>6570103</v>
      </c>
      <c r="I22" s="205">
        <f t="shared" si="0"/>
        <v>6068816</v>
      </c>
      <c r="J22" s="205">
        <f t="shared" si="0"/>
        <v>56571845</v>
      </c>
      <c r="K22" s="205">
        <f t="shared" si="0"/>
        <v>5263522</v>
      </c>
      <c r="L22" s="205">
        <f t="shared" si="0"/>
        <v>4420702</v>
      </c>
      <c r="M22" s="205">
        <f t="shared" si="0"/>
        <v>28701205</v>
      </c>
      <c r="N22" s="205">
        <f t="shared" si="0"/>
        <v>38385429</v>
      </c>
      <c r="O22" s="205">
        <f t="shared" si="0"/>
        <v>6153725</v>
      </c>
      <c r="P22" s="205">
        <f t="shared" si="0"/>
        <v>11240026</v>
      </c>
      <c r="Q22" s="205">
        <f t="shared" si="0"/>
        <v>51389020</v>
      </c>
      <c r="R22" s="205">
        <f t="shared" si="0"/>
        <v>68782771</v>
      </c>
      <c r="S22" s="205">
        <f t="shared" si="0"/>
        <v>65709563</v>
      </c>
      <c r="T22" s="205">
        <f t="shared" si="0"/>
        <v>6539713</v>
      </c>
      <c r="U22" s="205">
        <f t="shared" si="0"/>
        <v>7505926</v>
      </c>
      <c r="V22" s="205">
        <f t="shared" si="0"/>
        <v>79755202</v>
      </c>
      <c r="W22" s="205">
        <f t="shared" si="0"/>
        <v>243495247</v>
      </c>
      <c r="X22" s="205">
        <f t="shared" si="0"/>
        <v>164314000</v>
      </c>
      <c r="Y22" s="205">
        <f t="shared" si="0"/>
        <v>79181247</v>
      </c>
      <c r="Z22" s="206">
        <f>+IF(X22&lt;&gt;0,+(Y22/X22)*100,0)</f>
        <v>48.18898389668561</v>
      </c>
      <c r="AA22" s="203">
        <f>SUM(AA5:AA21)</f>
        <v>164314000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50597768</v>
      </c>
      <c r="D25" s="160"/>
      <c r="E25" s="161">
        <v>48981000</v>
      </c>
      <c r="F25" s="65">
        <v>65558634</v>
      </c>
      <c r="G25" s="65">
        <v>72416788</v>
      </c>
      <c r="H25" s="65">
        <v>4174</v>
      </c>
      <c r="I25" s="65">
        <v>4735133</v>
      </c>
      <c r="J25" s="65">
        <v>77156095</v>
      </c>
      <c r="K25" s="65">
        <v>4510273</v>
      </c>
      <c r="L25" s="65">
        <v>9495374</v>
      </c>
      <c r="M25" s="65">
        <v>9306571</v>
      </c>
      <c r="N25" s="65">
        <v>23312218</v>
      </c>
      <c r="O25" s="65">
        <v>328253</v>
      </c>
      <c r="P25" s="65">
        <v>5179591</v>
      </c>
      <c r="Q25" s="65">
        <v>6479374</v>
      </c>
      <c r="R25" s="65">
        <v>11987218</v>
      </c>
      <c r="S25" s="65">
        <v>3243970</v>
      </c>
      <c r="T25" s="65">
        <v>4744355</v>
      </c>
      <c r="U25" s="65">
        <v>9739839</v>
      </c>
      <c r="V25" s="65">
        <v>17728164</v>
      </c>
      <c r="W25" s="65">
        <v>130183695</v>
      </c>
      <c r="X25" s="65">
        <v>65558634</v>
      </c>
      <c r="Y25" s="65">
        <v>64625061</v>
      </c>
      <c r="Z25" s="145">
        <v>98.58</v>
      </c>
      <c r="AA25" s="160">
        <v>65558634</v>
      </c>
    </row>
    <row r="26" spans="1:27" ht="13.5">
      <c r="A26" s="198" t="s">
        <v>38</v>
      </c>
      <c r="B26" s="197"/>
      <c r="C26" s="160">
        <v>9080984</v>
      </c>
      <c r="D26" s="160"/>
      <c r="E26" s="161">
        <v>5598000</v>
      </c>
      <c r="F26" s="65">
        <v>0</v>
      </c>
      <c r="G26" s="65">
        <v>6641079</v>
      </c>
      <c r="H26" s="65">
        <v>0</v>
      </c>
      <c r="I26" s="65">
        <v>826526</v>
      </c>
      <c r="J26" s="65">
        <v>7467605</v>
      </c>
      <c r="K26" s="65">
        <v>831460</v>
      </c>
      <c r="L26" s="65">
        <v>1572013</v>
      </c>
      <c r="M26" s="65">
        <v>775641</v>
      </c>
      <c r="N26" s="65">
        <v>3179114</v>
      </c>
      <c r="O26" s="65">
        <v>797474</v>
      </c>
      <c r="P26" s="65">
        <v>781210</v>
      </c>
      <c r="Q26" s="65">
        <v>842655</v>
      </c>
      <c r="R26" s="65">
        <v>2421339</v>
      </c>
      <c r="S26" s="65">
        <v>821336</v>
      </c>
      <c r="T26" s="65">
        <v>794746</v>
      </c>
      <c r="U26" s="65">
        <v>1822190</v>
      </c>
      <c r="V26" s="65">
        <v>3438272</v>
      </c>
      <c r="W26" s="65">
        <v>16506330</v>
      </c>
      <c r="X26" s="65">
        <v>0</v>
      </c>
      <c r="Y26" s="65">
        <v>16506330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316242</v>
      </c>
      <c r="H27" s="65">
        <v>0</v>
      </c>
      <c r="I27" s="65">
        <v>0</v>
      </c>
      <c r="J27" s="65">
        <v>316242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316242</v>
      </c>
      <c r="X27" s="65">
        <v>0</v>
      </c>
      <c r="Y27" s="65">
        <v>316242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68511173</v>
      </c>
      <c r="D28" s="160"/>
      <c r="E28" s="161">
        <v>0</v>
      </c>
      <c r="F28" s="65">
        <v>0</v>
      </c>
      <c r="G28" s="65">
        <v>10752224</v>
      </c>
      <c r="H28" s="65">
        <v>0</v>
      </c>
      <c r="I28" s="65">
        <v>0</v>
      </c>
      <c r="J28" s="65">
        <v>10752224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10752224</v>
      </c>
      <c r="X28" s="65">
        <v>0</v>
      </c>
      <c r="Y28" s="65">
        <v>10752224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37903</v>
      </c>
      <c r="D29" s="160"/>
      <c r="E29" s="161">
        <v>300000</v>
      </c>
      <c r="F29" s="65">
        <v>0</v>
      </c>
      <c r="G29" s="65">
        <v>316242</v>
      </c>
      <c r="H29" s="65">
        <v>0</v>
      </c>
      <c r="I29" s="65">
        <v>0</v>
      </c>
      <c r="J29" s="65">
        <v>316242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316242</v>
      </c>
      <c r="X29" s="65">
        <v>0</v>
      </c>
      <c r="Y29" s="65">
        <v>316242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33906123</v>
      </c>
      <c r="D30" s="160"/>
      <c r="E30" s="161">
        <v>35650000</v>
      </c>
      <c r="F30" s="65">
        <v>47650000</v>
      </c>
      <c r="G30" s="65">
        <v>3698603</v>
      </c>
      <c r="H30" s="65">
        <v>6113312</v>
      </c>
      <c r="I30" s="65">
        <v>134352</v>
      </c>
      <c r="J30" s="65">
        <v>9946267</v>
      </c>
      <c r="K30" s="65">
        <v>1015947</v>
      </c>
      <c r="L30" s="65">
        <v>15478415</v>
      </c>
      <c r="M30" s="65">
        <v>1097809</v>
      </c>
      <c r="N30" s="65">
        <v>17592171</v>
      </c>
      <c r="O30" s="65">
        <v>2659112</v>
      </c>
      <c r="P30" s="65">
        <v>-3801184</v>
      </c>
      <c r="Q30" s="65">
        <v>2800624</v>
      </c>
      <c r="R30" s="65">
        <v>1658552</v>
      </c>
      <c r="S30" s="65">
        <v>3017983</v>
      </c>
      <c r="T30" s="65">
        <v>0</v>
      </c>
      <c r="U30" s="65">
        <v>2954774</v>
      </c>
      <c r="V30" s="65">
        <v>5972757</v>
      </c>
      <c r="W30" s="65">
        <v>35169747</v>
      </c>
      <c r="X30" s="65">
        <v>47650000</v>
      </c>
      <c r="Y30" s="65">
        <v>-12480253</v>
      </c>
      <c r="Z30" s="145">
        <v>-26.19</v>
      </c>
      <c r="AA30" s="160">
        <v>47650000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16503251</v>
      </c>
      <c r="D32" s="160"/>
      <c r="E32" s="161">
        <v>18908000</v>
      </c>
      <c r="F32" s="65">
        <v>13991597</v>
      </c>
      <c r="G32" s="65">
        <v>2309515</v>
      </c>
      <c r="H32" s="65">
        <v>1068232</v>
      </c>
      <c r="I32" s="65">
        <v>984837</v>
      </c>
      <c r="J32" s="65">
        <v>4362584</v>
      </c>
      <c r="K32" s="65">
        <v>896465</v>
      </c>
      <c r="L32" s="65">
        <v>1262259</v>
      </c>
      <c r="M32" s="65">
        <v>1487243</v>
      </c>
      <c r="N32" s="65">
        <v>3645967</v>
      </c>
      <c r="O32" s="65">
        <v>964567</v>
      </c>
      <c r="P32" s="65">
        <v>1084468</v>
      </c>
      <c r="Q32" s="65">
        <v>316352</v>
      </c>
      <c r="R32" s="65">
        <v>2365387</v>
      </c>
      <c r="S32" s="65">
        <v>1840387</v>
      </c>
      <c r="T32" s="65">
        <v>1035924</v>
      </c>
      <c r="U32" s="65">
        <v>1812486</v>
      </c>
      <c r="V32" s="65">
        <v>4688797</v>
      </c>
      <c r="W32" s="65">
        <v>15062735</v>
      </c>
      <c r="X32" s="65">
        <v>13991597</v>
      </c>
      <c r="Y32" s="65">
        <v>1071138</v>
      </c>
      <c r="Z32" s="145">
        <v>7.66</v>
      </c>
      <c r="AA32" s="160">
        <v>13991597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97058000</v>
      </c>
      <c r="G33" s="65">
        <v>316242</v>
      </c>
      <c r="H33" s="65">
        <v>0</v>
      </c>
      <c r="I33" s="65">
        <v>0</v>
      </c>
      <c r="J33" s="65">
        <v>316242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316242</v>
      </c>
      <c r="X33" s="65">
        <v>97058000</v>
      </c>
      <c r="Y33" s="65">
        <v>-96741758</v>
      </c>
      <c r="Z33" s="145">
        <v>-99.67</v>
      </c>
      <c r="AA33" s="160">
        <v>97058000</v>
      </c>
    </row>
    <row r="34" spans="1:27" ht="13.5">
      <c r="A34" s="198" t="s">
        <v>43</v>
      </c>
      <c r="B34" s="197" t="s">
        <v>123</v>
      </c>
      <c r="C34" s="160">
        <v>24708103</v>
      </c>
      <c r="D34" s="160"/>
      <c r="E34" s="161">
        <v>8327000</v>
      </c>
      <c r="F34" s="65">
        <v>72521035</v>
      </c>
      <c r="G34" s="65">
        <v>106912754</v>
      </c>
      <c r="H34" s="65">
        <v>3938825</v>
      </c>
      <c r="I34" s="65">
        <v>2016894</v>
      </c>
      <c r="J34" s="65">
        <v>112868473</v>
      </c>
      <c r="K34" s="65">
        <v>1547105</v>
      </c>
      <c r="L34" s="65">
        <v>1773370</v>
      </c>
      <c r="M34" s="65">
        <v>2298135</v>
      </c>
      <c r="N34" s="65">
        <v>5618610</v>
      </c>
      <c r="O34" s="65">
        <v>2223062</v>
      </c>
      <c r="P34" s="65">
        <v>1847828</v>
      </c>
      <c r="Q34" s="65">
        <v>712461</v>
      </c>
      <c r="R34" s="65">
        <v>4783351</v>
      </c>
      <c r="S34" s="65">
        <v>2944178</v>
      </c>
      <c r="T34" s="65">
        <v>2566128</v>
      </c>
      <c r="U34" s="65">
        <v>3009007</v>
      </c>
      <c r="V34" s="65">
        <v>8519313</v>
      </c>
      <c r="W34" s="65">
        <v>131789747</v>
      </c>
      <c r="X34" s="65">
        <v>72521035</v>
      </c>
      <c r="Y34" s="65">
        <v>59268712</v>
      </c>
      <c r="Z34" s="145">
        <v>81.73</v>
      </c>
      <c r="AA34" s="160">
        <v>72521035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203345305</v>
      </c>
      <c r="D36" s="203">
        <f>SUM(D25:D35)</f>
        <v>0</v>
      </c>
      <c r="E36" s="204">
        <f t="shared" si="1"/>
        <v>117764000</v>
      </c>
      <c r="F36" s="205">
        <f t="shared" si="1"/>
        <v>296779266</v>
      </c>
      <c r="G36" s="205">
        <f t="shared" si="1"/>
        <v>203679689</v>
      </c>
      <c r="H36" s="205">
        <f t="shared" si="1"/>
        <v>11124543</v>
      </c>
      <c r="I36" s="205">
        <f t="shared" si="1"/>
        <v>8697742</v>
      </c>
      <c r="J36" s="205">
        <f t="shared" si="1"/>
        <v>223501974</v>
      </c>
      <c r="K36" s="205">
        <f t="shared" si="1"/>
        <v>8801250</v>
      </c>
      <c r="L36" s="205">
        <f t="shared" si="1"/>
        <v>29581431</v>
      </c>
      <c r="M36" s="205">
        <f t="shared" si="1"/>
        <v>14965399</v>
      </c>
      <c r="N36" s="205">
        <f t="shared" si="1"/>
        <v>53348080</v>
      </c>
      <c r="O36" s="205">
        <f t="shared" si="1"/>
        <v>6972468</v>
      </c>
      <c r="P36" s="205">
        <f t="shared" si="1"/>
        <v>5091913</v>
      </c>
      <c r="Q36" s="205">
        <f t="shared" si="1"/>
        <v>11151466</v>
      </c>
      <c r="R36" s="205">
        <f t="shared" si="1"/>
        <v>23215847</v>
      </c>
      <c r="S36" s="205">
        <f t="shared" si="1"/>
        <v>11867854</v>
      </c>
      <c r="T36" s="205">
        <f t="shared" si="1"/>
        <v>9141153</v>
      </c>
      <c r="U36" s="205">
        <f t="shared" si="1"/>
        <v>19338296</v>
      </c>
      <c r="V36" s="205">
        <f t="shared" si="1"/>
        <v>40347303</v>
      </c>
      <c r="W36" s="205">
        <f t="shared" si="1"/>
        <v>340413204</v>
      </c>
      <c r="X36" s="205">
        <f t="shared" si="1"/>
        <v>296779266</v>
      </c>
      <c r="Y36" s="205">
        <f t="shared" si="1"/>
        <v>43633938</v>
      </c>
      <c r="Z36" s="206">
        <f>+IF(X36&lt;&gt;0,+(Y36/X36)*100,0)</f>
        <v>14.702488683963521</v>
      </c>
      <c r="AA36" s="203">
        <f>SUM(AA25:AA35)</f>
        <v>296779266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-72373280</v>
      </c>
      <c r="D38" s="214">
        <f>+D22-D36</f>
        <v>0</v>
      </c>
      <c r="E38" s="215">
        <f t="shared" si="2"/>
        <v>46591000</v>
      </c>
      <c r="F38" s="111">
        <f t="shared" si="2"/>
        <v>-132465266</v>
      </c>
      <c r="G38" s="111">
        <f t="shared" si="2"/>
        <v>-159746763</v>
      </c>
      <c r="H38" s="111">
        <f t="shared" si="2"/>
        <v>-4554440</v>
      </c>
      <c r="I38" s="111">
        <f t="shared" si="2"/>
        <v>-2628926</v>
      </c>
      <c r="J38" s="111">
        <f t="shared" si="2"/>
        <v>-166930129</v>
      </c>
      <c r="K38" s="111">
        <f t="shared" si="2"/>
        <v>-3537728</v>
      </c>
      <c r="L38" s="111">
        <f t="shared" si="2"/>
        <v>-25160729</v>
      </c>
      <c r="M38" s="111">
        <f t="shared" si="2"/>
        <v>13735806</v>
      </c>
      <c r="N38" s="111">
        <f t="shared" si="2"/>
        <v>-14962651</v>
      </c>
      <c r="O38" s="111">
        <f t="shared" si="2"/>
        <v>-818743</v>
      </c>
      <c r="P38" s="111">
        <f t="shared" si="2"/>
        <v>6148113</v>
      </c>
      <c r="Q38" s="111">
        <f t="shared" si="2"/>
        <v>40237554</v>
      </c>
      <c r="R38" s="111">
        <f t="shared" si="2"/>
        <v>45566924</v>
      </c>
      <c r="S38" s="111">
        <f t="shared" si="2"/>
        <v>53841709</v>
      </c>
      <c r="T38" s="111">
        <f t="shared" si="2"/>
        <v>-2601440</v>
      </c>
      <c r="U38" s="111">
        <f t="shared" si="2"/>
        <v>-11832370</v>
      </c>
      <c r="V38" s="111">
        <f t="shared" si="2"/>
        <v>39407899</v>
      </c>
      <c r="W38" s="111">
        <f t="shared" si="2"/>
        <v>-96917957</v>
      </c>
      <c r="X38" s="111">
        <f>IF(F22=F36,0,X22-X36)</f>
        <v>-132465266</v>
      </c>
      <c r="Y38" s="111">
        <f t="shared" si="2"/>
        <v>35547309</v>
      </c>
      <c r="Z38" s="216">
        <f>+IF(X38&lt;&gt;0,+(Y38/X38)*100,0)</f>
        <v>-26.835192404324314</v>
      </c>
      <c r="AA38" s="214">
        <f>+AA22-AA36</f>
        <v>-132465266</v>
      </c>
    </row>
    <row r="39" spans="1:27" ht="13.5">
      <c r="A39" s="196" t="s">
        <v>46</v>
      </c>
      <c r="B39" s="200"/>
      <c r="C39" s="160">
        <v>31697768</v>
      </c>
      <c r="D39" s="160"/>
      <c r="E39" s="161">
        <v>30011000</v>
      </c>
      <c r="F39" s="65">
        <v>30011000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30011000</v>
      </c>
      <c r="Y39" s="65">
        <v>-30011000</v>
      </c>
      <c r="Z39" s="145">
        <v>-100</v>
      </c>
      <c r="AA39" s="160">
        <v>30011000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-40675512</v>
      </c>
      <c r="D42" s="221">
        <f>SUM(D38:D41)</f>
        <v>0</v>
      </c>
      <c r="E42" s="222">
        <f t="shared" si="3"/>
        <v>76602000</v>
      </c>
      <c r="F42" s="93">
        <f t="shared" si="3"/>
        <v>-102454266</v>
      </c>
      <c r="G42" s="93">
        <f t="shared" si="3"/>
        <v>-159746763</v>
      </c>
      <c r="H42" s="93">
        <f t="shared" si="3"/>
        <v>-4554440</v>
      </c>
      <c r="I42" s="93">
        <f t="shared" si="3"/>
        <v>-2628926</v>
      </c>
      <c r="J42" s="93">
        <f t="shared" si="3"/>
        <v>-166930129</v>
      </c>
      <c r="K42" s="93">
        <f t="shared" si="3"/>
        <v>-3537728</v>
      </c>
      <c r="L42" s="93">
        <f t="shared" si="3"/>
        <v>-25160729</v>
      </c>
      <c r="M42" s="93">
        <f t="shared" si="3"/>
        <v>13735806</v>
      </c>
      <c r="N42" s="93">
        <f t="shared" si="3"/>
        <v>-14962651</v>
      </c>
      <c r="O42" s="93">
        <f t="shared" si="3"/>
        <v>-818743</v>
      </c>
      <c r="P42" s="93">
        <f t="shared" si="3"/>
        <v>6148113</v>
      </c>
      <c r="Q42" s="93">
        <f t="shared" si="3"/>
        <v>40237554</v>
      </c>
      <c r="R42" s="93">
        <f t="shared" si="3"/>
        <v>45566924</v>
      </c>
      <c r="S42" s="93">
        <f t="shared" si="3"/>
        <v>53841709</v>
      </c>
      <c r="T42" s="93">
        <f t="shared" si="3"/>
        <v>-2601440</v>
      </c>
      <c r="U42" s="93">
        <f t="shared" si="3"/>
        <v>-11832370</v>
      </c>
      <c r="V42" s="93">
        <f t="shared" si="3"/>
        <v>39407899</v>
      </c>
      <c r="W42" s="93">
        <f t="shared" si="3"/>
        <v>-96917957</v>
      </c>
      <c r="X42" s="93">
        <f t="shared" si="3"/>
        <v>-102454266</v>
      </c>
      <c r="Y42" s="93">
        <f t="shared" si="3"/>
        <v>5536309</v>
      </c>
      <c r="Z42" s="223">
        <f>+IF(X42&lt;&gt;0,+(Y42/X42)*100,0)</f>
        <v>-5.4036881197313935</v>
      </c>
      <c r="AA42" s="221">
        <f>SUM(AA38:AA41)</f>
        <v>-102454266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-40675512</v>
      </c>
      <c r="D44" s="225">
        <f>+D42-D43</f>
        <v>0</v>
      </c>
      <c r="E44" s="226">
        <f t="shared" si="4"/>
        <v>76602000</v>
      </c>
      <c r="F44" s="82">
        <f t="shared" si="4"/>
        <v>-102454266</v>
      </c>
      <c r="G44" s="82">
        <f t="shared" si="4"/>
        <v>-159746763</v>
      </c>
      <c r="H44" s="82">
        <f t="shared" si="4"/>
        <v>-4554440</v>
      </c>
      <c r="I44" s="82">
        <f t="shared" si="4"/>
        <v>-2628926</v>
      </c>
      <c r="J44" s="82">
        <f t="shared" si="4"/>
        <v>-166930129</v>
      </c>
      <c r="K44" s="82">
        <f t="shared" si="4"/>
        <v>-3537728</v>
      </c>
      <c r="L44" s="82">
        <f t="shared" si="4"/>
        <v>-25160729</v>
      </c>
      <c r="M44" s="82">
        <f t="shared" si="4"/>
        <v>13735806</v>
      </c>
      <c r="N44" s="82">
        <f t="shared" si="4"/>
        <v>-14962651</v>
      </c>
      <c r="O44" s="82">
        <f t="shared" si="4"/>
        <v>-818743</v>
      </c>
      <c r="P44" s="82">
        <f t="shared" si="4"/>
        <v>6148113</v>
      </c>
      <c r="Q44" s="82">
        <f t="shared" si="4"/>
        <v>40237554</v>
      </c>
      <c r="R44" s="82">
        <f t="shared" si="4"/>
        <v>45566924</v>
      </c>
      <c r="S44" s="82">
        <f t="shared" si="4"/>
        <v>53841709</v>
      </c>
      <c r="T44" s="82">
        <f t="shared" si="4"/>
        <v>-2601440</v>
      </c>
      <c r="U44" s="82">
        <f t="shared" si="4"/>
        <v>-11832370</v>
      </c>
      <c r="V44" s="82">
        <f t="shared" si="4"/>
        <v>39407899</v>
      </c>
      <c r="W44" s="82">
        <f t="shared" si="4"/>
        <v>-96917957</v>
      </c>
      <c r="X44" s="82">
        <f t="shared" si="4"/>
        <v>-102454266</v>
      </c>
      <c r="Y44" s="82">
        <f t="shared" si="4"/>
        <v>5536309</v>
      </c>
      <c r="Z44" s="227">
        <f>+IF(X44&lt;&gt;0,+(Y44/X44)*100,0)</f>
        <v>-5.4036881197313935</v>
      </c>
      <c r="AA44" s="225">
        <f>+AA42-AA43</f>
        <v>-102454266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-40675512</v>
      </c>
      <c r="D46" s="221">
        <f>SUM(D44:D45)</f>
        <v>0</v>
      </c>
      <c r="E46" s="222">
        <f t="shared" si="5"/>
        <v>76602000</v>
      </c>
      <c r="F46" s="93">
        <f t="shared" si="5"/>
        <v>-102454266</v>
      </c>
      <c r="G46" s="93">
        <f t="shared" si="5"/>
        <v>-159746763</v>
      </c>
      <c r="H46" s="93">
        <f t="shared" si="5"/>
        <v>-4554440</v>
      </c>
      <c r="I46" s="93">
        <f t="shared" si="5"/>
        <v>-2628926</v>
      </c>
      <c r="J46" s="93">
        <f t="shared" si="5"/>
        <v>-166930129</v>
      </c>
      <c r="K46" s="93">
        <f t="shared" si="5"/>
        <v>-3537728</v>
      </c>
      <c r="L46" s="93">
        <f t="shared" si="5"/>
        <v>-25160729</v>
      </c>
      <c r="M46" s="93">
        <f t="shared" si="5"/>
        <v>13735806</v>
      </c>
      <c r="N46" s="93">
        <f t="shared" si="5"/>
        <v>-14962651</v>
      </c>
      <c r="O46" s="93">
        <f t="shared" si="5"/>
        <v>-818743</v>
      </c>
      <c r="P46" s="93">
        <f t="shared" si="5"/>
        <v>6148113</v>
      </c>
      <c r="Q46" s="93">
        <f t="shared" si="5"/>
        <v>40237554</v>
      </c>
      <c r="R46" s="93">
        <f t="shared" si="5"/>
        <v>45566924</v>
      </c>
      <c r="S46" s="93">
        <f t="shared" si="5"/>
        <v>53841709</v>
      </c>
      <c r="T46" s="93">
        <f t="shared" si="5"/>
        <v>-2601440</v>
      </c>
      <c r="U46" s="93">
        <f t="shared" si="5"/>
        <v>-11832370</v>
      </c>
      <c r="V46" s="93">
        <f t="shared" si="5"/>
        <v>39407899</v>
      </c>
      <c r="W46" s="93">
        <f t="shared" si="5"/>
        <v>-96917957</v>
      </c>
      <c r="X46" s="93">
        <f t="shared" si="5"/>
        <v>-102454266</v>
      </c>
      <c r="Y46" s="93">
        <f t="shared" si="5"/>
        <v>5536309</v>
      </c>
      <c r="Z46" s="223">
        <f>+IF(X46&lt;&gt;0,+(Y46/X46)*100,0)</f>
        <v>-5.4036881197313935</v>
      </c>
      <c r="AA46" s="221">
        <f>SUM(AA44:AA45)</f>
        <v>-102454266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-40675512</v>
      </c>
      <c r="D48" s="232">
        <f>SUM(D46:D47)</f>
        <v>0</v>
      </c>
      <c r="E48" s="233">
        <f t="shared" si="6"/>
        <v>76602000</v>
      </c>
      <c r="F48" s="234">
        <f t="shared" si="6"/>
        <v>-102454266</v>
      </c>
      <c r="G48" s="234">
        <f t="shared" si="6"/>
        <v>-159746763</v>
      </c>
      <c r="H48" s="235">
        <f t="shared" si="6"/>
        <v>-4554440</v>
      </c>
      <c r="I48" s="235">
        <f t="shared" si="6"/>
        <v>-2628926</v>
      </c>
      <c r="J48" s="235">
        <f t="shared" si="6"/>
        <v>-166930129</v>
      </c>
      <c r="K48" s="235">
        <f t="shared" si="6"/>
        <v>-3537728</v>
      </c>
      <c r="L48" s="235">
        <f t="shared" si="6"/>
        <v>-25160729</v>
      </c>
      <c r="M48" s="234">
        <f t="shared" si="6"/>
        <v>13735806</v>
      </c>
      <c r="N48" s="234">
        <f t="shared" si="6"/>
        <v>-14962651</v>
      </c>
      <c r="O48" s="235">
        <f t="shared" si="6"/>
        <v>-818743</v>
      </c>
      <c r="P48" s="235">
        <f t="shared" si="6"/>
        <v>6148113</v>
      </c>
      <c r="Q48" s="235">
        <f t="shared" si="6"/>
        <v>40237554</v>
      </c>
      <c r="R48" s="235">
        <f t="shared" si="6"/>
        <v>45566924</v>
      </c>
      <c r="S48" s="235">
        <f t="shared" si="6"/>
        <v>53841709</v>
      </c>
      <c r="T48" s="234">
        <f t="shared" si="6"/>
        <v>-2601440</v>
      </c>
      <c r="U48" s="234">
        <f t="shared" si="6"/>
        <v>-11832370</v>
      </c>
      <c r="V48" s="235">
        <f t="shared" si="6"/>
        <v>39407899</v>
      </c>
      <c r="W48" s="235">
        <f t="shared" si="6"/>
        <v>-96917957</v>
      </c>
      <c r="X48" s="235">
        <f t="shared" si="6"/>
        <v>-102454266</v>
      </c>
      <c r="Y48" s="235">
        <f t="shared" si="6"/>
        <v>5536309</v>
      </c>
      <c r="Z48" s="236">
        <f>+IF(X48&lt;&gt;0,+(Y48/X48)*100,0)</f>
        <v>-5.4036881197313935</v>
      </c>
      <c r="AA48" s="237">
        <f>SUM(AA46:AA47)</f>
        <v>-102454266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469155676</v>
      </c>
      <c r="D5" s="158">
        <f>SUM(D6:D8)</f>
        <v>0</v>
      </c>
      <c r="E5" s="159">
        <f t="shared" si="0"/>
        <v>32242814</v>
      </c>
      <c r="F5" s="105">
        <f t="shared" si="0"/>
        <v>0</v>
      </c>
      <c r="G5" s="105">
        <f t="shared" si="0"/>
        <v>3021892</v>
      </c>
      <c r="H5" s="105">
        <f t="shared" si="0"/>
        <v>4482496</v>
      </c>
      <c r="I5" s="105">
        <f t="shared" si="0"/>
        <v>86075</v>
      </c>
      <c r="J5" s="105">
        <f t="shared" si="0"/>
        <v>7590463</v>
      </c>
      <c r="K5" s="105">
        <f t="shared" si="0"/>
        <v>87456</v>
      </c>
      <c r="L5" s="105">
        <f t="shared" si="0"/>
        <v>6246771</v>
      </c>
      <c r="M5" s="105">
        <f t="shared" si="0"/>
        <v>727508</v>
      </c>
      <c r="N5" s="105">
        <f t="shared" si="0"/>
        <v>7061735</v>
      </c>
      <c r="O5" s="105">
        <f t="shared" si="0"/>
        <v>90315</v>
      </c>
      <c r="P5" s="105">
        <f t="shared" si="0"/>
        <v>89995</v>
      </c>
      <c r="Q5" s="105">
        <f t="shared" si="0"/>
        <v>1654875</v>
      </c>
      <c r="R5" s="105">
        <f t="shared" si="0"/>
        <v>1835185</v>
      </c>
      <c r="S5" s="105">
        <f t="shared" si="0"/>
        <v>2186623</v>
      </c>
      <c r="T5" s="105">
        <f t="shared" si="0"/>
        <v>145794</v>
      </c>
      <c r="U5" s="105">
        <f t="shared" si="0"/>
        <v>4576710</v>
      </c>
      <c r="V5" s="105">
        <f t="shared" si="0"/>
        <v>6909127</v>
      </c>
      <c r="W5" s="105">
        <f t="shared" si="0"/>
        <v>23396510</v>
      </c>
      <c r="X5" s="105">
        <f t="shared" si="0"/>
        <v>0</v>
      </c>
      <c r="Y5" s="105">
        <f t="shared" si="0"/>
        <v>23396510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>
        <v>469155676</v>
      </c>
      <c r="D6" s="160"/>
      <c r="E6" s="161">
        <v>32242814</v>
      </c>
      <c r="F6" s="65"/>
      <c r="G6" s="65">
        <v>3021892</v>
      </c>
      <c r="H6" s="65">
        <v>4482496</v>
      </c>
      <c r="I6" s="65">
        <v>86075</v>
      </c>
      <c r="J6" s="65">
        <v>7590463</v>
      </c>
      <c r="K6" s="65">
        <v>87456</v>
      </c>
      <c r="L6" s="65">
        <v>6246771</v>
      </c>
      <c r="M6" s="65">
        <v>727508</v>
      </c>
      <c r="N6" s="65">
        <v>7061735</v>
      </c>
      <c r="O6" s="65">
        <v>90315</v>
      </c>
      <c r="P6" s="65">
        <v>89995</v>
      </c>
      <c r="Q6" s="65">
        <v>1654875</v>
      </c>
      <c r="R6" s="65">
        <v>1835185</v>
      </c>
      <c r="S6" s="65">
        <v>2186623</v>
      </c>
      <c r="T6" s="65">
        <v>145794</v>
      </c>
      <c r="U6" s="65">
        <v>4576710</v>
      </c>
      <c r="V6" s="65">
        <v>6909127</v>
      </c>
      <c r="W6" s="65">
        <v>23396510</v>
      </c>
      <c r="X6" s="65"/>
      <c r="Y6" s="65">
        <v>23396510</v>
      </c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4251670</v>
      </c>
      <c r="F9" s="105">
        <f t="shared" si="1"/>
        <v>10000000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10000000</v>
      </c>
      <c r="Y9" s="105">
        <f t="shared" si="1"/>
        <v>-10000000</v>
      </c>
      <c r="Z9" s="142">
        <f>+IF(X9&lt;&gt;0,+(Y9/X9)*100,0)</f>
        <v>-100</v>
      </c>
      <c r="AA9" s="107">
        <f>SUM(AA10:AA14)</f>
        <v>10000000</v>
      </c>
    </row>
    <row r="10" spans="1:27" ht="13.5">
      <c r="A10" s="143" t="s">
        <v>79</v>
      </c>
      <c r="B10" s="141"/>
      <c r="C10" s="160"/>
      <c r="D10" s="160"/>
      <c r="E10" s="161"/>
      <c r="F10" s="65">
        <v>10000000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>
        <v>10000000</v>
      </c>
      <c r="Y10" s="65">
        <v>-10000000</v>
      </c>
      <c r="Z10" s="145">
        <v>-100</v>
      </c>
      <c r="AA10" s="67">
        <v>10000000</v>
      </c>
    </row>
    <row r="11" spans="1:27" ht="13.5">
      <c r="A11" s="143" t="s">
        <v>80</v>
      </c>
      <c r="B11" s="141"/>
      <c r="C11" s="160"/>
      <c r="D11" s="160"/>
      <c r="E11" s="161">
        <v>4251670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17758383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>
        <v>720039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17038344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10231808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>
        <v>10231808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469155676</v>
      </c>
      <c r="D25" s="232">
        <f>+D5+D9+D15+D19+D24</f>
        <v>0</v>
      </c>
      <c r="E25" s="245">
        <f t="shared" si="4"/>
        <v>64484675</v>
      </c>
      <c r="F25" s="234">
        <f t="shared" si="4"/>
        <v>10000000</v>
      </c>
      <c r="G25" s="234">
        <f t="shared" si="4"/>
        <v>3021892</v>
      </c>
      <c r="H25" s="234">
        <f t="shared" si="4"/>
        <v>4482496</v>
      </c>
      <c r="I25" s="234">
        <f t="shared" si="4"/>
        <v>86075</v>
      </c>
      <c r="J25" s="234">
        <f t="shared" si="4"/>
        <v>7590463</v>
      </c>
      <c r="K25" s="234">
        <f t="shared" si="4"/>
        <v>87456</v>
      </c>
      <c r="L25" s="234">
        <f t="shared" si="4"/>
        <v>6246771</v>
      </c>
      <c r="M25" s="234">
        <f t="shared" si="4"/>
        <v>727508</v>
      </c>
      <c r="N25" s="234">
        <f t="shared" si="4"/>
        <v>7061735</v>
      </c>
      <c r="O25" s="234">
        <f t="shared" si="4"/>
        <v>90315</v>
      </c>
      <c r="P25" s="234">
        <f t="shared" si="4"/>
        <v>89995</v>
      </c>
      <c r="Q25" s="234">
        <f t="shared" si="4"/>
        <v>1654875</v>
      </c>
      <c r="R25" s="234">
        <f t="shared" si="4"/>
        <v>1835185</v>
      </c>
      <c r="S25" s="234">
        <f t="shared" si="4"/>
        <v>2186623</v>
      </c>
      <c r="T25" s="234">
        <f t="shared" si="4"/>
        <v>145794</v>
      </c>
      <c r="U25" s="234">
        <f t="shared" si="4"/>
        <v>4576710</v>
      </c>
      <c r="V25" s="234">
        <f t="shared" si="4"/>
        <v>6909127</v>
      </c>
      <c r="W25" s="234">
        <f t="shared" si="4"/>
        <v>23396510</v>
      </c>
      <c r="X25" s="234">
        <f t="shared" si="4"/>
        <v>10000000</v>
      </c>
      <c r="Y25" s="234">
        <f t="shared" si="4"/>
        <v>13396510</v>
      </c>
      <c r="Z25" s="246">
        <f>+IF(X25&lt;&gt;0,+(Y25/X25)*100,0)</f>
        <v>133.9651</v>
      </c>
      <c r="AA25" s="247">
        <f>+AA5+AA9+AA15+AA19+AA24</f>
        <v>10000000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30011000</v>
      </c>
      <c r="F28" s="65"/>
      <c r="G28" s="65">
        <v>3021892</v>
      </c>
      <c r="H28" s="65">
        <v>4482496</v>
      </c>
      <c r="I28" s="65">
        <v>86074</v>
      </c>
      <c r="J28" s="65">
        <v>7590462</v>
      </c>
      <c r="K28" s="65"/>
      <c r="L28" s="65">
        <v>6246771</v>
      </c>
      <c r="M28" s="65">
        <v>727508</v>
      </c>
      <c r="N28" s="65">
        <v>6974279</v>
      </c>
      <c r="O28" s="65"/>
      <c r="P28" s="65">
        <v>89995</v>
      </c>
      <c r="Q28" s="65">
        <v>1654875</v>
      </c>
      <c r="R28" s="65">
        <v>1744870</v>
      </c>
      <c r="S28" s="65">
        <v>2186623</v>
      </c>
      <c r="T28" s="65">
        <v>145794</v>
      </c>
      <c r="U28" s="65">
        <v>145794</v>
      </c>
      <c r="V28" s="65">
        <v>2478211</v>
      </c>
      <c r="W28" s="65">
        <v>18787822</v>
      </c>
      <c r="X28" s="65"/>
      <c r="Y28" s="65">
        <v>18787822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30011000</v>
      </c>
      <c r="F32" s="82">
        <f t="shared" si="5"/>
        <v>0</v>
      </c>
      <c r="G32" s="82">
        <f t="shared" si="5"/>
        <v>3021892</v>
      </c>
      <c r="H32" s="82">
        <f t="shared" si="5"/>
        <v>4482496</v>
      </c>
      <c r="I32" s="82">
        <f t="shared" si="5"/>
        <v>86074</v>
      </c>
      <c r="J32" s="82">
        <f t="shared" si="5"/>
        <v>7590462</v>
      </c>
      <c r="K32" s="82">
        <f t="shared" si="5"/>
        <v>0</v>
      </c>
      <c r="L32" s="82">
        <f t="shared" si="5"/>
        <v>6246771</v>
      </c>
      <c r="M32" s="82">
        <f t="shared" si="5"/>
        <v>727508</v>
      </c>
      <c r="N32" s="82">
        <f t="shared" si="5"/>
        <v>6974279</v>
      </c>
      <c r="O32" s="82">
        <f t="shared" si="5"/>
        <v>0</v>
      </c>
      <c r="P32" s="82">
        <f t="shared" si="5"/>
        <v>89995</v>
      </c>
      <c r="Q32" s="82">
        <f t="shared" si="5"/>
        <v>1654875</v>
      </c>
      <c r="R32" s="82">
        <f t="shared" si="5"/>
        <v>1744870</v>
      </c>
      <c r="S32" s="82">
        <f t="shared" si="5"/>
        <v>2186623</v>
      </c>
      <c r="T32" s="82">
        <f t="shared" si="5"/>
        <v>145794</v>
      </c>
      <c r="U32" s="82">
        <f t="shared" si="5"/>
        <v>145794</v>
      </c>
      <c r="V32" s="82">
        <f t="shared" si="5"/>
        <v>2478211</v>
      </c>
      <c r="W32" s="82">
        <f t="shared" si="5"/>
        <v>18787822</v>
      </c>
      <c r="X32" s="82">
        <f t="shared" si="5"/>
        <v>0</v>
      </c>
      <c r="Y32" s="82">
        <f t="shared" si="5"/>
        <v>18787822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34473675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64484675</v>
      </c>
      <c r="F36" s="235">
        <f t="shared" si="6"/>
        <v>0</v>
      </c>
      <c r="G36" s="235">
        <f t="shared" si="6"/>
        <v>3021892</v>
      </c>
      <c r="H36" s="235">
        <f t="shared" si="6"/>
        <v>4482496</v>
      </c>
      <c r="I36" s="235">
        <f t="shared" si="6"/>
        <v>86074</v>
      </c>
      <c r="J36" s="235">
        <f t="shared" si="6"/>
        <v>7590462</v>
      </c>
      <c r="K36" s="235">
        <f t="shared" si="6"/>
        <v>0</v>
      </c>
      <c r="L36" s="235">
        <f t="shared" si="6"/>
        <v>6246771</v>
      </c>
      <c r="M36" s="235">
        <f t="shared" si="6"/>
        <v>727508</v>
      </c>
      <c r="N36" s="235">
        <f t="shared" si="6"/>
        <v>6974279</v>
      </c>
      <c r="O36" s="235">
        <f t="shared" si="6"/>
        <v>0</v>
      </c>
      <c r="P36" s="235">
        <f t="shared" si="6"/>
        <v>89995</v>
      </c>
      <c r="Q36" s="235">
        <f t="shared" si="6"/>
        <v>1654875</v>
      </c>
      <c r="R36" s="235">
        <f t="shared" si="6"/>
        <v>1744870</v>
      </c>
      <c r="S36" s="235">
        <f t="shared" si="6"/>
        <v>2186623</v>
      </c>
      <c r="T36" s="235">
        <f t="shared" si="6"/>
        <v>145794</v>
      </c>
      <c r="U36" s="235">
        <f t="shared" si="6"/>
        <v>145794</v>
      </c>
      <c r="V36" s="235">
        <f t="shared" si="6"/>
        <v>2478211</v>
      </c>
      <c r="W36" s="235">
        <f t="shared" si="6"/>
        <v>18787822</v>
      </c>
      <c r="X36" s="235">
        <f t="shared" si="6"/>
        <v>0</v>
      </c>
      <c r="Y36" s="235">
        <f t="shared" si="6"/>
        <v>18787822</v>
      </c>
      <c r="Z36" s="236">
        <f>+IF(X36&lt;&gt;0,+(Y36/X36)*100,0)</f>
        <v>0</v>
      </c>
      <c r="AA36" s="254">
        <f>SUM(AA32:AA35)</f>
        <v>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497667</v>
      </c>
      <c r="D6" s="160"/>
      <c r="E6" s="64">
        <v>40781000</v>
      </c>
      <c r="F6" s="65">
        <v>6665035</v>
      </c>
      <c r="G6" s="65"/>
      <c r="H6" s="65">
        <v>4972545</v>
      </c>
      <c r="I6" s="65">
        <v>16394761</v>
      </c>
      <c r="J6" s="65">
        <v>21367306</v>
      </c>
      <c r="K6" s="65">
        <v>19116096</v>
      </c>
      <c r="L6" s="65">
        <v>14391987</v>
      </c>
      <c r="M6" s="65">
        <v>18059736</v>
      </c>
      <c r="N6" s="65">
        <v>51567819</v>
      </c>
      <c r="O6" s="65">
        <v>1622641</v>
      </c>
      <c r="P6" s="65">
        <v>6665035</v>
      </c>
      <c r="Q6" s="65">
        <v>6409626</v>
      </c>
      <c r="R6" s="65">
        <v>14697302</v>
      </c>
      <c r="S6" s="65">
        <v>3959318</v>
      </c>
      <c r="T6" s="65">
        <v>4564211</v>
      </c>
      <c r="U6" s="65"/>
      <c r="V6" s="65">
        <v>8523529</v>
      </c>
      <c r="W6" s="65">
        <v>96155956</v>
      </c>
      <c r="X6" s="65">
        <v>6665035</v>
      </c>
      <c r="Y6" s="65">
        <v>89490921</v>
      </c>
      <c r="Z6" s="145">
        <v>1342.69</v>
      </c>
      <c r="AA6" s="67">
        <v>6665035</v>
      </c>
    </row>
    <row r="7" spans="1:27" ht="13.5">
      <c r="A7" s="264" t="s">
        <v>147</v>
      </c>
      <c r="B7" s="197" t="s">
        <v>72</v>
      </c>
      <c r="C7" s="160">
        <v>140000</v>
      </c>
      <c r="D7" s="160"/>
      <c r="E7" s="64"/>
      <c r="F7" s="65">
        <v>3619309</v>
      </c>
      <c r="G7" s="65"/>
      <c r="H7" s="65"/>
      <c r="I7" s="65">
        <v>2435938</v>
      </c>
      <c r="J7" s="65">
        <v>2435938</v>
      </c>
      <c r="K7" s="65">
        <v>244442</v>
      </c>
      <c r="L7" s="65">
        <v>64760</v>
      </c>
      <c r="M7" s="65">
        <v>9704965</v>
      </c>
      <c r="N7" s="65">
        <v>10014167</v>
      </c>
      <c r="O7" s="65">
        <v>181338</v>
      </c>
      <c r="P7" s="65">
        <v>3619309</v>
      </c>
      <c r="Q7" s="65">
        <v>1068513</v>
      </c>
      <c r="R7" s="65">
        <v>4869160</v>
      </c>
      <c r="S7" s="65">
        <v>7232940</v>
      </c>
      <c r="T7" s="65">
        <v>4933820</v>
      </c>
      <c r="U7" s="65"/>
      <c r="V7" s="65">
        <v>12166760</v>
      </c>
      <c r="W7" s="65">
        <v>29486025</v>
      </c>
      <c r="X7" s="65">
        <v>3619309</v>
      </c>
      <c r="Y7" s="65">
        <v>25866716</v>
      </c>
      <c r="Z7" s="145">
        <v>714.69</v>
      </c>
      <c r="AA7" s="67">
        <v>3619309</v>
      </c>
    </row>
    <row r="8" spans="1:27" ht="13.5">
      <c r="A8" s="264" t="s">
        <v>148</v>
      </c>
      <c r="B8" s="197" t="s">
        <v>72</v>
      </c>
      <c r="C8" s="160">
        <v>72039328</v>
      </c>
      <c r="D8" s="160"/>
      <c r="E8" s="64">
        <v>42840000</v>
      </c>
      <c r="F8" s="65">
        <v>68384575</v>
      </c>
      <c r="G8" s="65"/>
      <c r="H8" s="65">
        <v>72288141</v>
      </c>
      <c r="I8" s="65">
        <v>66839702</v>
      </c>
      <c r="J8" s="65">
        <v>139127843</v>
      </c>
      <c r="K8" s="65">
        <v>67509872</v>
      </c>
      <c r="L8" s="65">
        <v>64339605</v>
      </c>
      <c r="M8" s="65">
        <v>64786633</v>
      </c>
      <c r="N8" s="65">
        <v>196636110</v>
      </c>
      <c r="O8" s="65">
        <v>62693735</v>
      </c>
      <c r="P8" s="65">
        <v>68384575</v>
      </c>
      <c r="Q8" s="65">
        <v>121094391</v>
      </c>
      <c r="R8" s="65">
        <v>252172701</v>
      </c>
      <c r="S8" s="65">
        <v>68547244</v>
      </c>
      <c r="T8" s="65">
        <v>68433485</v>
      </c>
      <c r="U8" s="65"/>
      <c r="V8" s="65">
        <v>136980729</v>
      </c>
      <c r="W8" s="65">
        <v>724917383</v>
      </c>
      <c r="X8" s="65">
        <v>68384575</v>
      </c>
      <c r="Y8" s="65">
        <v>656532808</v>
      </c>
      <c r="Z8" s="145">
        <v>960.06</v>
      </c>
      <c r="AA8" s="67">
        <v>68384575</v>
      </c>
    </row>
    <row r="9" spans="1:27" ht="13.5">
      <c r="A9" s="264" t="s">
        <v>149</v>
      </c>
      <c r="B9" s="197"/>
      <c r="C9" s="160">
        <v>11330253</v>
      </c>
      <c r="D9" s="160"/>
      <c r="E9" s="64"/>
      <c r="F9" s="65">
        <v>13130662</v>
      </c>
      <c r="G9" s="65"/>
      <c r="H9" s="65">
        <v>14612140</v>
      </c>
      <c r="I9" s="65">
        <v>13340647</v>
      </c>
      <c r="J9" s="65">
        <v>27952787</v>
      </c>
      <c r="K9" s="65">
        <v>11182197</v>
      </c>
      <c r="L9" s="65">
        <v>1710809</v>
      </c>
      <c r="M9" s="65">
        <v>8165396</v>
      </c>
      <c r="N9" s="65">
        <v>21058402</v>
      </c>
      <c r="O9" s="65">
        <v>2418095</v>
      </c>
      <c r="P9" s="65">
        <v>13130662</v>
      </c>
      <c r="Q9" s="65">
        <v>11746574</v>
      </c>
      <c r="R9" s="65">
        <v>27295331</v>
      </c>
      <c r="S9" s="65">
        <v>16084129</v>
      </c>
      <c r="T9" s="65">
        <v>15677072</v>
      </c>
      <c r="U9" s="65"/>
      <c r="V9" s="65">
        <v>31761201</v>
      </c>
      <c r="W9" s="65">
        <v>108067721</v>
      </c>
      <c r="X9" s="65">
        <v>13130662</v>
      </c>
      <c r="Y9" s="65">
        <v>94937059</v>
      </c>
      <c r="Z9" s="145">
        <v>723.02</v>
      </c>
      <c r="AA9" s="67">
        <v>13130662</v>
      </c>
    </row>
    <row r="10" spans="1:27" ht="13.5">
      <c r="A10" s="264" t="s">
        <v>150</v>
      </c>
      <c r="B10" s="197"/>
      <c r="C10" s="160">
        <v>35572</v>
      </c>
      <c r="D10" s="160"/>
      <c r="E10" s="64"/>
      <c r="F10" s="65"/>
      <c r="G10" s="164"/>
      <c r="H10" s="164">
        <v>2080007</v>
      </c>
      <c r="I10" s="164"/>
      <c r="J10" s="65">
        <v>2080007</v>
      </c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>
        <v>2080007</v>
      </c>
      <c r="X10" s="65"/>
      <c r="Y10" s="164">
        <v>2080007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1281200</v>
      </c>
      <c r="D11" s="160"/>
      <c r="E11" s="64"/>
      <c r="F11" s="65">
        <v>1119898</v>
      </c>
      <c r="G11" s="65"/>
      <c r="H11" s="65">
        <v>1550302</v>
      </c>
      <c r="I11" s="65">
        <v>1585022</v>
      </c>
      <c r="J11" s="65">
        <v>3135324</v>
      </c>
      <c r="K11" s="65">
        <v>1628124</v>
      </c>
      <c r="L11" s="65">
        <v>1692387</v>
      </c>
      <c r="M11" s="65">
        <v>1150852</v>
      </c>
      <c r="N11" s="65">
        <v>4471363</v>
      </c>
      <c r="O11" s="65">
        <v>1039333</v>
      </c>
      <c r="P11" s="65">
        <v>1119898</v>
      </c>
      <c r="Q11" s="65">
        <v>1010375</v>
      </c>
      <c r="R11" s="65">
        <v>3169606</v>
      </c>
      <c r="S11" s="65">
        <v>1010375</v>
      </c>
      <c r="T11" s="65">
        <v>936188</v>
      </c>
      <c r="U11" s="65"/>
      <c r="V11" s="65">
        <v>1946563</v>
      </c>
      <c r="W11" s="65">
        <v>12722856</v>
      </c>
      <c r="X11" s="65">
        <v>1119898</v>
      </c>
      <c r="Y11" s="65">
        <v>11602958</v>
      </c>
      <c r="Z11" s="145">
        <v>1036.07</v>
      </c>
      <c r="AA11" s="67">
        <v>1119898</v>
      </c>
    </row>
    <row r="12" spans="1:27" ht="13.5">
      <c r="A12" s="265" t="s">
        <v>56</v>
      </c>
      <c r="B12" s="266"/>
      <c r="C12" s="177">
        <f aca="true" t="shared" si="0" ref="C12:Y12">SUM(C6:C11)</f>
        <v>85324020</v>
      </c>
      <c r="D12" s="177">
        <f>SUM(D6:D11)</f>
        <v>0</v>
      </c>
      <c r="E12" s="77">
        <f t="shared" si="0"/>
        <v>83621000</v>
      </c>
      <c r="F12" s="78">
        <f t="shared" si="0"/>
        <v>92919479</v>
      </c>
      <c r="G12" s="78">
        <f t="shared" si="0"/>
        <v>0</v>
      </c>
      <c r="H12" s="78">
        <f t="shared" si="0"/>
        <v>95503135</v>
      </c>
      <c r="I12" s="78">
        <f t="shared" si="0"/>
        <v>100596070</v>
      </c>
      <c r="J12" s="78">
        <f t="shared" si="0"/>
        <v>196099205</v>
      </c>
      <c r="K12" s="78">
        <f t="shared" si="0"/>
        <v>99680731</v>
      </c>
      <c r="L12" s="78">
        <f t="shared" si="0"/>
        <v>82199548</v>
      </c>
      <c r="M12" s="78">
        <f t="shared" si="0"/>
        <v>101867582</v>
      </c>
      <c r="N12" s="78">
        <f t="shared" si="0"/>
        <v>283747861</v>
      </c>
      <c r="O12" s="78">
        <f t="shared" si="0"/>
        <v>67955142</v>
      </c>
      <c r="P12" s="78">
        <f t="shared" si="0"/>
        <v>92919479</v>
      </c>
      <c r="Q12" s="78">
        <f t="shared" si="0"/>
        <v>141329479</v>
      </c>
      <c r="R12" s="78">
        <f t="shared" si="0"/>
        <v>302204100</v>
      </c>
      <c r="S12" s="78">
        <f t="shared" si="0"/>
        <v>96834006</v>
      </c>
      <c r="T12" s="78">
        <f t="shared" si="0"/>
        <v>94544776</v>
      </c>
      <c r="U12" s="78">
        <f t="shared" si="0"/>
        <v>0</v>
      </c>
      <c r="V12" s="78">
        <f t="shared" si="0"/>
        <v>191378782</v>
      </c>
      <c r="W12" s="78">
        <f t="shared" si="0"/>
        <v>973429948</v>
      </c>
      <c r="X12" s="78">
        <f t="shared" si="0"/>
        <v>92919479</v>
      </c>
      <c r="Y12" s="78">
        <f t="shared" si="0"/>
        <v>880510469</v>
      </c>
      <c r="Z12" s="179">
        <f>+IF(X12&lt;&gt;0,+(Y12/X12)*100,0)</f>
        <v>947.6059040322427</v>
      </c>
      <c r="AA12" s="79">
        <f>SUM(AA6:AA11)</f>
        <v>92919479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244449000</v>
      </c>
      <c r="D16" s="160"/>
      <c r="E16" s="64"/>
      <c r="F16" s="65"/>
      <c r="G16" s="164"/>
      <c r="H16" s="164">
        <v>244449000</v>
      </c>
      <c r="I16" s="164"/>
      <c r="J16" s="65">
        <v>244449000</v>
      </c>
      <c r="K16" s="164"/>
      <c r="L16" s="164"/>
      <c r="M16" s="65"/>
      <c r="N16" s="164"/>
      <c r="O16" s="164"/>
      <c r="P16" s="164"/>
      <c r="Q16" s="65">
        <v>244149000</v>
      </c>
      <c r="R16" s="164">
        <v>244149000</v>
      </c>
      <c r="S16" s="164"/>
      <c r="T16" s="65"/>
      <c r="U16" s="164"/>
      <c r="V16" s="164"/>
      <c r="W16" s="164">
        <v>488598000</v>
      </c>
      <c r="X16" s="65"/>
      <c r="Y16" s="164">
        <v>488598000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>
        <v>244149333</v>
      </c>
      <c r="G17" s="65"/>
      <c r="H17" s="65"/>
      <c r="I17" s="65">
        <v>244449000</v>
      </c>
      <c r="J17" s="65">
        <v>244449000</v>
      </c>
      <c r="K17" s="65">
        <v>244449000</v>
      </c>
      <c r="L17" s="65">
        <v>244149000</v>
      </c>
      <c r="M17" s="65">
        <v>244149000</v>
      </c>
      <c r="N17" s="65">
        <v>732747000</v>
      </c>
      <c r="O17" s="65">
        <v>244149000</v>
      </c>
      <c r="P17" s="65">
        <v>244149000</v>
      </c>
      <c r="Q17" s="65"/>
      <c r="R17" s="65">
        <v>488298000</v>
      </c>
      <c r="S17" s="65">
        <v>244149000</v>
      </c>
      <c r="T17" s="65">
        <v>244149000</v>
      </c>
      <c r="U17" s="65"/>
      <c r="V17" s="65">
        <v>488298000</v>
      </c>
      <c r="W17" s="65">
        <v>1953792000</v>
      </c>
      <c r="X17" s="65">
        <v>244149333</v>
      </c>
      <c r="Y17" s="65">
        <v>1709642667</v>
      </c>
      <c r="Z17" s="145">
        <v>700.24</v>
      </c>
      <c r="AA17" s="67">
        <v>244149333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46960873</v>
      </c>
      <c r="D19" s="160"/>
      <c r="E19" s="64">
        <v>454809000</v>
      </c>
      <c r="F19" s="65">
        <v>471388968</v>
      </c>
      <c r="G19" s="65"/>
      <c r="H19" s="65">
        <v>468419567</v>
      </c>
      <c r="I19" s="65">
        <v>468419567</v>
      </c>
      <c r="J19" s="65">
        <v>936839134</v>
      </c>
      <c r="K19" s="65">
        <v>468419567</v>
      </c>
      <c r="L19" s="65">
        <v>471388968</v>
      </c>
      <c r="M19" s="65">
        <v>471388968</v>
      </c>
      <c r="N19" s="65">
        <v>1411197503</v>
      </c>
      <c r="O19" s="65">
        <v>471388968</v>
      </c>
      <c r="P19" s="65">
        <v>471388968</v>
      </c>
      <c r="Q19" s="65">
        <v>471388968</v>
      </c>
      <c r="R19" s="65">
        <v>1414166904</v>
      </c>
      <c r="S19" s="65">
        <v>471388968</v>
      </c>
      <c r="T19" s="65">
        <v>471388968</v>
      </c>
      <c r="U19" s="65"/>
      <c r="V19" s="65">
        <v>942777936</v>
      </c>
      <c r="W19" s="65">
        <v>4704981477</v>
      </c>
      <c r="X19" s="65">
        <v>471388968</v>
      </c>
      <c r="Y19" s="65">
        <v>4233592509</v>
      </c>
      <c r="Z19" s="145">
        <v>898.11</v>
      </c>
      <c r="AA19" s="67">
        <v>471388968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291409873</v>
      </c>
      <c r="D24" s="177">
        <f>SUM(D15:D23)</f>
        <v>0</v>
      </c>
      <c r="E24" s="81">
        <f t="shared" si="1"/>
        <v>454809000</v>
      </c>
      <c r="F24" s="82">
        <f t="shared" si="1"/>
        <v>715538301</v>
      </c>
      <c r="G24" s="82">
        <f t="shared" si="1"/>
        <v>0</v>
      </c>
      <c r="H24" s="82">
        <f t="shared" si="1"/>
        <v>712868567</v>
      </c>
      <c r="I24" s="82">
        <f t="shared" si="1"/>
        <v>712868567</v>
      </c>
      <c r="J24" s="82">
        <f t="shared" si="1"/>
        <v>1425737134</v>
      </c>
      <c r="K24" s="82">
        <f t="shared" si="1"/>
        <v>712868567</v>
      </c>
      <c r="L24" s="82">
        <f t="shared" si="1"/>
        <v>715537968</v>
      </c>
      <c r="M24" s="82">
        <f t="shared" si="1"/>
        <v>715537968</v>
      </c>
      <c r="N24" s="82">
        <f t="shared" si="1"/>
        <v>2143944503</v>
      </c>
      <c r="O24" s="82">
        <f t="shared" si="1"/>
        <v>715537968</v>
      </c>
      <c r="P24" s="82">
        <f t="shared" si="1"/>
        <v>715537968</v>
      </c>
      <c r="Q24" s="82">
        <f t="shared" si="1"/>
        <v>715537968</v>
      </c>
      <c r="R24" s="82">
        <f t="shared" si="1"/>
        <v>2146613904</v>
      </c>
      <c r="S24" s="82">
        <f t="shared" si="1"/>
        <v>715537968</v>
      </c>
      <c r="T24" s="82">
        <f t="shared" si="1"/>
        <v>715537968</v>
      </c>
      <c r="U24" s="82">
        <f t="shared" si="1"/>
        <v>0</v>
      </c>
      <c r="V24" s="82">
        <f t="shared" si="1"/>
        <v>1431075936</v>
      </c>
      <c r="W24" s="82">
        <f t="shared" si="1"/>
        <v>7147371477</v>
      </c>
      <c r="X24" s="82">
        <f t="shared" si="1"/>
        <v>715538301</v>
      </c>
      <c r="Y24" s="82">
        <f t="shared" si="1"/>
        <v>6431833176</v>
      </c>
      <c r="Z24" s="227">
        <f>+IF(X24&lt;&gt;0,+(Y24/X24)*100,0)</f>
        <v>898.8803488242622</v>
      </c>
      <c r="AA24" s="84">
        <f>SUM(AA15:AA23)</f>
        <v>715538301</v>
      </c>
    </row>
    <row r="25" spans="1:27" ht="13.5">
      <c r="A25" s="265" t="s">
        <v>162</v>
      </c>
      <c r="B25" s="266"/>
      <c r="C25" s="177">
        <f aca="true" t="shared" si="2" ref="C25:Y25">+C12+C24</f>
        <v>376733893</v>
      </c>
      <c r="D25" s="177">
        <f>+D12+D24</f>
        <v>0</v>
      </c>
      <c r="E25" s="77">
        <f t="shared" si="2"/>
        <v>538430000</v>
      </c>
      <c r="F25" s="78">
        <f t="shared" si="2"/>
        <v>808457780</v>
      </c>
      <c r="G25" s="78">
        <f t="shared" si="2"/>
        <v>0</v>
      </c>
      <c r="H25" s="78">
        <f t="shared" si="2"/>
        <v>808371702</v>
      </c>
      <c r="I25" s="78">
        <f t="shared" si="2"/>
        <v>813464637</v>
      </c>
      <c r="J25" s="78">
        <f t="shared" si="2"/>
        <v>1621836339</v>
      </c>
      <c r="K25" s="78">
        <f t="shared" si="2"/>
        <v>812549298</v>
      </c>
      <c r="L25" s="78">
        <f t="shared" si="2"/>
        <v>797737516</v>
      </c>
      <c r="M25" s="78">
        <f t="shared" si="2"/>
        <v>817405550</v>
      </c>
      <c r="N25" s="78">
        <f t="shared" si="2"/>
        <v>2427692364</v>
      </c>
      <c r="O25" s="78">
        <f t="shared" si="2"/>
        <v>783493110</v>
      </c>
      <c r="P25" s="78">
        <f t="shared" si="2"/>
        <v>808457447</v>
      </c>
      <c r="Q25" s="78">
        <f t="shared" si="2"/>
        <v>856867447</v>
      </c>
      <c r="R25" s="78">
        <f t="shared" si="2"/>
        <v>2448818004</v>
      </c>
      <c r="S25" s="78">
        <f t="shared" si="2"/>
        <v>812371974</v>
      </c>
      <c r="T25" s="78">
        <f t="shared" si="2"/>
        <v>810082744</v>
      </c>
      <c r="U25" s="78">
        <f t="shared" si="2"/>
        <v>0</v>
      </c>
      <c r="V25" s="78">
        <f t="shared" si="2"/>
        <v>1622454718</v>
      </c>
      <c r="W25" s="78">
        <f t="shared" si="2"/>
        <v>8120801425</v>
      </c>
      <c r="X25" s="78">
        <f t="shared" si="2"/>
        <v>808457780</v>
      </c>
      <c r="Y25" s="78">
        <f t="shared" si="2"/>
        <v>7312343645</v>
      </c>
      <c r="Z25" s="179">
        <f>+IF(X25&lt;&gt;0,+(Y25/X25)*100,0)</f>
        <v>904.4805833892774</v>
      </c>
      <c r="AA25" s="79">
        <f>+AA12+AA24</f>
        <v>808457780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1369288</v>
      </c>
      <c r="D31" s="160"/>
      <c r="E31" s="64"/>
      <c r="F31" s="65">
        <v>1485904</v>
      </c>
      <c r="G31" s="65"/>
      <c r="H31" s="65">
        <v>1400404</v>
      </c>
      <c r="I31" s="65">
        <v>1414404</v>
      </c>
      <c r="J31" s="65">
        <v>2814808</v>
      </c>
      <c r="K31" s="65">
        <v>1471404</v>
      </c>
      <c r="L31" s="65">
        <v>1446404</v>
      </c>
      <c r="M31" s="65">
        <v>1446404</v>
      </c>
      <c r="N31" s="65">
        <v>4364212</v>
      </c>
      <c r="O31" s="65">
        <v>1464404</v>
      </c>
      <c r="P31" s="65">
        <v>1485904</v>
      </c>
      <c r="Q31" s="65">
        <v>1485904</v>
      </c>
      <c r="R31" s="65">
        <v>4436212</v>
      </c>
      <c r="S31" s="65">
        <v>1485904</v>
      </c>
      <c r="T31" s="65">
        <v>1485904</v>
      </c>
      <c r="U31" s="65"/>
      <c r="V31" s="65">
        <v>2971808</v>
      </c>
      <c r="W31" s="65">
        <v>14587040</v>
      </c>
      <c r="X31" s="65">
        <v>1485904</v>
      </c>
      <c r="Y31" s="65">
        <v>13101136</v>
      </c>
      <c r="Z31" s="145">
        <v>881.69</v>
      </c>
      <c r="AA31" s="67">
        <v>1485904</v>
      </c>
    </row>
    <row r="32" spans="1:27" ht="13.5">
      <c r="A32" s="264" t="s">
        <v>167</v>
      </c>
      <c r="B32" s="197" t="s">
        <v>94</v>
      </c>
      <c r="C32" s="160">
        <v>49484481</v>
      </c>
      <c r="D32" s="160"/>
      <c r="E32" s="64">
        <v>17841000</v>
      </c>
      <c r="F32" s="65">
        <v>31986196</v>
      </c>
      <c r="G32" s="65"/>
      <c r="H32" s="65">
        <v>31969651</v>
      </c>
      <c r="I32" s="65">
        <v>44425359</v>
      </c>
      <c r="J32" s="65">
        <v>76395010</v>
      </c>
      <c r="K32" s="65">
        <v>47008458</v>
      </c>
      <c r="L32" s="65">
        <v>24128408</v>
      </c>
      <c r="M32" s="65">
        <v>30092576</v>
      </c>
      <c r="N32" s="65">
        <v>101229442</v>
      </c>
      <c r="O32" s="65">
        <v>30800949</v>
      </c>
      <c r="P32" s="65">
        <v>31986196</v>
      </c>
      <c r="Q32" s="65">
        <v>38290607</v>
      </c>
      <c r="R32" s="65">
        <v>101077752</v>
      </c>
      <c r="S32" s="65">
        <v>36453430</v>
      </c>
      <c r="T32" s="65">
        <v>37299360</v>
      </c>
      <c r="U32" s="65"/>
      <c r="V32" s="65">
        <v>73752790</v>
      </c>
      <c r="W32" s="65">
        <v>352454994</v>
      </c>
      <c r="X32" s="65">
        <v>31986196</v>
      </c>
      <c r="Y32" s="65">
        <v>320468798</v>
      </c>
      <c r="Z32" s="145">
        <v>1001.9</v>
      </c>
      <c r="AA32" s="67">
        <v>31986196</v>
      </c>
    </row>
    <row r="33" spans="1:27" ht="13.5">
      <c r="A33" s="264" t="s">
        <v>168</v>
      </c>
      <c r="B33" s="197"/>
      <c r="C33" s="160">
        <v>635408</v>
      </c>
      <c r="D33" s="160"/>
      <c r="E33" s="64"/>
      <c r="F33" s="65">
        <v>635408</v>
      </c>
      <c r="G33" s="65"/>
      <c r="H33" s="65">
        <v>635408</v>
      </c>
      <c r="I33" s="65">
        <v>635408</v>
      </c>
      <c r="J33" s="65">
        <v>1270816</v>
      </c>
      <c r="K33" s="65">
        <v>635408</v>
      </c>
      <c r="L33" s="65">
        <v>635408</v>
      </c>
      <c r="M33" s="65">
        <v>635408</v>
      </c>
      <c r="N33" s="65">
        <v>1906224</v>
      </c>
      <c r="O33" s="65">
        <v>635408</v>
      </c>
      <c r="P33" s="65">
        <v>635408</v>
      </c>
      <c r="Q33" s="65">
        <v>635408</v>
      </c>
      <c r="R33" s="65">
        <v>1906224</v>
      </c>
      <c r="S33" s="65">
        <v>635408</v>
      </c>
      <c r="T33" s="65">
        <v>635408</v>
      </c>
      <c r="U33" s="65"/>
      <c r="V33" s="65">
        <v>1270816</v>
      </c>
      <c r="W33" s="65">
        <v>6354080</v>
      </c>
      <c r="X33" s="65">
        <v>635408</v>
      </c>
      <c r="Y33" s="65">
        <v>5718672</v>
      </c>
      <c r="Z33" s="145">
        <v>900</v>
      </c>
      <c r="AA33" s="67">
        <v>635408</v>
      </c>
    </row>
    <row r="34" spans="1:27" ht="13.5">
      <c r="A34" s="265" t="s">
        <v>58</v>
      </c>
      <c r="B34" s="266"/>
      <c r="C34" s="177">
        <f aca="true" t="shared" si="3" ref="C34:Y34">SUM(C29:C33)</f>
        <v>51489177</v>
      </c>
      <c r="D34" s="177">
        <f>SUM(D29:D33)</f>
        <v>0</v>
      </c>
      <c r="E34" s="77">
        <f t="shared" si="3"/>
        <v>17841000</v>
      </c>
      <c r="F34" s="78">
        <f t="shared" si="3"/>
        <v>34107508</v>
      </c>
      <c r="G34" s="78">
        <f t="shared" si="3"/>
        <v>0</v>
      </c>
      <c r="H34" s="78">
        <f t="shared" si="3"/>
        <v>34005463</v>
      </c>
      <c r="I34" s="78">
        <f t="shared" si="3"/>
        <v>46475171</v>
      </c>
      <c r="J34" s="78">
        <f t="shared" si="3"/>
        <v>80480634</v>
      </c>
      <c r="K34" s="78">
        <f t="shared" si="3"/>
        <v>49115270</v>
      </c>
      <c r="L34" s="78">
        <f t="shared" si="3"/>
        <v>26210220</v>
      </c>
      <c r="M34" s="78">
        <f t="shared" si="3"/>
        <v>32174388</v>
      </c>
      <c r="N34" s="78">
        <f t="shared" si="3"/>
        <v>107499878</v>
      </c>
      <c r="O34" s="78">
        <f t="shared" si="3"/>
        <v>32900761</v>
      </c>
      <c r="P34" s="78">
        <f t="shared" si="3"/>
        <v>34107508</v>
      </c>
      <c r="Q34" s="78">
        <f t="shared" si="3"/>
        <v>40411919</v>
      </c>
      <c r="R34" s="78">
        <f t="shared" si="3"/>
        <v>107420188</v>
      </c>
      <c r="S34" s="78">
        <f t="shared" si="3"/>
        <v>38574742</v>
      </c>
      <c r="T34" s="78">
        <f t="shared" si="3"/>
        <v>39420672</v>
      </c>
      <c r="U34" s="78">
        <f t="shared" si="3"/>
        <v>0</v>
      </c>
      <c r="V34" s="78">
        <f t="shared" si="3"/>
        <v>77995414</v>
      </c>
      <c r="W34" s="78">
        <f t="shared" si="3"/>
        <v>373396114</v>
      </c>
      <c r="X34" s="78">
        <f t="shared" si="3"/>
        <v>34107508</v>
      </c>
      <c r="Y34" s="78">
        <f t="shared" si="3"/>
        <v>339288606</v>
      </c>
      <c r="Z34" s="179">
        <f>+IF(X34&lt;&gt;0,+(Y34/X34)*100,0)</f>
        <v>994.7622265455454</v>
      </c>
      <c r="AA34" s="79">
        <f>SUM(AA29:AA33)</f>
        <v>34107508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540420</v>
      </c>
      <c r="D37" s="160"/>
      <c r="E37" s="64"/>
      <c r="F37" s="65">
        <v>540420</v>
      </c>
      <c r="G37" s="65"/>
      <c r="H37" s="65">
        <v>540420</v>
      </c>
      <c r="I37" s="65">
        <v>540420</v>
      </c>
      <c r="J37" s="65">
        <v>1080840</v>
      </c>
      <c r="K37" s="65">
        <v>540420</v>
      </c>
      <c r="L37" s="65">
        <v>540420</v>
      </c>
      <c r="M37" s="65">
        <v>540420</v>
      </c>
      <c r="N37" s="65">
        <v>1621260</v>
      </c>
      <c r="O37" s="65"/>
      <c r="P37" s="65"/>
      <c r="Q37" s="65"/>
      <c r="R37" s="65"/>
      <c r="S37" s="65"/>
      <c r="T37" s="65"/>
      <c r="U37" s="65"/>
      <c r="V37" s="65"/>
      <c r="W37" s="65">
        <v>2702100</v>
      </c>
      <c r="X37" s="65">
        <v>540420</v>
      </c>
      <c r="Y37" s="65">
        <v>2161680</v>
      </c>
      <c r="Z37" s="145">
        <v>400</v>
      </c>
      <c r="AA37" s="67">
        <v>540420</v>
      </c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>
        <v>540420</v>
      </c>
      <c r="P38" s="65">
        <v>540420</v>
      </c>
      <c r="Q38" s="65">
        <v>540420</v>
      </c>
      <c r="R38" s="65">
        <v>1621260</v>
      </c>
      <c r="S38" s="65">
        <v>540420</v>
      </c>
      <c r="T38" s="65">
        <v>540420</v>
      </c>
      <c r="U38" s="65"/>
      <c r="V38" s="65">
        <v>1080840</v>
      </c>
      <c r="W38" s="65">
        <v>2702100</v>
      </c>
      <c r="X38" s="65"/>
      <c r="Y38" s="65">
        <v>2702100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540420</v>
      </c>
      <c r="D39" s="177">
        <f>SUM(D37:D38)</f>
        <v>0</v>
      </c>
      <c r="E39" s="81">
        <f t="shared" si="4"/>
        <v>0</v>
      </c>
      <c r="F39" s="82">
        <f t="shared" si="4"/>
        <v>540420</v>
      </c>
      <c r="G39" s="82">
        <f t="shared" si="4"/>
        <v>0</v>
      </c>
      <c r="H39" s="82">
        <f t="shared" si="4"/>
        <v>540420</v>
      </c>
      <c r="I39" s="82">
        <f t="shared" si="4"/>
        <v>540420</v>
      </c>
      <c r="J39" s="82">
        <f t="shared" si="4"/>
        <v>1080840</v>
      </c>
      <c r="K39" s="82">
        <f t="shared" si="4"/>
        <v>540420</v>
      </c>
      <c r="L39" s="82">
        <f t="shared" si="4"/>
        <v>540420</v>
      </c>
      <c r="M39" s="82">
        <f t="shared" si="4"/>
        <v>540420</v>
      </c>
      <c r="N39" s="82">
        <f t="shared" si="4"/>
        <v>1621260</v>
      </c>
      <c r="O39" s="82">
        <f t="shared" si="4"/>
        <v>540420</v>
      </c>
      <c r="P39" s="82">
        <f t="shared" si="4"/>
        <v>540420</v>
      </c>
      <c r="Q39" s="82">
        <f t="shared" si="4"/>
        <v>540420</v>
      </c>
      <c r="R39" s="82">
        <f t="shared" si="4"/>
        <v>1621260</v>
      </c>
      <c r="S39" s="82">
        <f t="shared" si="4"/>
        <v>540420</v>
      </c>
      <c r="T39" s="82">
        <f t="shared" si="4"/>
        <v>540420</v>
      </c>
      <c r="U39" s="82">
        <f t="shared" si="4"/>
        <v>0</v>
      </c>
      <c r="V39" s="82">
        <f t="shared" si="4"/>
        <v>1080840</v>
      </c>
      <c r="W39" s="82">
        <f t="shared" si="4"/>
        <v>5404200</v>
      </c>
      <c r="X39" s="82">
        <f t="shared" si="4"/>
        <v>540420</v>
      </c>
      <c r="Y39" s="82">
        <f t="shared" si="4"/>
        <v>4863780</v>
      </c>
      <c r="Z39" s="227">
        <f>+IF(X39&lt;&gt;0,+(Y39/X39)*100,0)</f>
        <v>900</v>
      </c>
      <c r="AA39" s="84">
        <f>SUM(AA37:AA38)</f>
        <v>540420</v>
      </c>
    </row>
    <row r="40" spans="1:27" ht="13.5">
      <c r="A40" s="265" t="s">
        <v>170</v>
      </c>
      <c r="B40" s="266"/>
      <c r="C40" s="177">
        <f aca="true" t="shared" si="5" ref="C40:Y40">+C34+C39</f>
        <v>52029597</v>
      </c>
      <c r="D40" s="177">
        <f>+D34+D39</f>
        <v>0</v>
      </c>
      <c r="E40" s="77">
        <f t="shared" si="5"/>
        <v>17841000</v>
      </c>
      <c r="F40" s="78">
        <f t="shared" si="5"/>
        <v>34647928</v>
      </c>
      <c r="G40" s="78">
        <f t="shared" si="5"/>
        <v>0</v>
      </c>
      <c r="H40" s="78">
        <f t="shared" si="5"/>
        <v>34545883</v>
      </c>
      <c r="I40" s="78">
        <f t="shared" si="5"/>
        <v>47015591</v>
      </c>
      <c r="J40" s="78">
        <f t="shared" si="5"/>
        <v>81561474</v>
      </c>
      <c r="K40" s="78">
        <f t="shared" si="5"/>
        <v>49655690</v>
      </c>
      <c r="L40" s="78">
        <f t="shared" si="5"/>
        <v>26750640</v>
      </c>
      <c r="M40" s="78">
        <f t="shared" si="5"/>
        <v>32714808</v>
      </c>
      <c r="N40" s="78">
        <f t="shared" si="5"/>
        <v>109121138</v>
      </c>
      <c r="O40" s="78">
        <f t="shared" si="5"/>
        <v>33441181</v>
      </c>
      <c r="P40" s="78">
        <f t="shared" si="5"/>
        <v>34647928</v>
      </c>
      <c r="Q40" s="78">
        <f t="shared" si="5"/>
        <v>40952339</v>
      </c>
      <c r="R40" s="78">
        <f t="shared" si="5"/>
        <v>109041448</v>
      </c>
      <c r="S40" s="78">
        <f t="shared" si="5"/>
        <v>39115162</v>
      </c>
      <c r="T40" s="78">
        <f t="shared" si="5"/>
        <v>39961092</v>
      </c>
      <c r="U40" s="78">
        <f t="shared" si="5"/>
        <v>0</v>
      </c>
      <c r="V40" s="78">
        <f t="shared" si="5"/>
        <v>79076254</v>
      </c>
      <c r="W40" s="78">
        <f t="shared" si="5"/>
        <v>378800314</v>
      </c>
      <c r="X40" s="78">
        <f t="shared" si="5"/>
        <v>34647928</v>
      </c>
      <c r="Y40" s="78">
        <f t="shared" si="5"/>
        <v>344152386</v>
      </c>
      <c r="Z40" s="179">
        <f>+IF(X40&lt;&gt;0,+(Y40/X40)*100,0)</f>
        <v>993.2841756078458</v>
      </c>
      <c r="AA40" s="79">
        <f>+AA34+AA39</f>
        <v>34647928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324704296</v>
      </c>
      <c r="D42" s="272">
        <f>+D25-D40</f>
        <v>0</v>
      </c>
      <c r="E42" s="273">
        <f t="shared" si="6"/>
        <v>520589000</v>
      </c>
      <c r="F42" s="274">
        <f t="shared" si="6"/>
        <v>773809852</v>
      </c>
      <c r="G42" s="274">
        <f t="shared" si="6"/>
        <v>0</v>
      </c>
      <c r="H42" s="274">
        <f t="shared" si="6"/>
        <v>773825819</v>
      </c>
      <c r="I42" s="274">
        <f t="shared" si="6"/>
        <v>766449046</v>
      </c>
      <c r="J42" s="274">
        <f t="shared" si="6"/>
        <v>1540274865</v>
      </c>
      <c r="K42" s="274">
        <f t="shared" si="6"/>
        <v>762893608</v>
      </c>
      <c r="L42" s="274">
        <f t="shared" si="6"/>
        <v>770986876</v>
      </c>
      <c r="M42" s="274">
        <f t="shared" si="6"/>
        <v>784690742</v>
      </c>
      <c r="N42" s="274">
        <f t="shared" si="6"/>
        <v>2318571226</v>
      </c>
      <c r="O42" s="274">
        <f t="shared" si="6"/>
        <v>750051929</v>
      </c>
      <c r="P42" s="274">
        <f t="shared" si="6"/>
        <v>773809519</v>
      </c>
      <c r="Q42" s="274">
        <f t="shared" si="6"/>
        <v>815915108</v>
      </c>
      <c r="R42" s="274">
        <f t="shared" si="6"/>
        <v>2339776556</v>
      </c>
      <c r="S42" s="274">
        <f t="shared" si="6"/>
        <v>773256812</v>
      </c>
      <c r="T42" s="274">
        <f t="shared" si="6"/>
        <v>770121652</v>
      </c>
      <c r="U42" s="274">
        <f t="shared" si="6"/>
        <v>0</v>
      </c>
      <c r="V42" s="274">
        <f t="shared" si="6"/>
        <v>1543378464</v>
      </c>
      <c r="W42" s="274">
        <f t="shared" si="6"/>
        <v>7742001111</v>
      </c>
      <c r="X42" s="274">
        <f t="shared" si="6"/>
        <v>773809852</v>
      </c>
      <c r="Y42" s="274">
        <f t="shared" si="6"/>
        <v>6968191259</v>
      </c>
      <c r="Z42" s="275">
        <f>+IF(X42&lt;&gt;0,+(Y42/X42)*100,0)</f>
        <v>900.504334623023</v>
      </c>
      <c r="AA42" s="276">
        <f>+AA25-AA40</f>
        <v>773809852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409256221</v>
      </c>
      <c r="D45" s="160"/>
      <c r="E45" s="64">
        <v>476781000</v>
      </c>
      <c r="F45" s="65">
        <v>305457837</v>
      </c>
      <c r="G45" s="65"/>
      <c r="H45" s="65">
        <v>314292476</v>
      </c>
      <c r="I45" s="65">
        <v>311983703</v>
      </c>
      <c r="J45" s="65">
        <v>626276179</v>
      </c>
      <c r="K45" s="65">
        <v>308427976</v>
      </c>
      <c r="L45" s="65">
        <v>302230277</v>
      </c>
      <c r="M45" s="65">
        <v>301258560</v>
      </c>
      <c r="N45" s="65">
        <v>911916813</v>
      </c>
      <c r="O45" s="65">
        <v>294728126</v>
      </c>
      <c r="P45" s="65">
        <v>305457837</v>
      </c>
      <c r="Q45" s="65">
        <v>350304697</v>
      </c>
      <c r="R45" s="65">
        <v>950490660</v>
      </c>
      <c r="S45" s="65">
        <v>310316564</v>
      </c>
      <c r="T45" s="65">
        <v>307853632</v>
      </c>
      <c r="U45" s="65"/>
      <c r="V45" s="65">
        <v>618170196</v>
      </c>
      <c r="W45" s="65">
        <v>3106853848</v>
      </c>
      <c r="X45" s="65">
        <v>305457837</v>
      </c>
      <c r="Y45" s="65">
        <v>2801396011</v>
      </c>
      <c r="Z45" s="144">
        <v>917.11</v>
      </c>
      <c r="AA45" s="67">
        <v>305457837</v>
      </c>
    </row>
    <row r="46" spans="1:27" ht="13.5">
      <c r="A46" s="264" t="s">
        <v>174</v>
      </c>
      <c r="B46" s="197" t="s">
        <v>94</v>
      </c>
      <c r="C46" s="160">
        <v>338096075</v>
      </c>
      <c r="D46" s="160"/>
      <c r="E46" s="64">
        <v>43808000</v>
      </c>
      <c r="F46" s="65">
        <v>454465633</v>
      </c>
      <c r="G46" s="65"/>
      <c r="H46" s="65">
        <v>454465633</v>
      </c>
      <c r="I46" s="65">
        <v>454465633</v>
      </c>
      <c r="J46" s="65">
        <v>908931266</v>
      </c>
      <c r="K46" s="65">
        <v>454465633</v>
      </c>
      <c r="L46" s="65">
        <v>454465633</v>
      </c>
      <c r="M46" s="65">
        <v>454465633</v>
      </c>
      <c r="N46" s="65">
        <v>1363396899</v>
      </c>
      <c r="O46" s="65">
        <v>454465633</v>
      </c>
      <c r="P46" s="65">
        <v>454465633</v>
      </c>
      <c r="Q46" s="65">
        <v>454465633</v>
      </c>
      <c r="R46" s="65">
        <v>1363396899</v>
      </c>
      <c r="S46" s="65">
        <v>454465633</v>
      </c>
      <c r="T46" s="65">
        <v>454465633</v>
      </c>
      <c r="U46" s="65"/>
      <c r="V46" s="65">
        <v>908931266</v>
      </c>
      <c r="W46" s="65">
        <v>4544656330</v>
      </c>
      <c r="X46" s="65">
        <v>454465633</v>
      </c>
      <c r="Y46" s="65">
        <v>4090190697</v>
      </c>
      <c r="Z46" s="144">
        <v>900</v>
      </c>
      <c r="AA46" s="67">
        <v>454465633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747352296</v>
      </c>
      <c r="D48" s="232">
        <f>SUM(D45:D47)</f>
        <v>0</v>
      </c>
      <c r="E48" s="279">
        <f t="shared" si="7"/>
        <v>520589000</v>
      </c>
      <c r="F48" s="234">
        <f t="shared" si="7"/>
        <v>759923470</v>
      </c>
      <c r="G48" s="234">
        <f t="shared" si="7"/>
        <v>0</v>
      </c>
      <c r="H48" s="234">
        <f t="shared" si="7"/>
        <v>768758109</v>
      </c>
      <c r="I48" s="234">
        <f t="shared" si="7"/>
        <v>766449336</v>
      </c>
      <c r="J48" s="234">
        <f t="shared" si="7"/>
        <v>1535207445</v>
      </c>
      <c r="K48" s="234">
        <f t="shared" si="7"/>
        <v>762893609</v>
      </c>
      <c r="L48" s="234">
        <f t="shared" si="7"/>
        <v>756695910</v>
      </c>
      <c r="M48" s="234">
        <f t="shared" si="7"/>
        <v>755724193</v>
      </c>
      <c r="N48" s="234">
        <f t="shared" si="7"/>
        <v>2275313712</v>
      </c>
      <c r="O48" s="234">
        <f t="shared" si="7"/>
        <v>749193759</v>
      </c>
      <c r="P48" s="234">
        <f t="shared" si="7"/>
        <v>759923470</v>
      </c>
      <c r="Q48" s="234">
        <f t="shared" si="7"/>
        <v>804770330</v>
      </c>
      <c r="R48" s="234">
        <f t="shared" si="7"/>
        <v>2313887559</v>
      </c>
      <c r="S48" s="234">
        <f t="shared" si="7"/>
        <v>764782197</v>
      </c>
      <c r="T48" s="234">
        <f t="shared" si="7"/>
        <v>762319265</v>
      </c>
      <c r="U48" s="234">
        <f t="shared" si="7"/>
        <v>0</v>
      </c>
      <c r="V48" s="234">
        <f t="shared" si="7"/>
        <v>1527101462</v>
      </c>
      <c r="W48" s="234">
        <f t="shared" si="7"/>
        <v>7651510178</v>
      </c>
      <c r="X48" s="234">
        <f t="shared" si="7"/>
        <v>759923470</v>
      </c>
      <c r="Y48" s="234">
        <f t="shared" si="7"/>
        <v>6891586708</v>
      </c>
      <c r="Z48" s="280">
        <f>+IF(X48&lt;&gt;0,+(Y48/X48)*100,0)</f>
        <v>906.8790450701568</v>
      </c>
      <c r="AA48" s="247">
        <f>SUM(AA45:AA47)</f>
        <v>759923470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147664369</v>
      </c>
      <c r="D6" s="160">
        <v>308820477</v>
      </c>
      <c r="E6" s="64">
        <v>81471000</v>
      </c>
      <c r="F6" s="65">
        <v>129360363</v>
      </c>
      <c r="G6" s="65">
        <v>58635921</v>
      </c>
      <c r="H6" s="65">
        <v>46433299</v>
      </c>
      <c r="I6" s="65">
        <v>36001692</v>
      </c>
      <c r="J6" s="65">
        <v>141070912</v>
      </c>
      <c r="K6" s="65">
        <v>15975011</v>
      </c>
      <c r="L6" s="65">
        <v>9386073</v>
      </c>
      <c r="M6" s="65">
        <v>44626993</v>
      </c>
      <c r="N6" s="65">
        <v>69988077</v>
      </c>
      <c r="O6" s="65">
        <v>13440786</v>
      </c>
      <c r="P6" s="65">
        <v>12985813</v>
      </c>
      <c r="Q6" s="65">
        <v>51590376</v>
      </c>
      <c r="R6" s="65">
        <v>78016975</v>
      </c>
      <c r="S6" s="65">
        <v>6286965</v>
      </c>
      <c r="T6" s="65">
        <v>6757933</v>
      </c>
      <c r="U6" s="65">
        <v>6699615</v>
      </c>
      <c r="V6" s="65">
        <v>19744513</v>
      </c>
      <c r="W6" s="65">
        <v>308820477</v>
      </c>
      <c r="X6" s="65">
        <v>129360363</v>
      </c>
      <c r="Y6" s="65">
        <v>179460114</v>
      </c>
      <c r="Z6" s="145">
        <v>138.73</v>
      </c>
      <c r="AA6" s="67">
        <v>129360363</v>
      </c>
    </row>
    <row r="7" spans="1:27" ht="13.5">
      <c r="A7" s="264" t="s">
        <v>181</v>
      </c>
      <c r="B7" s="197" t="s">
        <v>72</v>
      </c>
      <c r="C7" s="160"/>
      <c r="D7" s="160">
        <v>17069000</v>
      </c>
      <c r="E7" s="64"/>
      <c r="F7" s="65">
        <v>70724004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>
        <v>17069000</v>
      </c>
      <c r="T7" s="65"/>
      <c r="U7" s="65"/>
      <c r="V7" s="65">
        <v>17069000</v>
      </c>
      <c r="W7" s="65">
        <v>17069000</v>
      </c>
      <c r="X7" s="65">
        <v>70724004</v>
      </c>
      <c r="Y7" s="65">
        <v>-53655004</v>
      </c>
      <c r="Z7" s="145">
        <v>-75.87</v>
      </c>
      <c r="AA7" s="67">
        <v>70724004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>
        <v>3001104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3001104</v>
      </c>
      <c r="Y8" s="65">
        <v>-3001104</v>
      </c>
      <c r="Z8" s="145">
        <v>-100</v>
      </c>
      <c r="AA8" s="67">
        <v>3001104</v>
      </c>
    </row>
    <row r="9" spans="1:27" ht="13.5">
      <c r="A9" s="264" t="s">
        <v>183</v>
      </c>
      <c r="B9" s="197"/>
      <c r="C9" s="160">
        <v>413739</v>
      </c>
      <c r="D9" s="160">
        <v>45782</v>
      </c>
      <c r="E9" s="64">
        <v>850000</v>
      </c>
      <c r="F9" s="65">
        <v>59167</v>
      </c>
      <c r="G9" s="65"/>
      <c r="H9" s="65"/>
      <c r="I9" s="65"/>
      <c r="J9" s="65"/>
      <c r="K9" s="65"/>
      <c r="L9" s="65"/>
      <c r="M9" s="65"/>
      <c r="N9" s="65"/>
      <c r="O9" s="65"/>
      <c r="P9" s="65">
        <v>3797</v>
      </c>
      <c r="Q9" s="65"/>
      <c r="R9" s="65">
        <v>3797</v>
      </c>
      <c r="S9" s="65">
        <v>31348</v>
      </c>
      <c r="T9" s="65">
        <v>880</v>
      </c>
      <c r="U9" s="65">
        <v>9757</v>
      </c>
      <c r="V9" s="65">
        <v>41985</v>
      </c>
      <c r="W9" s="65">
        <v>45782</v>
      </c>
      <c r="X9" s="65">
        <v>59167</v>
      </c>
      <c r="Y9" s="65">
        <v>-13385</v>
      </c>
      <c r="Z9" s="145">
        <v>-22.62</v>
      </c>
      <c r="AA9" s="67">
        <v>59167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-113626750</v>
      </c>
      <c r="D12" s="160">
        <v>-335296665</v>
      </c>
      <c r="E12" s="64">
        <v>-113433000</v>
      </c>
      <c r="F12" s="65">
        <v>-195196380</v>
      </c>
      <c r="G12" s="65">
        <v>-60022944</v>
      </c>
      <c r="H12" s="65">
        <v>-53182210</v>
      </c>
      <c r="I12" s="65">
        <v>-14688500</v>
      </c>
      <c r="J12" s="65">
        <v>-127893654</v>
      </c>
      <c r="K12" s="65">
        <v>-16265607</v>
      </c>
      <c r="L12" s="65">
        <v>-46837771</v>
      </c>
      <c r="M12" s="65">
        <v>-13231735</v>
      </c>
      <c r="N12" s="65">
        <v>-76335113</v>
      </c>
      <c r="O12" s="65">
        <v>-30731648</v>
      </c>
      <c r="P12" s="65">
        <v>-2091858</v>
      </c>
      <c r="Q12" s="65">
        <v>-14689149</v>
      </c>
      <c r="R12" s="65">
        <v>-47512655</v>
      </c>
      <c r="S12" s="65">
        <v>-55457087</v>
      </c>
      <c r="T12" s="65">
        <v>-9360255</v>
      </c>
      <c r="U12" s="65">
        <v>-18737901</v>
      </c>
      <c r="V12" s="65">
        <v>-83555243</v>
      </c>
      <c r="W12" s="65">
        <v>-335296665</v>
      </c>
      <c r="X12" s="65">
        <v>-195196380</v>
      </c>
      <c r="Y12" s="65">
        <v>-140100285</v>
      </c>
      <c r="Z12" s="145">
        <v>71.77</v>
      </c>
      <c r="AA12" s="67">
        <v>-195196380</v>
      </c>
    </row>
    <row r="13" spans="1:27" ht="13.5">
      <c r="A13" s="264" t="s">
        <v>40</v>
      </c>
      <c r="B13" s="197"/>
      <c r="C13" s="160">
        <v>-37903</v>
      </c>
      <c r="D13" s="160"/>
      <c r="E13" s="64">
        <v>-300000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34413455</v>
      </c>
      <c r="D15" s="177">
        <f>SUM(D6:D14)</f>
        <v>-9361406</v>
      </c>
      <c r="E15" s="77">
        <f t="shared" si="0"/>
        <v>-31412000</v>
      </c>
      <c r="F15" s="78">
        <f t="shared" si="0"/>
        <v>7948258</v>
      </c>
      <c r="G15" s="78">
        <f t="shared" si="0"/>
        <v>-1387023</v>
      </c>
      <c r="H15" s="78">
        <f t="shared" si="0"/>
        <v>-6748911</v>
      </c>
      <c r="I15" s="78">
        <f t="shared" si="0"/>
        <v>21313192</v>
      </c>
      <c r="J15" s="78">
        <f t="shared" si="0"/>
        <v>13177258</v>
      </c>
      <c r="K15" s="78">
        <f t="shared" si="0"/>
        <v>-290596</v>
      </c>
      <c r="L15" s="78">
        <f t="shared" si="0"/>
        <v>-37451698</v>
      </c>
      <c r="M15" s="78">
        <f t="shared" si="0"/>
        <v>31395258</v>
      </c>
      <c r="N15" s="78">
        <f t="shared" si="0"/>
        <v>-6347036</v>
      </c>
      <c r="O15" s="78">
        <f t="shared" si="0"/>
        <v>-17290862</v>
      </c>
      <c r="P15" s="78">
        <f t="shared" si="0"/>
        <v>10897752</v>
      </c>
      <c r="Q15" s="78">
        <f t="shared" si="0"/>
        <v>36901227</v>
      </c>
      <c r="R15" s="78">
        <f t="shared" si="0"/>
        <v>30508117</v>
      </c>
      <c r="S15" s="78">
        <f t="shared" si="0"/>
        <v>-32069774</v>
      </c>
      <c r="T15" s="78">
        <f t="shared" si="0"/>
        <v>-2601442</v>
      </c>
      <c r="U15" s="78">
        <f t="shared" si="0"/>
        <v>-12028529</v>
      </c>
      <c r="V15" s="78">
        <f t="shared" si="0"/>
        <v>-46699745</v>
      </c>
      <c r="W15" s="78">
        <f t="shared" si="0"/>
        <v>-9361406</v>
      </c>
      <c r="X15" s="78">
        <f t="shared" si="0"/>
        <v>7948258</v>
      </c>
      <c r="Y15" s="78">
        <f t="shared" si="0"/>
        <v>-17309664</v>
      </c>
      <c r="Z15" s="179">
        <f>+IF(X15&lt;&gt;0,+(Y15/X15)*100,0)</f>
        <v>-217.7793423414288</v>
      </c>
      <c r="AA15" s="79">
        <f>SUM(AA6:AA14)</f>
        <v>7948258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-36539589</v>
      </c>
      <c r="D19" s="160">
        <v>1015455</v>
      </c>
      <c r="E19" s="64">
        <v>3500000</v>
      </c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>
        <v>1015455</v>
      </c>
      <c r="V19" s="164">
        <v>1015455</v>
      </c>
      <c r="W19" s="164">
        <v>1015455</v>
      </c>
      <c r="X19" s="65"/>
      <c r="Y19" s="164">
        <v>1015455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-99596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/>
      <c r="E24" s="64">
        <v>-36828000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-36639185</v>
      </c>
      <c r="D25" s="177">
        <f>SUM(D19:D24)</f>
        <v>1015455</v>
      </c>
      <c r="E25" s="77">
        <f t="shared" si="1"/>
        <v>-33328000</v>
      </c>
      <c r="F25" s="78">
        <f t="shared" si="1"/>
        <v>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  <c r="L25" s="78">
        <f t="shared" si="1"/>
        <v>0</v>
      </c>
      <c r="M25" s="78">
        <f t="shared" si="1"/>
        <v>0</v>
      </c>
      <c r="N25" s="78">
        <f t="shared" si="1"/>
        <v>0</v>
      </c>
      <c r="O25" s="78">
        <f t="shared" si="1"/>
        <v>0</v>
      </c>
      <c r="P25" s="78">
        <f t="shared" si="1"/>
        <v>0</v>
      </c>
      <c r="Q25" s="78">
        <f t="shared" si="1"/>
        <v>0</v>
      </c>
      <c r="R25" s="78">
        <f t="shared" si="1"/>
        <v>0</v>
      </c>
      <c r="S25" s="78">
        <f t="shared" si="1"/>
        <v>0</v>
      </c>
      <c r="T25" s="78">
        <f t="shared" si="1"/>
        <v>0</v>
      </c>
      <c r="U25" s="78">
        <f t="shared" si="1"/>
        <v>1015455</v>
      </c>
      <c r="V25" s="78">
        <f t="shared" si="1"/>
        <v>1015455</v>
      </c>
      <c r="W25" s="78">
        <f t="shared" si="1"/>
        <v>1015455</v>
      </c>
      <c r="X25" s="78">
        <f t="shared" si="1"/>
        <v>0</v>
      </c>
      <c r="Y25" s="78">
        <f t="shared" si="1"/>
        <v>1015455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109400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109400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-2116330</v>
      </c>
      <c r="D36" s="158">
        <f>+D15+D25+D34</f>
        <v>-8345951</v>
      </c>
      <c r="E36" s="104">
        <f t="shared" si="3"/>
        <v>-64740000</v>
      </c>
      <c r="F36" s="105">
        <f t="shared" si="3"/>
        <v>7948258</v>
      </c>
      <c r="G36" s="105">
        <f t="shared" si="3"/>
        <v>-1387023</v>
      </c>
      <c r="H36" s="105">
        <f t="shared" si="3"/>
        <v>-6748911</v>
      </c>
      <c r="I36" s="105">
        <f t="shared" si="3"/>
        <v>21313192</v>
      </c>
      <c r="J36" s="105">
        <f t="shared" si="3"/>
        <v>13177258</v>
      </c>
      <c r="K36" s="105">
        <f t="shared" si="3"/>
        <v>-290596</v>
      </c>
      <c r="L36" s="105">
        <f t="shared" si="3"/>
        <v>-37451698</v>
      </c>
      <c r="M36" s="105">
        <f t="shared" si="3"/>
        <v>31395258</v>
      </c>
      <c r="N36" s="105">
        <f t="shared" si="3"/>
        <v>-6347036</v>
      </c>
      <c r="O36" s="105">
        <f t="shared" si="3"/>
        <v>-17290862</v>
      </c>
      <c r="P36" s="105">
        <f t="shared" si="3"/>
        <v>10897752</v>
      </c>
      <c r="Q36" s="105">
        <f t="shared" si="3"/>
        <v>36901227</v>
      </c>
      <c r="R36" s="105">
        <f t="shared" si="3"/>
        <v>30508117</v>
      </c>
      <c r="S36" s="105">
        <f t="shared" si="3"/>
        <v>-32069774</v>
      </c>
      <c r="T36" s="105">
        <f t="shared" si="3"/>
        <v>-2601442</v>
      </c>
      <c r="U36" s="105">
        <f t="shared" si="3"/>
        <v>-11013074</v>
      </c>
      <c r="V36" s="105">
        <f t="shared" si="3"/>
        <v>-45684290</v>
      </c>
      <c r="W36" s="105">
        <f t="shared" si="3"/>
        <v>-8345951</v>
      </c>
      <c r="X36" s="105">
        <f t="shared" si="3"/>
        <v>7948258</v>
      </c>
      <c r="Y36" s="105">
        <f t="shared" si="3"/>
        <v>-16294209</v>
      </c>
      <c r="Z36" s="142">
        <f>+IF(X36&lt;&gt;0,+(Y36/X36)*100,0)</f>
        <v>-205.0035240426267</v>
      </c>
      <c r="AA36" s="107">
        <f>+AA15+AA25+AA34</f>
        <v>7948258</v>
      </c>
    </row>
    <row r="37" spans="1:27" ht="13.5">
      <c r="A37" s="264" t="s">
        <v>202</v>
      </c>
      <c r="B37" s="197" t="s">
        <v>96</v>
      </c>
      <c r="C37" s="158">
        <v>497667</v>
      </c>
      <c r="D37" s="158">
        <v>497667</v>
      </c>
      <c r="E37" s="104"/>
      <c r="F37" s="105">
        <v>332594</v>
      </c>
      <c r="G37" s="105">
        <v>497667</v>
      </c>
      <c r="H37" s="105">
        <v>-889356</v>
      </c>
      <c r="I37" s="105">
        <v>-7638267</v>
      </c>
      <c r="J37" s="105">
        <v>497667</v>
      </c>
      <c r="K37" s="105">
        <v>13674925</v>
      </c>
      <c r="L37" s="105">
        <v>13384329</v>
      </c>
      <c r="M37" s="105">
        <v>-24067369</v>
      </c>
      <c r="N37" s="105">
        <v>13674925</v>
      </c>
      <c r="O37" s="105">
        <v>7327889</v>
      </c>
      <c r="P37" s="105">
        <v>-9962973</v>
      </c>
      <c r="Q37" s="105">
        <v>934779</v>
      </c>
      <c r="R37" s="105">
        <v>7327889</v>
      </c>
      <c r="S37" s="105">
        <v>37836006</v>
      </c>
      <c r="T37" s="105">
        <v>5766232</v>
      </c>
      <c r="U37" s="105">
        <v>3164790</v>
      </c>
      <c r="V37" s="105">
        <v>37836006</v>
      </c>
      <c r="W37" s="105">
        <v>497667</v>
      </c>
      <c r="X37" s="105">
        <v>332594</v>
      </c>
      <c r="Y37" s="105">
        <v>165073</v>
      </c>
      <c r="Z37" s="142">
        <v>49.63</v>
      </c>
      <c r="AA37" s="107">
        <v>332594</v>
      </c>
    </row>
    <row r="38" spans="1:27" ht="13.5">
      <c r="A38" s="282" t="s">
        <v>203</v>
      </c>
      <c r="B38" s="271" t="s">
        <v>96</v>
      </c>
      <c r="C38" s="272">
        <v>-1618663</v>
      </c>
      <c r="D38" s="272">
        <v>-7848284</v>
      </c>
      <c r="E38" s="273">
        <v>-64740000</v>
      </c>
      <c r="F38" s="274">
        <v>8280852</v>
      </c>
      <c r="G38" s="274">
        <v>-889356</v>
      </c>
      <c r="H38" s="274">
        <v>-7638267</v>
      </c>
      <c r="I38" s="274">
        <v>13674925</v>
      </c>
      <c r="J38" s="274">
        <v>13674925</v>
      </c>
      <c r="K38" s="274">
        <v>13384329</v>
      </c>
      <c r="L38" s="274">
        <v>-24067369</v>
      </c>
      <c r="M38" s="274">
        <v>7327889</v>
      </c>
      <c r="N38" s="274">
        <v>7327889</v>
      </c>
      <c r="O38" s="274">
        <v>-9962973</v>
      </c>
      <c r="P38" s="274">
        <v>934779</v>
      </c>
      <c r="Q38" s="274">
        <v>37836006</v>
      </c>
      <c r="R38" s="274">
        <v>37836006</v>
      </c>
      <c r="S38" s="274">
        <v>5766232</v>
      </c>
      <c r="T38" s="274">
        <v>3164790</v>
      </c>
      <c r="U38" s="274">
        <v>-7848284</v>
      </c>
      <c r="V38" s="274">
        <v>-7848284</v>
      </c>
      <c r="W38" s="274">
        <v>-7848284</v>
      </c>
      <c r="X38" s="274">
        <v>8280852</v>
      </c>
      <c r="Y38" s="274">
        <v>-16129136</v>
      </c>
      <c r="Z38" s="275">
        <v>-194.78</v>
      </c>
      <c r="AA38" s="276">
        <v>8280852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2012-08-02T07:28:07Z</dcterms:created>
  <dcterms:modified xsi:type="dcterms:W3CDTF">2012-08-02T07:28:07Z</dcterms:modified>
  <cp:category/>
  <cp:version/>
  <cp:contentType/>
  <cp:contentStatus/>
</cp:coreProperties>
</file>