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<sst xmlns="http://schemas.openxmlformats.org/spreadsheetml/2006/main" count="536" uniqueCount="252">
  <si>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Mthonjaneni(KZN285)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</si>
  <si>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</si>
  <si>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</si>
  <si>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</si>
  <si>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</si>
  <si>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</si>
  <si>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</si>
  <si>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</si>
  <si>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</si>
  <si>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</si>
  <si>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</si>
  <si>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</si>
  <si>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</si>
  <si>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</si>
  <si>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</si>
  <si>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</si>
  <si>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</si>
  <si>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</si>
  <si>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</si>
  <si>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</si>
  <si>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</si>
  <si>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</si>
  <si>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</si>
  <si>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</si>
  <si>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</si>
  <si>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</si>
  <si>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</si>
  <si>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</si>
  <si>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</si>
  <si>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</si>
  <si>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</si>
  <si>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</si>
  <si>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</si>
  <si>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</si>
  <si>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</si>
  <si>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</si>
  <si>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</si>
  <si>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</si>
  <si>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</si>
  <si>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</si>
  <si>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</si>
  <si>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</si>
  <si>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</si>
  <si>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</si>
  <si>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</si>
  <si>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</si>
  <si>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</si>
  <si>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</si>
  <si>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</si>
  <si>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</si>
  <si>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</si>
  <si>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</si>
  <si>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</si>
  <si>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</si>
  <si>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</si>
  <si>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</si>
  <si>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</si>
  <si>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</si>
  <si>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</si>
  <si>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</si>
  <si>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</si>
  <si>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</si>
  <si>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</si>
  <si>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</si>
  <si>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</si>
  <si>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</si>
  <si>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</si>
  <si>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</si>
  <si>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</si>
  <si>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</si>
  <si>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</si>
  <si>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</si>
  <si>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</si>
  <si>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</si>
  <si>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</si>
  <si>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</si>
  <si>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</si>
  <si>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</si>
  <si>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</si>
  <si>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</si>
  <si>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</si>
  <si>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</si>
  <si>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</si>
  <si>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</si>
  <si>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</si>
  <si>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</si>
  <si>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</si>
  <si>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</si>
  <si>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</si>
  <si>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</si>
  <si>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</si>
  <si>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</si>
  <si>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</si>
  <si>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</si>
  <si>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</si>
  <si>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</si>
  <si>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</si>
  <si>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</si>
  <si>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</si>
  <si>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</si>
  <si>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</si>
  <si>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</si>
  <si>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</si>
  <si>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</si>
  <si>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</si>
  <si>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</si>
  <si>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</si>
  <si>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</si>
  <si>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</si>
  <si>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</si>
  <si>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</si>
  <si>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</si>
  <si>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</si>
  <si>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</si>
  <si>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</si>
  <si>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</si>
  <si>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</si>
  <si>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</si>
  <si>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</si>
  <si>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</si>
  <si>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</si>
  <si>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</si>
  <si>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</si>
  <si>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</si>
  <si>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</si>
  <si>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</si>
  <si>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</si>
  <si>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</si>
  <si>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</si>
  <si>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</si>
  <si>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</si>
  <si>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</si>
  <si>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</si>
  <si>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Mthonjaneni(KZN285)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</si>
  <si>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</si>
  <si>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</si>
  <si>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</si>
  <si>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</si>
  <si>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</si>
  <si>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</si>
  <si>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</si>
  <si>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</si>
  <si>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</si>
  <si>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Mthonjaneni(KZN285)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</si>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</sst>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6190414</v>
      </c>
      <c r="C5" s="19"/>
      <c r="D5" s="64">
        <v>6100000</v>
      </c>
      <c r="E5" s="65">
        <v>6100000</v>
      </c>
      <c r="F5" s="65">
        <v>1425692</v>
      </c>
      <c r="G5" s="65">
        <v>579150</v>
      </c>
      <c r="H5" s="65">
        <v>580620</v>
      </c>
      <c r="I5" s="65">
        <v>2585462</v>
      </c>
      <c r="J5" s="65">
        <v>586569</v>
      </c>
      <c r="K5" s="65">
        <v>583133</v>
      </c>
      <c r="L5" s="65">
        <v>579231</v>
      </c>
      <c r="M5" s="65">
        <v>1748933</v>
      </c>
      <c r="N5" s="65">
        <v>584690</v>
      </c>
      <c r="O5" s="65">
        <v>569223</v>
      </c>
      <c r="P5" s="65">
        <v>610268</v>
      </c>
      <c r="Q5" s="65">
        <v>1764181</v>
      </c>
      <c r="R5" s="65">
        <v>555280</v>
      </c>
      <c r="S5" s="65">
        <v>23439</v>
      </c>
      <c r="T5" s="65">
        <v>26638</v>
      </c>
      <c r="U5" s="65">
        <v>605357</v>
      </c>
      <c r="V5" s="65">
        <v>6703933</v>
      </c>
      <c r="W5" s="65">
        <v>6100000</v>
      </c>
      <c r="X5" s="65">
        <v>603933</v>
      </c>
      <c r="Y5" s="66">
        <v>9.9</v>
      </c>
      <c r="Z5" s="67">
        <v>6100000</v>
      </c>
    </row>
    <row r="6" spans="1:26" ht="13.5">
      <c r="A6" s="63" t="s">
        <v>32</v>
      </c>
      <c r="B6" s="19">
        <v>12000169</v>
      </c>
      <c r="C6" s="19"/>
      <c r="D6" s="64">
        <v>13920000</v>
      </c>
      <c r="E6" s="65">
        <v>14720000</v>
      </c>
      <c r="F6" s="65">
        <v>1356816</v>
      </c>
      <c r="G6" s="65">
        <v>1457318</v>
      </c>
      <c r="H6" s="65">
        <v>1181937</v>
      </c>
      <c r="I6" s="65">
        <v>3996071</v>
      </c>
      <c r="J6" s="65">
        <v>1145369</v>
      </c>
      <c r="K6" s="65">
        <v>1103639</v>
      </c>
      <c r="L6" s="65">
        <v>1061319</v>
      </c>
      <c r="M6" s="65">
        <v>3310327</v>
      </c>
      <c r="N6" s="65">
        <v>1005855</v>
      </c>
      <c r="O6" s="65">
        <v>1135231</v>
      </c>
      <c r="P6" s="65">
        <v>1311796</v>
      </c>
      <c r="Q6" s="65">
        <v>3452882</v>
      </c>
      <c r="R6" s="65">
        <v>1443626</v>
      </c>
      <c r="S6" s="65">
        <v>7947699</v>
      </c>
      <c r="T6" s="65">
        <v>14801335</v>
      </c>
      <c r="U6" s="65">
        <v>24192660</v>
      </c>
      <c r="V6" s="65">
        <v>34951940</v>
      </c>
      <c r="W6" s="65">
        <v>14720000</v>
      </c>
      <c r="X6" s="65">
        <v>20231940</v>
      </c>
      <c r="Y6" s="66">
        <v>137.45</v>
      </c>
      <c r="Z6" s="67">
        <v>14720000</v>
      </c>
    </row>
    <row r="7" spans="1:26" ht="13.5">
      <c r="A7" s="63" t="s">
        <v>33</v>
      </c>
      <c r="B7" s="19">
        <v>2340828</v>
      </c>
      <c r="C7" s="19"/>
      <c r="D7" s="64">
        <v>1900000</v>
      </c>
      <c r="E7" s="65">
        <v>1900000</v>
      </c>
      <c r="F7" s="65">
        <v>42298</v>
      </c>
      <c r="G7" s="65">
        <v>58122</v>
      </c>
      <c r="H7" s="65">
        <v>177427</v>
      </c>
      <c r="I7" s="65">
        <v>277847</v>
      </c>
      <c r="J7" s="65">
        <v>64340</v>
      </c>
      <c r="K7" s="65">
        <v>127421</v>
      </c>
      <c r="L7" s="65">
        <v>632396</v>
      </c>
      <c r="M7" s="65">
        <v>824157</v>
      </c>
      <c r="N7" s="65">
        <v>134040</v>
      </c>
      <c r="O7" s="65">
        <v>96483</v>
      </c>
      <c r="P7" s="65">
        <v>430074</v>
      </c>
      <c r="Q7" s="65">
        <v>660597</v>
      </c>
      <c r="R7" s="65">
        <v>180022</v>
      </c>
      <c r="S7" s="65">
        <v>183574</v>
      </c>
      <c r="T7" s="65">
        <v>-73171</v>
      </c>
      <c r="U7" s="65">
        <v>290425</v>
      </c>
      <c r="V7" s="65">
        <v>2053026</v>
      </c>
      <c r="W7" s="65">
        <v>1900000</v>
      </c>
      <c r="X7" s="65">
        <v>153026</v>
      </c>
      <c r="Y7" s="66">
        <v>8.05</v>
      </c>
      <c r="Z7" s="67">
        <v>1900000</v>
      </c>
    </row>
    <row r="8" spans="1:26" ht="13.5">
      <c r="A8" s="63" t="s">
        <v>34</v>
      </c>
      <c r="B8" s="19">
        <v>18651233</v>
      </c>
      <c r="C8" s="19"/>
      <c r="D8" s="64">
        <v>21470000</v>
      </c>
      <c r="E8" s="65">
        <v>22285000</v>
      </c>
      <c r="F8" s="65">
        <v>9207000</v>
      </c>
      <c r="G8" s="65">
        <v>187723</v>
      </c>
      <c r="H8" s="65">
        <v>220061</v>
      </c>
      <c r="I8" s="65">
        <v>9614784</v>
      </c>
      <c r="J8" s="65">
        <v>326177</v>
      </c>
      <c r="K8" s="65">
        <v>3038944</v>
      </c>
      <c r="L8" s="65">
        <v>604082</v>
      </c>
      <c r="M8" s="65">
        <v>3969203</v>
      </c>
      <c r="N8" s="65">
        <v>916501</v>
      </c>
      <c r="O8" s="65">
        <v>329552</v>
      </c>
      <c r="P8" s="65">
        <v>5749589</v>
      </c>
      <c r="Q8" s="65">
        <v>6995642</v>
      </c>
      <c r="R8" s="65">
        <v>2618391</v>
      </c>
      <c r="S8" s="65">
        <v>429321</v>
      </c>
      <c r="T8" s="65">
        <v>-511779</v>
      </c>
      <c r="U8" s="65">
        <v>2535933</v>
      </c>
      <c r="V8" s="65">
        <v>23115562</v>
      </c>
      <c r="W8" s="65">
        <v>22285000</v>
      </c>
      <c r="X8" s="65">
        <v>830562</v>
      </c>
      <c r="Y8" s="66">
        <v>3.73</v>
      </c>
      <c r="Z8" s="67">
        <v>22285000</v>
      </c>
    </row>
    <row r="9" spans="1:26" ht="13.5">
      <c r="A9" s="63" t="s">
        <v>35</v>
      </c>
      <c r="B9" s="19">
        <v>3188371</v>
      </c>
      <c r="C9" s="19"/>
      <c r="D9" s="64">
        <v>6731000</v>
      </c>
      <c r="E9" s="65">
        <v>7481000</v>
      </c>
      <c r="F9" s="65">
        <v>2752135</v>
      </c>
      <c r="G9" s="65">
        <v>219074</v>
      </c>
      <c r="H9" s="65">
        <v>266791</v>
      </c>
      <c r="I9" s="65">
        <v>3238000</v>
      </c>
      <c r="J9" s="65">
        <v>445577</v>
      </c>
      <c r="K9" s="65">
        <v>407250</v>
      </c>
      <c r="L9" s="65">
        <v>319854</v>
      </c>
      <c r="M9" s="65">
        <v>1172681</v>
      </c>
      <c r="N9" s="65">
        <v>386568</v>
      </c>
      <c r="O9" s="65">
        <v>390816</v>
      </c>
      <c r="P9" s="65">
        <v>525384</v>
      </c>
      <c r="Q9" s="65">
        <v>1302768</v>
      </c>
      <c r="R9" s="65">
        <v>446161</v>
      </c>
      <c r="S9" s="65">
        <v>647856</v>
      </c>
      <c r="T9" s="65">
        <v>-548895</v>
      </c>
      <c r="U9" s="65">
        <v>545122</v>
      </c>
      <c r="V9" s="65">
        <v>6258571</v>
      </c>
      <c r="W9" s="65">
        <v>7481000</v>
      </c>
      <c r="X9" s="65">
        <v>-1222429</v>
      </c>
      <c r="Y9" s="66">
        <v>-16.34</v>
      </c>
      <c r="Z9" s="67">
        <v>7481000</v>
      </c>
    </row>
    <row r="10" spans="1:26" ht="25.5">
      <c r="A10" s="68" t="s">
        <v>213</v>
      </c>
      <c r="B10" s="69">
        <f>SUM(B5:B9)</f>
        <v>42371015</v>
      </c>
      <c r="C10" s="69">
        <f>SUM(C5:C9)</f>
        <v>0</v>
      </c>
      <c r="D10" s="70">
        <f aca="true" t="shared" si="0" ref="D10:Z10">SUM(D5:D9)</f>
        <v>50121000</v>
      </c>
      <c r="E10" s="71">
        <f t="shared" si="0"/>
        <v>52486000</v>
      </c>
      <c r="F10" s="71">
        <f t="shared" si="0"/>
        <v>14783941</v>
      </c>
      <c r="G10" s="71">
        <f t="shared" si="0"/>
        <v>2501387</v>
      </c>
      <c r="H10" s="71">
        <f t="shared" si="0"/>
        <v>2426836</v>
      </c>
      <c r="I10" s="71">
        <f t="shared" si="0"/>
        <v>19712164</v>
      </c>
      <c r="J10" s="71">
        <f t="shared" si="0"/>
        <v>2568032</v>
      </c>
      <c r="K10" s="71">
        <f t="shared" si="0"/>
        <v>5260387</v>
      </c>
      <c r="L10" s="71">
        <f t="shared" si="0"/>
        <v>3196882</v>
      </c>
      <c r="M10" s="71">
        <f t="shared" si="0"/>
        <v>11025301</v>
      </c>
      <c r="N10" s="71">
        <f t="shared" si="0"/>
        <v>3027654</v>
      </c>
      <c r="O10" s="71">
        <f t="shared" si="0"/>
        <v>2521305</v>
      </c>
      <c r="P10" s="71">
        <f t="shared" si="0"/>
        <v>8627111</v>
      </c>
      <c r="Q10" s="71">
        <f t="shared" si="0"/>
        <v>14176070</v>
      </c>
      <c r="R10" s="71">
        <f t="shared" si="0"/>
        <v>5243480</v>
      </c>
      <c r="S10" s="71">
        <f t="shared" si="0"/>
        <v>9231889</v>
      </c>
      <c r="T10" s="71">
        <f t="shared" si="0"/>
        <v>13694128</v>
      </c>
      <c r="U10" s="71">
        <f t="shared" si="0"/>
        <v>28169497</v>
      </c>
      <c r="V10" s="71">
        <f t="shared" si="0"/>
        <v>73083032</v>
      </c>
      <c r="W10" s="71">
        <f t="shared" si="0"/>
        <v>52486000</v>
      </c>
      <c r="X10" s="71">
        <f t="shared" si="0"/>
        <v>20597032</v>
      </c>
      <c r="Y10" s="72">
        <f>+IF(W10&lt;&gt;0,(X10/W10)*100,0)</f>
        <v>39.24290667987654</v>
      </c>
      <c r="Z10" s="73">
        <f t="shared" si="0"/>
        <v>52486000</v>
      </c>
    </row>
    <row r="11" spans="1:26" ht="13.5">
      <c r="A11" s="63" t="s">
        <v>37</v>
      </c>
      <c r="B11" s="19">
        <v>13915561</v>
      </c>
      <c r="C11" s="19"/>
      <c r="D11" s="64">
        <v>16008000</v>
      </c>
      <c r="E11" s="65">
        <v>16118000</v>
      </c>
      <c r="F11" s="65">
        <v>1006237</v>
      </c>
      <c r="G11" s="65">
        <v>1059042</v>
      </c>
      <c r="H11" s="65">
        <v>1098912</v>
      </c>
      <c r="I11" s="65">
        <v>3164191</v>
      </c>
      <c r="J11" s="65">
        <v>1105891</v>
      </c>
      <c r="K11" s="65">
        <v>1869160</v>
      </c>
      <c r="L11" s="65">
        <v>1301276</v>
      </c>
      <c r="M11" s="65">
        <v>4276327</v>
      </c>
      <c r="N11" s="65">
        <v>1169029</v>
      </c>
      <c r="O11" s="65">
        <v>1125760</v>
      </c>
      <c r="P11" s="65">
        <v>1141373</v>
      </c>
      <c r="Q11" s="65">
        <v>3436162</v>
      </c>
      <c r="R11" s="65">
        <v>1119648</v>
      </c>
      <c r="S11" s="65">
        <v>1141647</v>
      </c>
      <c r="T11" s="65">
        <v>1155572</v>
      </c>
      <c r="U11" s="65">
        <v>3416867</v>
      </c>
      <c r="V11" s="65">
        <v>14293547</v>
      </c>
      <c r="W11" s="65">
        <v>16118000</v>
      </c>
      <c r="X11" s="65">
        <v>-1824453</v>
      </c>
      <c r="Y11" s="66">
        <v>-11.32</v>
      </c>
      <c r="Z11" s="67">
        <v>16118000</v>
      </c>
    </row>
    <row r="12" spans="1:26" ht="13.5">
      <c r="A12" s="63" t="s">
        <v>38</v>
      </c>
      <c r="B12" s="19">
        <v>2346050</v>
      </c>
      <c r="C12" s="19"/>
      <c r="D12" s="64">
        <v>2567000</v>
      </c>
      <c r="E12" s="65">
        <v>2567000</v>
      </c>
      <c r="F12" s="65">
        <v>203328</v>
      </c>
      <c r="G12" s="65">
        <v>203329</v>
      </c>
      <c r="H12" s="65">
        <v>214693</v>
      </c>
      <c r="I12" s="65">
        <v>621350</v>
      </c>
      <c r="J12" s="65">
        <v>203340</v>
      </c>
      <c r="K12" s="65">
        <v>203340</v>
      </c>
      <c r="L12" s="65">
        <v>203340</v>
      </c>
      <c r="M12" s="65">
        <v>610020</v>
      </c>
      <c r="N12" s="65">
        <v>274450</v>
      </c>
      <c r="O12" s="65">
        <v>213509</v>
      </c>
      <c r="P12" s="65">
        <v>213515</v>
      </c>
      <c r="Q12" s="65">
        <v>701474</v>
      </c>
      <c r="R12" s="65">
        <v>207696</v>
      </c>
      <c r="S12" s="65">
        <v>207695</v>
      </c>
      <c r="T12" s="65">
        <v>213935</v>
      </c>
      <c r="U12" s="65">
        <v>629326</v>
      </c>
      <c r="V12" s="65">
        <v>2562170</v>
      </c>
      <c r="W12" s="65">
        <v>2567000</v>
      </c>
      <c r="X12" s="65">
        <v>-4830</v>
      </c>
      <c r="Y12" s="66">
        <v>-0.19</v>
      </c>
      <c r="Z12" s="67">
        <v>2567000</v>
      </c>
    </row>
    <row r="13" spans="1:26" ht="13.5">
      <c r="A13" s="63" t="s">
        <v>214</v>
      </c>
      <c r="B13" s="19">
        <v>2995821</v>
      </c>
      <c r="C13" s="19"/>
      <c r="D13" s="64">
        <v>3300000</v>
      </c>
      <c r="E13" s="65">
        <v>3300000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3300000</v>
      </c>
      <c r="X13" s="65">
        <v>-3300000</v>
      </c>
      <c r="Y13" s="66">
        <v>-100</v>
      </c>
      <c r="Z13" s="67">
        <v>3300000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10491357</v>
      </c>
      <c r="C15" s="19"/>
      <c r="D15" s="64">
        <v>11000000</v>
      </c>
      <c r="E15" s="65">
        <v>14181500</v>
      </c>
      <c r="F15" s="65">
        <v>1170063</v>
      </c>
      <c r="G15" s="65">
        <v>1524704</v>
      </c>
      <c r="H15" s="65">
        <v>1335097</v>
      </c>
      <c r="I15" s="65">
        <v>4029864</v>
      </c>
      <c r="J15" s="65">
        <v>831018</v>
      </c>
      <c r="K15" s="65">
        <v>818578</v>
      </c>
      <c r="L15" s="65">
        <v>810752</v>
      </c>
      <c r="M15" s="65">
        <v>2460348</v>
      </c>
      <c r="N15" s="65">
        <v>1420523</v>
      </c>
      <c r="O15" s="65">
        <v>911660</v>
      </c>
      <c r="P15" s="65">
        <v>1096321</v>
      </c>
      <c r="Q15" s="65">
        <v>3428504</v>
      </c>
      <c r="R15" s="65">
        <v>1227930</v>
      </c>
      <c r="S15" s="65">
        <v>1162423</v>
      </c>
      <c r="T15" s="65">
        <v>1457394</v>
      </c>
      <c r="U15" s="65">
        <v>3847747</v>
      </c>
      <c r="V15" s="65">
        <v>13766463</v>
      </c>
      <c r="W15" s="65">
        <v>14181500</v>
      </c>
      <c r="X15" s="65">
        <v>-415037</v>
      </c>
      <c r="Y15" s="66">
        <v>-2.93</v>
      </c>
      <c r="Z15" s="67">
        <v>14181500</v>
      </c>
    </row>
    <row r="16" spans="1:26" ht="13.5">
      <c r="A16" s="74" t="s">
        <v>42</v>
      </c>
      <c r="B16" s="19">
        <v>4565260</v>
      </c>
      <c r="C16" s="19"/>
      <c r="D16" s="64">
        <v>2574000</v>
      </c>
      <c r="E16" s="65">
        <v>3661000</v>
      </c>
      <c r="F16" s="65">
        <v>187723</v>
      </c>
      <c r="G16" s="65">
        <v>220060</v>
      </c>
      <c r="H16" s="65">
        <v>304529</v>
      </c>
      <c r="I16" s="65">
        <v>712312</v>
      </c>
      <c r="J16" s="65">
        <v>179254</v>
      </c>
      <c r="K16" s="65">
        <v>417315</v>
      </c>
      <c r="L16" s="65">
        <v>516855</v>
      </c>
      <c r="M16" s="65">
        <v>1113424</v>
      </c>
      <c r="N16" s="65">
        <v>172610</v>
      </c>
      <c r="O16" s="65">
        <v>14010</v>
      </c>
      <c r="P16" s="65">
        <v>44780</v>
      </c>
      <c r="Q16" s="65">
        <v>231400</v>
      </c>
      <c r="R16" s="65">
        <v>12635</v>
      </c>
      <c r="S16" s="65">
        <v>13538</v>
      </c>
      <c r="T16" s="65">
        <v>30059</v>
      </c>
      <c r="U16" s="65">
        <v>56232</v>
      </c>
      <c r="V16" s="65">
        <v>2113368</v>
      </c>
      <c r="W16" s="65">
        <v>3661000</v>
      </c>
      <c r="X16" s="65">
        <v>-1547632</v>
      </c>
      <c r="Y16" s="66">
        <v>-42.27</v>
      </c>
      <c r="Z16" s="67">
        <v>3661000</v>
      </c>
    </row>
    <row r="17" spans="1:26" ht="13.5">
      <c r="A17" s="63" t="s">
        <v>43</v>
      </c>
      <c r="B17" s="19">
        <v>7014178</v>
      </c>
      <c r="C17" s="19"/>
      <c r="D17" s="64">
        <v>8909000</v>
      </c>
      <c r="E17" s="65">
        <v>10111000</v>
      </c>
      <c r="F17" s="65">
        <v>325181</v>
      </c>
      <c r="G17" s="65">
        <v>652161</v>
      </c>
      <c r="H17" s="65">
        <v>550470</v>
      </c>
      <c r="I17" s="65">
        <v>1527812</v>
      </c>
      <c r="J17" s="65">
        <v>1276116</v>
      </c>
      <c r="K17" s="65">
        <v>722108</v>
      </c>
      <c r="L17" s="65">
        <v>337397</v>
      </c>
      <c r="M17" s="65">
        <v>2335621</v>
      </c>
      <c r="N17" s="65">
        <v>846423</v>
      </c>
      <c r="O17" s="65">
        <v>735617</v>
      </c>
      <c r="P17" s="65">
        <v>848608</v>
      </c>
      <c r="Q17" s="65">
        <v>2430648</v>
      </c>
      <c r="R17" s="65">
        <v>862365</v>
      </c>
      <c r="S17" s="65">
        <v>821951</v>
      </c>
      <c r="T17" s="65">
        <v>1213912</v>
      </c>
      <c r="U17" s="65">
        <v>2898228</v>
      </c>
      <c r="V17" s="65">
        <v>9192309</v>
      </c>
      <c r="W17" s="65">
        <v>10111000</v>
      </c>
      <c r="X17" s="65">
        <v>-918691</v>
      </c>
      <c r="Y17" s="66">
        <v>-9.09</v>
      </c>
      <c r="Z17" s="67">
        <v>10111000</v>
      </c>
    </row>
    <row r="18" spans="1:26" ht="13.5">
      <c r="A18" s="75" t="s">
        <v>44</v>
      </c>
      <c r="B18" s="76">
        <f>SUM(B11:B17)</f>
        <v>41328227</v>
      </c>
      <c r="C18" s="76">
        <f>SUM(C11:C17)</f>
        <v>0</v>
      </c>
      <c r="D18" s="77">
        <f aca="true" t="shared" si="1" ref="D18:Z18">SUM(D11:D17)</f>
        <v>44358000</v>
      </c>
      <c r="E18" s="78">
        <f t="shared" si="1"/>
        <v>49938500</v>
      </c>
      <c r="F18" s="78">
        <f t="shared" si="1"/>
        <v>2892532</v>
      </c>
      <c r="G18" s="78">
        <f t="shared" si="1"/>
        <v>3659296</v>
      </c>
      <c r="H18" s="78">
        <f t="shared" si="1"/>
        <v>3503701</v>
      </c>
      <c r="I18" s="78">
        <f t="shared" si="1"/>
        <v>10055529</v>
      </c>
      <c r="J18" s="78">
        <f t="shared" si="1"/>
        <v>3595619</v>
      </c>
      <c r="K18" s="78">
        <f t="shared" si="1"/>
        <v>4030501</v>
      </c>
      <c r="L18" s="78">
        <f t="shared" si="1"/>
        <v>3169620</v>
      </c>
      <c r="M18" s="78">
        <f t="shared" si="1"/>
        <v>10795740</v>
      </c>
      <c r="N18" s="78">
        <f t="shared" si="1"/>
        <v>3883035</v>
      </c>
      <c r="O18" s="78">
        <f t="shared" si="1"/>
        <v>3000556</v>
      </c>
      <c r="P18" s="78">
        <f t="shared" si="1"/>
        <v>3344597</v>
      </c>
      <c r="Q18" s="78">
        <f t="shared" si="1"/>
        <v>10228188</v>
      </c>
      <c r="R18" s="78">
        <f t="shared" si="1"/>
        <v>3430274</v>
      </c>
      <c r="S18" s="78">
        <f t="shared" si="1"/>
        <v>3347254</v>
      </c>
      <c r="T18" s="78">
        <f t="shared" si="1"/>
        <v>4070872</v>
      </c>
      <c r="U18" s="78">
        <f t="shared" si="1"/>
        <v>10848400</v>
      </c>
      <c r="V18" s="78">
        <f t="shared" si="1"/>
        <v>41927857</v>
      </c>
      <c r="W18" s="78">
        <f t="shared" si="1"/>
        <v>49938500</v>
      </c>
      <c r="X18" s="78">
        <f t="shared" si="1"/>
        <v>-8010643</v>
      </c>
      <c r="Y18" s="72">
        <f>+IF(W18&lt;&gt;0,(X18/W18)*100,0)</f>
        <v>-16.041016450233787</v>
      </c>
      <c r="Z18" s="79">
        <f t="shared" si="1"/>
        <v>49938500</v>
      </c>
    </row>
    <row r="19" spans="1:26" ht="13.5">
      <c r="A19" s="75" t="s">
        <v>45</v>
      </c>
      <c r="B19" s="80">
        <f>+B10-B18</f>
        <v>1042788</v>
      </c>
      <c r="C19" s="80">
        <f>+C10-C18</f>
        <v>0</v>
      </c>
      <c r="D19" s="81">
        <f aca="true" t="shared" si="2" ref="D19:Z19">+D10-D18</f>
        <v>5763000</v>
      </c>
      <c r="E19" s="82">
        <f t="shared" si="2"/>
        <v>2547500</v>
      </c>
      <c r="F19" s="82">
        <f t="shared" si="2"/>
        <v>11891409</v>
      </c>
      <c r="G19" s="82">
        <f t="shared" si="2"/>
        <v>-1157909</v>
      </c>
      <c r="H19" s="82">
        <f t="shared" si="2"/>
        <v>-1076865</v>
      </c>
      <c r="I19" s="82">
        <f t="shared" si="2"/>
        <v>9656635</v>
      </c>
      <c r="J19" s="82">
        <f t="shared" si="2"/>
        <v>-1027587</v>
      </c>
      <c r="K19" s="82">
        <f t="shared" si="2"/>
        <v>1229886</v>
      </c>
      <c r="L19" s="82">
        <f t="shared" si="2"/>
        <v>27262</v>
      </c>
      <c r="M19" s="82">
        <f t="shared" si="2"/>
        <v>229561</v>
      </c>
      <c r="N19" s="82">
        <f t="shared" si="2"/>
        <v>-855381</v>
      </c>
      <c r="O19" s="82">
        <f t="shared" si="2"/>
        <v>-479251</v>
      </c>
      <c r="P19" s="82">
        <f t="shared" si="2"/>
        <v>5282514</v>
      </c>
      <c r="Q19" s="82">
        <f t="shared" si="2"/>
        <v>3947882</v>
      </c>
      <c r="R19" s="82">
        <f t="shared" si="2"/>
        <v>1813206</v>
      </c>
      <c r="S19" s="82">
        <f t="shared" si="2"/>
        <v>5884635</v>
      </c>
      <c r="T19" s="82">
        <f t="shared" si="2"/>
        <v>9623256</v>
      </c>
      <c r="U19" s="82">
        <f t="shared" si="2"/>
        <v>17321097</v>
      </c>
      <c r="V19" s="82">
        <f t="shared" si="2"/>
        <v>31155175</v>
      </c>
      <c r="W19" s="82">
        <f>IF(E10=E18,0,W10-W18)</f>
        <v>2547500</v>
      </c>
      <c r="X19" s="82">
        <f t="shared" si="2"/>
        <v>28607675</v>
      </c>
      <c r="Y19" s="83">
        <f>+IF(W19&lt;&gt;0,(X19/W19)*100,0)</f>
        <v>1122.9705593719332</v>
      </c>
      <c r="Z19" s="84">
        <f t="shared" si="2"/>
        <v>2547500</v>
      </c>
    </row>
    <row r="20" spans="1:26" ht="13.5">
      <c r="A20" s="63" t="s">
        <v>46</v>
      </c>
      <c r="B20" s="19">
        <v>19336341</v>
      </c>
      <c r="C20" s="19"/>
      <c r="D20" s="64">
        <v>28261000</v>
      </c>
      <c r="E20" s="65">
        <v>58124000</v>
      </c>
      <c r="F20" s="65">
        <v>0</v>
      </c>
      <c r="G20" s="65">
        <v>0</v>
      </c>
      <c r="H20" s="65">
        <v>0</v>
      </c>
      <c r="I20" s="65">
        <v>0</v>
      </c>
      <c r="J20" s="65">
        <v>459421</v>
      </c>
      <c r="K20" s="65">
        <v>5085980</v>
      </c>
      <c r="L20" s="65">
        <v>815973</v>
      </c>
      <c r="M20" s="65">
        <v>6361374</v>
      </c>
      <c r="N20" s="65">
        <v>704851</v>
      </c>
      <c r="O20" s="65">
        <v>2900093</v>
      </c>
      <c r="P20" s="65">
        <v>408030</v>
      </c>
      <c r="Q20" s="65">
        <v>4012974</v>
      </c>
      <c r="R20" s="65">
        <v>77799</v>
      </c>
      <c r="S20" s="65">
        <v>2049212</v>
      </c>
      <c r="T20" s="65">
        <v>-13599313</v>
      </c>
      <c r="U20" s="65">
        <v>-11472302</v>
      </c>
      <c r="V20" s="65">
        <v>-1097954</v>
      </c>
      <c r="W20" s="65">
        <v>58124000</v>
      </c>
      <c r="X20" s="65">
        <v>-59221954</v>
      </c>
      <c r="Y20" s="66">
        <v>-101.89</v>
      </c>
      <c r="Z20" s="67">
        <v>58124000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20379129</v>
      </c>
      <c r="C22" s="91">
        <f>SUM(C19:C21)</f>
        <v>0</v>
      </c>
      <c r="D22" s="92">
        <f aca="true" t="shared" si="3" ref="D22:Z22">SUM(D19:D21)</f>
        <v>34024000</v>
      </c>
      <c r="E22" s="93">
        <f t="shared" si="3"/>
        <v>60671500</v>
      </c>
      <c r="F22" s="93">
        <f t="shared" si="3"/>
        <v>11891409</v>
      </c>
      <c r="G22" s="93">
        <f t="shared" si="3"/>
        <v>-1157909</v>
      </c>
      <c r="H22" s="93">
        <f t="shared" si="3"/>
        <v>-1076865</v>
      </c>
      <c r="I22" s="93">
        <f t="shared" si="3"/>
        <v>9656635</v>
      </c>
      <c r="J22" s="93">
        <f t="shared" si="3"/>
        <v>-568166</v>
      </c>
      <c r="K22" s="93">
        <f t="shared" si="3"/>
        <v>6315866</v>
      </c>
      <c r="L22" s="93">
        <f t="shared" si="3"/>
        <v>843235</v>
      </c>
      <c r="M22" s="93">
        <f t="shared" si="3"/>
        <v>6590935</v>
      </c>
      <c r="N22" s="93">
        <f t="shared" si="3"/>
        <v>-150530</v>
      </c>
      <c r="O22" s="93">
        <f t="shared" si="3"/>
        <v>2420842</v>
      </c>
      <c r="P22" s="93">
        <f t="shared" si="3"/>
        <v>5690544</v>
      </c>
      <c r="Q22" s="93">
        <f t="shared" si="3"/>
        <v>7960856</v>
      </c>
      <c r="R22" s="93">
        <f t="shared" si="3"/>
        <v>1891005</v>
      </c>
      <c r="S22" s="93">
        <f t="shared" si="3"/>
        <v>7933847</v>
      </c>
      <c r="T22" s="93">
        <f t="shared" si="3"/>
        <v>-3976057</v>
      </c>
      <c r="U22" s="93">
        <f t="shared" si="3"/>
        <v>5848795</v>
      </c>
      <c r="V22" s="93">
        <f t="shared" si="3"/>
        <v>30057221</v>
      </c>
      <c r="W22" s="93">
        <f t="shared" si="3"/>
        <v>60671500</v>
      </c>
      <c r="X22" s="93">
        <f t="shared" si="3"/>
        <v>-30614279</v>
      </c>
      <c r="Y22" s="94">
        <f>+IF(W22&lt;&gt;0,(X22/W22)*100,0)</f>
        <v>-50.45907716143494</v>
      </c>
      <c r="Z22" s="95">
        <f t="shared" si="3"/>
        <v>60671500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20379129</v>
      </c>
      <c r="C24" s="80">
        <f>SUM(C22:C23)</f>
        <v>0</v>
      </c>
      <c r="D24" s="81">
        <f aca="true" t="shared" si="4" ref="D24:Z24">SUM(D22:D23)</f>
        <v>34024000</v>
      </c>
      <c r="E24" s="82">
        <f t="shared" si="4"/>
        <v>60671500</v>
      </c>
      <c r="F24" s="82">
        <f t="shared" si="4"/>
        <v>11891409</v>
      </c>
      <c r="G24" s="82">
        <f t="shared" si="4"/>
        <v>-1157909</v>
      </c>
      <c r="H24" s="82">
        <f t="shared" si="4"/>
        <v>-1076865</v>
      </c>
      <c r="I24" s="82">
        <f t="shared" si="4"/>
        <v>9656635</v>
      </c>
      <c r="J24" s="82">
        <f t="shared" si="4"/>
        <v>-568166</v>
      </c>
      <c r="K24" s="82">
        <f t="shared" si="4"/>
        <v>6315866</v>
      </c>
      <c r="L24" s="82">
        <f t="shared" si="4"/>
        <v>843235</v>
      </c>
      <c r="M24" s="82">
        <f t="shared" si="4"/>
        <v>6590935</v>
      </c>
      <c r="N24" s="82">
        <f t="shared" si="4"/>
        <v>-150530</v>
      </c>
      <c r="O24" s="82">
        <f t="shared" si="4"/>
        <v>2420842</v>
      </c>
      <c r="P24" s="82">
        <f t="shared" si="4"/>
        <v>5690544</v>
      </c>
      <c r="Q24" s="82">
        <f t="shared" si="4"/>
        <v>7960856</v>
      </c>
      <c r="R24" s="82">
        <f t="shared" si="4"/>
        <v>1891005</v>
      </c>
      <c r="S24" s="82">
        <f t="shared" si="4"/>
        <v>7933847</v>
      </c>
      <c r="T24" s="82">
        <f t="shared" si="4"/>
        <v>-3976057</v>
      </c>
      <c r="U24" s="82">
        <f t="shared" si="4"/>
        <v>5848795</v>
      </c>
      <c r="V24" s="82">
        <f t="shared" si="4"/>
        <v>30057221</v>
      </c>
      <c r="W24" s="82">
        <f t="shared" si="4"/>
        <v>60671500</v>
      </c>
      <c r="X24" s="82">
        <f t="shared" si="4"/>
        <v>-30614279</v>
      </c>
      <c r="Y24" s="83">
        <f>+IF(W24&lt;&gt;0,(X24/W24)*100,0)</f>
        <v>-50.45907716143494</v>
      </c>
      <c r="Z24" s="84">
        <f t="shared" si="4"/>
        <v>60671500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19863515</v>
      </c>
      <c r="C27" s="22"/>
      <c r="D27" s="104">
        <v>31998000</v>
      </c>
      <c r="E27" s="105">
        <v>64551500</v>
      </c>
      <c r="F27" s="105">
        <v>154810</v>
      </c>
      <c r="G27" s="105">
        <v>192722</v>
      </c>
      <c r="H27" s="105">
        <v>780105</v>
      </c>
      <c r="I27" s="105">
        <v>1127637</v>
      </c>
      <c r="J27" s="105">
        <v>738518</v>
      </c>
      <c r="K27" s="105">
        <v>1271981</v>
      </c>
      <c r="L27" s="105">
        <v>709618</v>
      </c>
      <c r="M27" s="105">
        <v>2720117</v>
      </c>
      <c r="N27" s="105">
        <v>1765228</v>
      </c>
      <c r="O27" s="105">
        <v>818289</v>
      </c>
      <c r="P27" s="105">
        <v>2342079</v>
      </c>
      <c r="Q27" s="105">
        <v>4925596</v>
      </c>
      <c r="R27" s="105">
        <v>2392330</v>
      </c>
      <c r="S27" s="105">
        <v>4052205</v>
      </c>
      <c r="T27" s="105">
        <v>9330205</v>
      </c>
      <c r="U27" s="105">
        <v>15774740</v>
      </c>
      <c r="V27" s="105">
        <v>24548090</v>
      </c>
      <c r="W27" s="105">
        <v>64551500</v>
      </c>
      <c r="X27" s="105">
        <v>-40003410</v>
      </c>
      <c r="Y27" s="106">
        <v>-61.97</v>
      </c>
      <c r="Z27" s="107">
        <v>64551500</v>
      </c>
    </row>
    <row r="28" spans="1:26" ht="13.5">
      <c r="A28" s="108" t="s">
        <v>46</v>
      </c>
      <c r="B28" s="19">
        <v>0</v>
      </c>
      <c r="C28" s="19"/>
      <c r="D28" s="64">
        <v>28261000</v>
      </c>
      <c r="E28" s="65">
        <v>58052000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691234</v>
      </c>
      <c r="M28" s="65">
        <v>691234</v>
      </c>
      <c r="N28" s="65">
        <v>1754489</v>
      </c>
      <c r="O28" s="65">
        <v>487520</v>
      </c>
      <c r="P28" s="65">
        <v>2316917</v>
      </c>
      <c r="Q28" s="65">
        <v>4558926</v>
      </c>
      <c r="R28" s="65">
        <v>3030816</v>
      </c>
      <c r="S28" s="65">
        <v>2439120</v>
      </c>
      <c r="T28" s="65">
        <v>9112437</v>
      </c>
      <c r="U28" s="65">
        <v>14582373</v>
      </c>
      <c r="V28" s="65">
        <v>19832533</v>
      </c>
      <c r="W28" s="65">
        <v>58052000</v>
      </c>
      <c r="X28" s="65">
        <v>-38219467</v>
      </c>
      <c r="Y28" s="66">
        <v>-65.84</v>
      </c>
      <c r="Z28" s="67">
        <v>58052000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3737000</v>
      </c>
      <c r="E31" s="65">
        <v>6499500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1271981</v>
      </c>
      <c r="L31" s="65">
        <v>18384</v>
      </c>
      <c r="M31" s="65">
        <v>1290365</v>
      </c>
      <c r="N31" s="65">
        <v>7156</v>
      </c>
      <c r="O31" s="65">
        <v>330769</v>
      </c>
      <c r="P31" s="65">
        <v>25162</v>
      </c>
      <c r="Q31" s="65">
        <v>363087</v>
      </c>
      <c r="R31" s="65">
        <v>44310</v>
      </c>
      <c r="S31" s="65">
        <v>0</v>
      </c>
      <c r="T31" s="65">
        <v>217768</v>
      </c>
      <c r="U31" s="65">
        <v>262078</v>
      </c>
      <c r="V31" s="65">
        <v>1915530</v>
      </c>
      <c r="W31" s="65">
        <v>6499500</v>
      </c>
      <c r="X31" s="65">
        <v>-4583970</v>
      </c>
      <c r="Y31" s="66">
        <v>-70.53</v>
      </c>
      <c r="Z31" s="67">
        <v>6499500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31998000</v>
      </c>
      <c r="E32" s="105">
        <f t="shared" si="5"/>
        <v>64551500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1271981</v>
      </c>
      <c r="L32" s="105">
        <f t="shared" si="5"/>
        <v>709618</v>
      </c>
      <c r="M32" s="105">
        <f t="shared" si="5"/>
        <v>1981599</v>
      </c>
      <c r="N32" s="105">
        <f t="shared" si="5"/>
        <v>1761645</v>
      </c>
      <c r="O32" s="105">
        <f t="shared" si="5"/>
        <v>818289</v>
      </c>
      <c r="P32" s="105">
        <f t="shared" si="5"/>
        <v>2342079</v>
      </c>
      <c r="Q32" s="105">
        <f t="shared" si="5"/>
        <v>4922013</v>
      </c>
      <c r="R32" s="105">
        <f t="shared" si="5"/>
        <v>3075126</v>
      </c>
      <c r="S32" s="105">
        <f t="shared" si="5"/>
        <v>2439120</v>
      </c>
      <c r="T32" s="105">
        <f t="shared" si="5"/>
        <v>9330205</v>
      </c>
      <c r="U32" s="105">
        <f t="shared" si="5"/>
        <v>14844451</v>
      </c>
      <c r="V32" s="105">
        <f t="shared" si="5"/>
        <v>21748063</v>
      </c>
      <c r="W32" s="105">
        <f t="shared" si="5"/>
        <v>64551500</v>
      </c>
      <c r="X32" s="105">
        <f t="shared" si="5"/>
        <v>-42803437</v>
      </c>
      <c r="Y32" s="106">
        <f>+IF(W32&lt;&gt;0,(X32/W32)*100,0)</f>
        <v>-66.30897345530313</v>
      </c>
      <c r="Z32" s="107">
        <f t="shared" si="5"/>
        <v>64551500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40476473</v>
      </c>
      <c r="C35" s="19"/>
      <c r="D35" s="64">
        <v>41535420</v>
      </c>
      <c r="E35" s="65">
        <v>41535420</v>
      </c>
      <c r="F35" s="65">
        <v>58735000</v>
      </c>
      <c r="G35" s="65">
        <v>56401000</v>
      </c>
      <c r="H35" s="65">
        <v>53814000</v>
      </c>
      <c r="I35" s="65">
        <v>168950000</v>
      </c>
      <c r="J35" s="65">
        <v>62626000</v>
      </c>
      <c r="K35" s="65">
        <v>42930559</v>
      </c>
      <c r="L35" s="65">
        <v>70049205</v>
      </c>
      <c r="M35" s="65">
        <v>175605764</v>
      </c>
      <c r="N35" s="65">
        <v>69176969</v>
      </c>
      <c r="O35" s="65">
        <v>32745544</v>
      </c>
      <c r="P35" s="65">
        <v>42092506</v>
      </c>
      <c r="Q35" s="65">
        <v>144015019</v>
      </c>
      <c r="R35" s="65">
        <v>36709444</v>
      </c>
      <c r="S35" s="65">
        <v>51687702</v>
      </c>
      <c r="T35" s="65">
        <v>51687702</v>
      </c>
      <c r="U35" s="65">
        <v>140084848</v>
      </c>
      <c r="V35" s="65">
        <v>628655631</v>
      </c>
      <c r="W35" s="65">
        <v>41535420</v>
      </c>
      <c r="X35" s="65">
        <v>587120211</v>
      </c>
      <c r="Y35" s="66">
        <v>1413.54</v>
      </c>
      <c r="Z35" s="67">
        <v>41535420</v>
      </c>
    </row>
    <row r="36" spans="1:26" ht="13.5">
      <c r="A36" s="63" t="s">
        <v>57</v>
      </c>
      <c r="B36" s="19">
        <v>75946377</v>
      </c>
      <c r="C36" s="19"/>
      <c r="D36" s="64">
        <v>111398073</v>
      </c>
      <c r="E36" s="65">
        <v>143950573</v>
      </c>
      <c r="F36" s="65">
        <v>81223000</v>
      </c>
      <c r="G36" s="65">
        <v>75946000</v>
      </c>
      <c r="H36" s="65">
        <v>75970000</v>
      </c>
      <c r="I36" s="65">
        <v>233139000</v>
      </c>
      <c r="J36" s="65">
        <v>75970000</v>
      </c>
      <c r="K36" s="65">
        <v>106009977</v>
      </c>
      <c r="L36" s="65">
        <v>75969976</v>
      </c>
      <c r="M36" s="65">
        <v>257949953</v>
      </c>
      <c r="N36" s="65">
        <v>75969977</v>
      </c>
      <c r="O36" s="65">
        <v>121010458</v>
      </c>
      <c r="P36" s="65">
        <v>121010459</v>
      </c>
      <c r="Q36" s="65">
        <v>317990894</v>
      </c>
      <c r="R36" s="65">
        <v>121010458</v>
      </c>
      <c r="S36" s="65">
        <v>121010458</v>
      </c>
      <c r="T36" s="65">
        <v>121010458</v>
      </c>
      <c r="U36" s="65">
        <v>363031374</v>
      </c>
      <c r="V36" s="65">
        <v>1172111221</v>
      </c>
      <c r="W36" s="65">
        <v>143950573</v>
      </c>
      <c r="X36" s="65">
        <v>1028160648</v>
      </c>
      <c r="Y36" s="66">
        <v>714.25</v>
      </c>
      <c r="Z36" s="67">
        <v>143950573</v>
      </c>
    </row>
    <row r="37" spans="1:26" ht="13.5">
      <c r="A37" s="63" t="s">
        <v>58</v>
      </c>
      <c r="B37" s="19">
        <v>6879698</v>
      </c>
      <c r="C37" s="19"/>
      <c r="D37" s="64">
        <v>6250000</v>
      </c>
      <c r="E37" s="65">
        <v>6250000</v>
      </c>
      <c r="F37" s="65">
        <v>13309000</v>
      </c>
      <c r="G37" s="65">
        <v>12381000</v>
      </c>
      <c r="H37" s="65">
        <v>12001000</v>
      </c>
      <c r="I37" s="65">
        <v>37691000</v>
      </c>
      <c r="J37" s="65">
        <v>22201000</v>
      </c>
      <c r="K37" s="65">
        <v>27648586</v>
      </c>
      <c r="L37" s="65">
        <v>24640102</v>
      </c>
      <c r="M37" s="65">
        <v>74489688</v>
      </c>
      <c r="N37" s="65">
        <v>25176840</v>
      </c>
      <c r="O37" s="65">
        <v>32183344</v>
      </c>
      <c r="P37" s="65">
        <v>38181646</v>
      </c>
      <c r="Q37" s="65">
        <v>95541830</v>
      </c>
      <c r="R37" s="65">
        <v>33299907</v>
      </c>
      <c r="S37" s="65">
        <v>35230818</v>
      </c>
      <c r="T37" s="65">
        <v>35230818</v>
      </c>
      <c r="U37" s="65">
        <v>103761543</v>
      </c>
      <c r="V37" s="65">
        <v>311484061</v>
      </c>
      <c r="W37" s="65">
        <v>6250000</v>
      </c>
      <c r="X37" s="65">
        <v>305234061</v>
      </c>
      <c r="Y37" s="66">
        <v>4883.74</v>
      </c>
      <c r="Z37" s="67">
        <v>6250000</v>
      </c>
    </row>
    <row r="38" spans="1:26" ht="13.5">
      <c r="A38" s="63" t="s">
        <v>59</v>
      </c>
      <c r="B38" s="19">
        <v>1974667</v>
      </c>
      <c r="C38" s="19"/>
      <c r="D38" s="64">
        <v>1423738</v>
      </c>
      <c r="E38" s="65">
        <v>1423738</v>
      </c>
      <c r="F38" s="65">
        <v>1975000</v>
      </c>
      <c r="G38" s="65">
        <v>1923000</v>
      </c>
      <c r="H38" s="65">
        <v>1917000</v>
      </c>
      <c r="I38" s="65">
        <v>5815000</v>
      </c>
      <c r="J38" s="65">
        <v>1917000</v>
      </c>
      <c r="K38" s="65">
        <v>1914330</v>
      </c>
      <c r="L38" s="65">
        <v>1914330</v>
      </c>
      <c r="M38" s="65">
        <v>5745660</v>
      </c>
      <c r="N38" s="65">
        <v>1914330</v>
      </c>
      <c r="O38" s="65">
        <v>1914330</v>
      </c>
      <c r="P38" s="65">
        <v>1914330</v>
      </c>
      <c r="Q38" s="65">
        <v>5742990</v>
      </c>
      <c r="R38" s="65">
        <v>1914330</v>
      </c>
      <c r="S38" s="65">
        <v>1914330</v>
      </c>
      <c r="T38" s="65">
        <v>1914330</v>
      </c>
      <c r="U38" s="65">
        <v>5742990</v>
      </c>
      <c r="V38" s="65">
        <v>23046640</v>
      </c>
      <c r="W38" s="65">
        <v>1423738</v>
      </c>
      <c r="X38" s="65">
        <v>21622902</v>
      </c>
      <c r="Y38" s="66">
        <v>1518.74</v>
      </c>
      <c r="Z38" s="67">
        <v>1423738</v>
      </c>
    </row>
    <row r="39" spans="1:26" ht="13.5">
      <c r="A39" s="63" t="s">
        <v>60</v>
      </c>
      <c r="B39" s="19">
        <v>107568485</v>
      </c>
      <c r="C39" s="19"/>
      <c r="D39" s="64">
        <v>145259755</v>
      </c>
      <c r="E39" s="65">
        <v>177812255</v>
      </c>
      <c r="F39" s="65">
        <v>124674000</v>
      </c>
      <c r="G39" s="65">
        <v>118043000</v>
      </c>
      <c r="H39" s="65">
        <v>115866000</v>
      </c>
      <c r="I39" s="65">
        <v>358583000</v>
      </c>
      <c r="J39" s="65">
        <v>114478000</v>
      </c>
      <c r="K39" s="65">
        <v>119377620</v>
      </c>
      <c r="L39" s="65">
        <v>119464749</v>
      </c>
      <c r="M39" s="65">
        <v>353320369</v>
      </c>
      <c r="N39" s="65">
        <v>118055776</v>
      </c>
      <c r="O39" s="65">
        <v>119658328</v>
      </c>
      <c r="P39" s="65">
        <v>123006989</v>
      </c>
      <c r="Q39" s="65">
        <v>360721093</v>
      </c>
      <c r="R39" s="65">
        <v>122505665</v>
      </c>
      <c r="S39" s="65">
        <v>135553012</v>
      </c>
      <c r="T39" s="65">
        <v>135553012</v>
      </c>
      <c r="U39" s="65">
        <v>393611689</v>
      </c>
      <c r="V39" s="65">
        <v>1466236151</v>
      </c>
      <c r="W39" s="65">
        <v>177812255</v>
      </c>
      <c r="X39" s="65">
        <v>1288423896</v>
      </c>
      <c r="Y39" s="66">
        <v>724.6</v>
      </c>
      <c r="Z39" s="67">
        <v>177812255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24245396</v>
      </c>
      <c r="C42" s="19">
        <v>23383281</v>
      </c>
      <c r="D42" s="64">
        <v>36624000</v>
      </c>
      <c r="E42" s="65">
        <v>61597580</v>
      </c>
      <c r="F42" s="65">
        <v>18051674</v>
      </c>
      <c r="G42" s="65">
        <v>-1236342</v>
      </c>
      <c r="H42" s="65">
        <v>-1316834</v>
      </c>
      <c r="I42" s="65">
        <v>15498498</v>
      </c>
      <c r="J42" s="65">
        <v>-567718</v>
      </c>
      <c r="K42" s="65">
        <v>8388453</v>
      </c>
      <c r="L42" s="65">
        <v>-15452247</v>
      </c>
      <c r="M42" s="65">
        <v>-7631512</v>
      </c>
      <c r="N42" s="65">
        <v>-2820430</v>
      </c>
      <c r="O42" s="65">
        <v>2200135</v>
      </c>
      <c r="P42" s="65">
        <v>18891329</v>
      </c>
      <c r="Q42" s="65">
        <v>18271034</v>
      </c>
      <c r="R42" s="65">
        <v>1908653</v>
      </c>
      <c r="S42" s="65">
        <v>-4663392</v>
      </c>
      <c r="T42" s="65">
        <v>0</v>
      </c>
      <c r="U42" s="65">
        <v>-2754739</v>
      </c>
      <c r="V42" s="65">
        <v>23383281</v>
      </c>
      <c r="W42" s="65">
        <v>61597580</v>
      </c>
      <c r="X42" s="65">
        <v>-38214299</v>
      </c>
      <c r="Y42" s="66">
        <v>-62.04</v>
      </c>
      <c r="Z42" s="67">
        <v>61597580</v>
      </c>
    </row>
    <row r="43" spans="1:26" ht="13.5">
      <c r="A43" s="63" t="s">
        <v>63</v>
      </c>
      <c r="B43" s="19">
        <v>-28333865</v>
      </c>
      <c r="C43" s="19">
        <v>-12870060</v>
      </c>
      <c r="D43" s="64">
        <v>-31998000</v>
      </c>
      <c r="E43" s="65">
        <v>-58052000</v>
      </c>
      <c r="F43" s="65">
        <v>-141000</v>
      </c>
      <c r="G43" s="65">
        <v>-200786</v>
      </c>
      <c r="H43" s="65">
        <v>-780105</v>
      </c>
      <c r="I43" s="65">
        <v>-1121891</v>
      </c>
      <c r="J43" s="65">
        <v>-738518</v>
      </c>
      <c r="K43" s="65">
        <v>-1271981</v>
      </c>
      <c r="L43" s="65">
        <v>-709618</v>
      </c>
      <c r="M43" s="65">
        <v>-2720117</v>
      </c>
      <c r="N43" s="65">
        <v>-1765228</v>
      </c>
      <c r="O43" s="65">
        <v>-818289</v>
      </c>
      <c r="P43" s="65">
        <v>0</v>
      </c>
      <c r="Q43" s="65">
        <v>-2583517</v>
      </c>
      <c r="R43" s="65">
        <v>-2392330</v>
      </c>
      <c r="S43" s="65">
        <v>-4052205</v>
      </c>
      <c r="T43" s="65">
        <v>0</v>
      </c>
      <c r="U43" s="65">
        <v>-6444535</v>
      </c>
      <c r="V43" s="65">
        <v>-12870060</v>
      </c>
      <c r="W43" s="65">
        <v>-58052000</v>
      </c>
      <c r="X43" s="65">
        <v>45181940</v>
      </c>
      <c r="Y43" s="66">
        <v>-77.83</v>
      </c>
      <c r="Z43" s="67">
        <v>-58052000</v>
      </c>
    </row>
    <row r="44" spans="1:26" ht="13.5">
      <c r="A44" s="63" t="s">
        <v>64</v>
      </c>
      <c r="B44" s="19">
        <v>-52064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34710148</v>
      </c>
      <c r="C45" s="22">
        <v>15182221</v>
      </c>
      <c r="D45" s="104">
        <v>45316000</v>
      </c>
      <c r="E45" s="105">
        <v>44235580</v>
      </c>
      <c r="F45" s="105">
        <v>22579674</v>
      </c>
      <c r="G45" s="105">
        <v>21142546</v>
      </c>
      <c r="H45" s="105">
        <v>19045607</v>
      </c>
      <c r="I45" s="105">
        <v>19045607</v>
      </c>
      <c r="J45" s="105">
        <v>17739371</v>
      </c>
      <c r="K45" s="105">
        <v>24855843</v>
      </c>
      <c r="L45" s="105">
        <v>8693978</v>
      </c>
      <c r="M45" s="105">
        <v>8693978</v>
      </c>
      <c r="N45" s="105">
        <v>4108320</v>
      </c>
      <c r="O45" s="105">
        <v>5490166</v>
      </c>
      <c r="P45" s="105">
        <v>24381495</v>
      </c>
      <c r="Q45" s="105">
        <v>24381495</v>
      </c>
      <c r="R45" s="105">
        <v>23897818</v>
      </c>
      <c r="S45" s="105">
        <v>15182221</v>
      </c>
      <c r="T45" s="105">
        <v>15182221</v>
      </c>
      <c r="U45" s="105">
        <v>15182221</v>
      </c>
      <c r="V45" s="105">
        <v>15182221</v>
      </c>
      <c r="W45" s="105">
        <v>44235580</v>
      </c>
      <c r="X45" s="105">
        <v>-29053359</v>
      </c>
      <c r="Y45" s="106">
        <v>-65.68</v>
      </c>
      <c r="Z45" s="107">
        <v>44235580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941413</v>
      </c>
      <c r="C49" s="57"/>
      <c r="D49" s="134">
        <v>607102</v>
      </c>
      <c r="E49" s="59">
        <v>132891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3166987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739496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739496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100.00000565116383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94.40907167895564</v>
      </c>
      <c r="H58" s="7">
        <f t="shared" si="6"/>
        <v>100</v>
      </c>
      <c r="I58" s="7">
        <f t="shared" si="6"/>
        <v>98.27368330037528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110.60188767431718</v>
      </c>
      <c r="O58" s="7">
        <f t="shared" si="6"/>
        <v>100</v>
      </c>
      <c r="P58" s="7">
        <f t="shared" si="6"/>
        <v>126.40459732966629</v>
      </c>
      <c r="Q58" s="7">
        <f t="shared" si="6"/>
        <v>113.0625293967134</v>
      </c>
      <c r="R58" s="7">
        <f t="shared" si="6"/>
        <v>100.01502488496573</v>
      </c>
      <c r="S58" s="7">
        <f t="shared" si="6"/>
        <v>2.9333429692485042</v>
      </c>
      <c r="T58" s="7">
        <f t="shared" si="6"/>
        <v>0</v>
      </c>
      <c r="U58" s="7">
        <f t="shared" si="6"/>
        <v>8.896850708942289</v>
      </c>
      <c r="V58" s="7">
        <f t="shared" si="6"/>
        <v>46.52589499188211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99.99980972097484</v>
      </c>
      <c r="L59" s="10">
        <f t="shared" si="7"/>
        <v>100</v>
      </c>
      <c r="M59" s="10">
        <f t="shared" si="7"/>
        <v>99.99993678679704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100.05660674836021</v>
      </c>
      <c r="S59" s="10">
        <f t="shared" si="7"/>
        <v>100</v>
      </c>
      <c r="T59" s="10">
        <f t="shared" si="7"/>
        <v>0</v>
      </c>
      <c r="U59" s="10">
        <f t="shared" si="7"/>
        <v>91.05917888102243</v>
      </c>
      <c r="V59" s="10">
        <f t="shared" si="7"/>
        <v>99.17522844287768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100.00000833321599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92.38265086961115</v>
      </c>
      <c r="H60" s="13">
        <f t="shared" si="7"/>
        <v>100</v>
      </c>
      <c r="I60" s="13">
        <f t="shared" si="7"/>
        <v>97.22204635503223</v>
      </c>
      <c r="J60" s="13">
        <f t="shared" si="7"/>
        <v>100</v>
      </c>
      <c r="K60" s="13">
        <f t="shared" si="7"/>
        <v>100.00009060933874</v>
      </c>
      <c r="L60" s="13">
        <f t="shared" si="7"/>
        <v>100</v>
      </c>
      <c r="M60" s="13">
        <f t="shared" si="7"/>
        <v>100.00003020849601</v>
      </c>
      <c r="N60" s="13">
        <f t="shared" si="7"/>
        <v>116.16922916324917</v>
      </c>
      <c r="O60" s="13">
        <f t="shared" si="7"/>
        <v>100</v>
      </c>
      <c r="P60" s="13">
        <f t="shared" si="7"/>
        <v>138.11591131547894</v>
      </c>
      <c r="Q60" s="13">
        <f t="shared" si="7"/>
        <v>119.19098306863658</v>
      </c>
      <c r="R60" s="13">
        <f t="shared" si="7"/>
        <v>99.99986145996263</v>
      </c>
      <c r="S60" s="13">
        <f t="shared" si="7"/>
        <v>2.996741572623724</v>
      </c>
      <c r="T60" s="13">
        <f t="shared" si="7"/>
        <v>0</v>
      </c>
      <c r="U60" s="13">
        <f t="shared" si="7"/>
        <v>6.951678732309717</v>
      </c>
      <c r="V60" s="13">
        <f t="shared" si="7"/>
        <v>37.17307251042431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91.95941208511033</v>
      </c>
      <c r="H61" s="13">
        <f t="shared" si="7"/>
        <v>100</v>
      </c>
      <c r="I61" s="13">
        <f t="shared" si="7"/>
        <v>97.04902135139079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117.52709528422972</v>
      </c>
      <c r="O61" s="13">
        <f t="shared" si="7"/>
        <v>100</v>
      </c>
      <c r="P61" s="13">
        <f t="shared" si="7"/>
        <v>100</v>
      </c>
      <c r="Q61" s="13">
        <f t="shared" si="7"/>
        <v>105.04752567615505</v>
      </c>
      <c r="R61" s="13">
        <f t="shared" si="7"/>
        <v>99.99992660523525</v>
      </c>
      <c r="S61" s="13">
        <f t="shared" si="7"/>
        <v>1.9979033131694282</v>
      </c>
      <c r="T61" s="13">
        <f t="shared" si="7"/>
        <v>0</v>
      </c>
      <c r="U61" s="13">
        <f t="shared" si="7"/>
        <v>6.30235431863409</v>
      </c>
      <c r="V61" s="13">
        <f t="shared" si="7"/>
        <v>34.036808447940295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100.00010230953545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100.00127793894006</v>
      </c>
      <c r="L64" s="13">
        <f t="shared" si="7"/>
        <v>100</v>
      </c>
      <c r="M64" s="13">
        <f t="shared" si="7"/>
        <v>100.00042683421333</v>
      </c>
      <c r="N64" s="13">
        <f t="shared" si="7"/>
        <v>100</v>
      </c>
      <c r="O64" s="13">
        <f t="shared" si="7"/>
        <v>100</v>
      </c>
      <c r="P64" s="13">
        <f t="shared" si="7"/>
        <v>775.2103280171774</v>
      </c>
      <c r="Q64" s="13">
        <f t="shared" si="7"/>
        <v>316.70444547499443</v>
      </c>
      <c r="R64" s="13">
        <f t="shared" si="7"/>
        <v>99.99876742552168</v>
      </c>
      <c r="S64" s="13">
        <f t="shared" si="7"/>
        <v>100.00123453741882</v>
      </c>
      <c r="T64" s="13">
        <f t="shared" si="7"/>
        <v>0</v>
      </c>
      <c r="U64" s="13">
        <f t="shared" si="7"/>
        <v>202.575091208956</v>
      </c>
      <c r="V64" s="13">
        <f t="shared" si="7"/>
        <v>174.69019054340157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17695470</v>
      </c>
      <c r="C67" s="24"/>
      <c r="D67" s="25">
        <v>19720000</v>
      </c>
      <c r="E67" s="26">
        <v>20520000</v>
      </c>
      <c r="F67" s="26">
        <v>2734737</v>
      </c>
      <c r="G67" s="26">
        <v>1985520</v>
      </c>
      <c r="H67" s="26">
        <v>1710139</v>
      </c>
      <c r="I67" s="26">
        <v>6430396</v>
      </c>
      <c r="J67" s="26">
        <v>1673571</v>
      </c>
      <c r="K67" s="26">
        <v>1629183</v>
      </c>
      <c r="L67" s="26">
        <v>1589521</v>
      </c>
      <c r="M67" s="26">
        <v>4892275</v>
      </c>
      <c r="N67" s="26">
        <v>1534057</v>
      </c>
      <c r="O67" s="26">
        <v>1645168</v>
      </c>
      <c r="P67" s="26">
        <v>1893621</v>
      </c>
      <c r="Q67" s="26">
        <v>5072846</v>
      </c>
      <c r="R67" s="26">
        <v>1970065</v>
      </c>
      <c r="S67" s="26">
        <v>7942508</v>
      </c>
      <c r="T67" s="26">
        <v>14852842</v>
      </c>
      <c r="U67" s="26">
        <v>24765415</v>
      </c>
      <c r="V67" s="26">
        <v>41160932</v>
      </c>
      <c r="W67" s="26">
        <v>20520000</v>
      </c>
      <c r="X67" s="26"/>
      <c r="Y67" s="25"/>
      <c r="Z67" s="27">
        <v>20520000</v>
      </c>
    </row>
    <row r="68" spans="1:26" ht="13.5" hidden="1">
      <c r="A68" s="37" t="s">
        <v>31</v>
      </c>
      <c r="B68" s="19">
        <v>5695301</v>
      </c>
      <c r="C68" s="19"/>
      <c r="D68" s="20">
        <v>5800000</v>
      </c>
      <c r="E68" s="21">
        <v>5800000</v>
      </c>
      <c r="F68" s="21">
        <v>1377921</v>
      </c>
      <c r="G68" s="21">
        <v>528202</v>
      </c>
      <c r="H68" s="21">
        <v>528202</v>
      </c>
      <c r="I68" s="21">
        <v>2434325</v>
      </c>
      <c r="J68" s="21">
        <v>528202</v>
      </c>
      <c r="K68" s="21">
        <v>525544</v>
      </c>
      <c r="L68" s="21">
        <v>528202</v>
      </c>
      <c r="M68" s="21">
        <v>1581948</v>
      </c>
      <c r="N68" s="21">
        <v>528202</v>
      </c>
      <c r="O68" s="21">
        <v>509937</v>
      </c>
      <c r="P68" s="21">
        <v>581825</v>
      </c>
      <c r="Q68" s="21">
        <v>1619964</v>
      </c>
      <c r="R68" s="21">
        <v>526439</v>
      </c>
      <c r="S68" s="21">
        <v>-5191</v>
      </c>
      <c r="T68" s="21">
        <v>51507</v>
      </c>
      <c r="U68" s="21">
        <v>572755</v>
      </c>
      <c r="V68" s="21">
        <v>6208992</v>
      </c>
      <c r="W68" s="21">
        <v>5800000</v>
      </c>
      <c r="X68" s="21"/>
      <c r="Y68" s="20"/>
      <c r="Z68" s="23">
        <v>5800000</v>
      </c>
    </row>
    <row r="69" spans="1:26" ht="13.5" hidden="1">
      <c r="A69" s="38" t="s">
        <v>32</v>
      </c>
      <c r="B69" s="19">
        <v>12000169</v>
      </c>
      <c r="C69" s="19"/>
      <c r="D69" s="20">
        <v>13920000</v>
      </c>
      <c r="E69" s="21">
        <v>14720000</v>
      </c>
      <c r="F69" s="21">
        <v>1356816</v>
      </c>
      <c r="G69" s="21">
        <v>1457318</v>
      </c>
      <c r="H69" s="21">
        <v>1181937</v>
      </c>
      <c r="I69" s="21">
        <v>3996071</v>
      </c>
      <c r="J69" s="21">
        <v>1145369</v>
      </c>
      <c r="K69" s="21">
        <v>1103639</v>
      </c>
      <c r="L69" s="21">
        <v>1061319</v>
      </c>
      <c r="M69" s="21">
        <v>3310327</v>
      </c>
      <c r="N69" s="21">
        <v>1005855</v>
      </c>
      <c r="O69" s="21">
        <v>1135231</v>
      </c>
      <c r="P69" s="21">
        <v>1311796</v>
      </c>
      <c r="Q69" s="21">
        <v>3452882</v>
      </c>
      <c r="R69" s="21">
        <v>1443626</v>
      </c>
      <c r="S69" s="21">
        <v>7947699</v>
      </c>
      <c r="T69" s="21">
        <v>14801335</v>
      </c>
      <c r="U69" s="21">
        <v>24192660</v>
      </c>
      <c r="V69" s="21">
        <v>34951940</v>
      </c>
      <c r="W69" s="21">
        <v>14720000</v>
      </c>
      <c r="X69" s="21"/>
      <c r="Y69" s="20"/>
      <c r="Z69" s="23">
        <v>14720000</v>
      </c>
    </row>
    <row r="70" spans="1:26" ht="13.5" hidden="1">
      <c r="A70" s="39" t="s">
        <v>103</v>
      </c>
      <c r="B70" s="19">
        <v>11022743</v>
      </c>
      <c r="C70" s="19"/>
      <c r="D70" s="20">
        <v>12990000</v>
      </c>
      <c r="E70" s="21">
        <v>13790000</v>
      </c>
      <c r="F70" s="21">
        <v>1278731</v>
      </c>
      <c r="G70" s="21">
        <v>1380608</v>
      </c>
      <c r="H70" s="21">
        <v>1102430</v>
      </c>
      <c r="I70" s="21">
        <v>3761769</v>
      </c>
      <c r="J70" s="21">
        <v>1067166</v>
      </c>
      <c r="K70" s="21">
        <v>1025388</v>
      </c>
      <c r="L70" s="21">
        <v>983490</v>
      </c>
      <c r="M70" s="21">
        <v>3076044</v>
      </c>
      <c r="N70" s="21">
        <v>927929</v>
      </c>
      <c r="O70" s="21">
        <v>1056479</v>
      </c>
      <c r="P70" s="21">
        <v>1237745</v>
      </c>
      <c r="Q70" s="21">
        <v>3222153</v>
      </c>
      <c r="R70" s="21">
        <v>1362495</v>
      </c>
      <c r="S70" s="21">
        <v>7866697</v>
      </c>
      <c r="T70" s="21">
        <v>14883432</v>
      </c>
      <c r="U70" s="21">
        <v>24112624</v>
      </c>
      <c r="V70" s="21">
        <v>34172590</v>
      </c>
      <c r="W70" s="21">
        <v>13790000</v>
      </c>
      <c r="X70" s="21"/>
      <c r="Y70" s="20"/>
      <c r="Z70" s="23">
        <v>13790000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977426</v>
      </c>
      <c r="C73" s="19"/>
      <c r="D73" s="20">
        <v>930000</v>
      </c>
      <c r="E73" s="21">
        <v>930000</v>
      </c>
      <c r="F73" s="21">
        <v>78085</v>
      </c>
      <c r="G73" s="21">
        <v>76710</v>
      </c>
      <c r="H73" s="21">
        <v>79507</v>
      </c>
      <c r="I73" s="21">
        <v>234302</v>
      </c>
      <c r="J73" s="21">
        <v>78203</v>
      </c>
      <c r="K73" s="21">
        <v>78251</v>
      </c>
      <c r="L73" s="21">
        <v>77829</v>
      </c>
      <c r="M73" s="21">
        <v>234283</v>
      </c>
      <c r="N73" s="21">
        <v>77926</v>
      </c>
      <c r="O73" s="21">
        <v>78752</v>
      </c>
      <c r="P73" s="21">
        <v>74051</v>
      </c>
      <c r="Q73" s="21">
        <v>230729</v>
      </c>
      <c r="R73" s="21">
        <v>81131</v>
      </c>
      <c r="S73" s="21">
        <v>81002</v>
      </c>
      <c r="T73" s="21">
        <v>-82097</v>
      </c>
      <c r="U73" s="21">
        <v>80036</v>
      </c>
      <c r="V73" s="21">
        <v>779350</v>
      </c>
      <c r="W73" s="21">
        <v>930000</v>
      </c>
      <c r="X73" s="21"/>
      <c r="Y73" s="20"/>
      <c r="Z73" s="23">
        <v>930000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17695471</v>
      </c>
      <c r="C76" s="32">
        <v>19150492</v>
      </c>
      <c r="D76" s="33">
        <v>19720000</v>
      </c>
      <c r="E76" s="34">
        <v>20520000</v>
      </c>
      <c r="F76" s="34">
        <v>2734737</v>
      </c>
      <c r="G76" s="34">
        <v>1874511</v>
      </c>
      <c r="H76" s="34">
        <v>1710139</v>
      </c>
      <c r="I76" s="34">
        <v>6319387</v>
      </c>
      <c r="J76" s="34">
        <v>1673571</v>
      </c>
      <c r="K76" s="34">
        <v>1629183</v>
      </c>
      <c r="L76" s="34">
        <v>1589521</v>
      </c>
      <c r="M76" s="34">
        <v>4892275</v>
      </c>
      <c r="N76" s="34">
        <v>1696696</v>
      </c>
      <c r="O76" s="34">
        <v>1645168</v>
      </c>
      <c r="P76" s="34">
        <v>2393624</v>
      </c>
      <c r="Q76" s="34">
        <v>5735488</v>
      </c>
      <c r="R76" s="34">
        <v>1970361</v>
      </c>
      <c r="S76" s="34">
        <v>232981</v>
      </c>
      <c r="T76" s="34"/>
      <c r="U76" s="34">
        <v>2203342</v>
      </c>
      <c r="V76" s="34">
        <v>19150492</v>
      </c>
      <c r="W76" s="34">
        <v>20520000</v>
      </c>
      <c r="X76" s="34"/>
      <c r="Y76" s="33"/>
      <c r="Z76" s="35">
        <v>20520000</v>
      </c>
    </row>
    <row r="77" spans="1:26" ht="13.5" hidden="1">
      <c r="A77" s="37" t="s">
        <v>31</v>
      </c>
      <c r="B77" s="19">
        <v>5695301</v>
      </c>
      <c r="C77" s="19">
        <v>6157782</v>
      </c>
      <c r="D77" s="20">
        <v>5800000</v>
      </c>
      <c r="E77" s="21">
        <v>5800000</v>
      </c>
      <c r="F77" s="21">
        <v>1377921</v>
      </c>
      <c r="G77" s="21">
        <v>528202</v>
      </c>
      <c r="H77" s="21">
        <v>528202</v>
      </c>
      <c r="I77" s="21">
        <v>2434325</v>
      </c>
      <c r="J77" s="21">
        <v>528202</v>
      </c>
      <c r="K77" s="21">
        <v>525543</v>
      </c>
      <c r="L77" s="21">
        <v>528202</v>
      </c>
      <c r="M77" s="21">
        <v>1581947</v>
      </c>
      <c r="N77" s="21">
        <v>528202</v>
      </c>
      <c r="O77" s="21">
        <v>509937</v>
      </c>
      <c r="P77" s="21">
        <v>581825</v>
      </c>
      <c r="Q77" s="21">
        <v>1619964</v>
      </c>
      <c r="R77" s="21">
        <v>526737</v>
      </c>
      <c r="S77" s="21">
        <v>-5191</v>
      </c>
      <c r="T77" s="21"/>
      <c r="U77" s="21">
        <v>521546</v>
      </c>
      <c r="V77" s="21">
        <v>6157782</v>
      </c>
      <c r="W77" s="21">
        <v>5800000</v>
      </c>
      <c r="X77" s="21"/>
      <c r="Y77" s="20"/>
      <c r="Z77" s="23">
        <v>5800000</v>
      </c>
    </row>
    <row r="78" spans="1:26" ht="13.5" hidden="1">
      <c r="A78" s="38" t="s">
        <v>32</v>
      </c>
      <c r="B78" s="19">
        <v>12000170</v>
      </c>
      <c r="C78" s="19">
        <v>12992710</v>
      </c>
      <c r="D78" s="20">
        <v>13920000</v>
      </c>
      <c r="E78" s="21">
        <v>14720000</v>
      </c>
      <c r="F78" s="21">
        <v>1356816</v>
      </c>
      <c r="G78" s="21">
        <v>1346309</v>
      </c>
      <c r="H78" s="21">
        <v>1181937</v>
      </c>
      <c r="I78" s="21">
        <v>3885062</v>
      </c>
      <c r="J78" s="21">
        <v>1145369</v>
      </c>
      <c r="K78" s="21">
        <v>1103640</v>
      </c>
      <c r="L78" s="21">
        <v>1061319</v>
      </c>
      <c r="M78" s="21">
        <v>3310328</v>
      </c>
      <c r="N78" s="21">
        <v>1168494</v>
      </c>
      <c r="O78" s="21">
        <v>1135231</v>
      </c>
      <c r="P78" s="21">
        <v>1811799</v>
      </c>
      <c r="Q78" s="21">
        <v>4115524</v>
      </c>
      <c r="R78" s="21">
        <v>1443624</v>
      </c>
      <c r="S78" s="21">
        <v>238172</v>
      </c>
      <c r="T78" s="21"/>
      <c r="U78" s="21">
        <v>1681796</v>
      </c>
      <c r="V78" s="21">
        <v>12992710</v>
      </c>
      <c r="W78" s="21">
        <v>14720000</v>
      </c>
      <c r="X78" s="21"/>
      <c r="Y78" s="20"/>
      <c r="Z78" s="23">
        <v>14720000</v>
      </c>
    </row>
    <row r="79" spans="1:26" ht="13.5" hidden="1">
      <c r="A79" s="39" t="s">
        <v>103</v>
      </c>
      <c r="B79" s="19">
        <v>11022743</v>
      </c>
      <c r="C79" s="19">
        <v>11631259</v>
      </c>
      <c r="D79" s="20">
        <v>12990000</v>
      </c>
      <c r="E79" s="21">
        <v>13790000</v>
      </c>
      <c r="F79" s="21">
        <v>1278731</v>
      </c>
      <c r="G79" s="21">
        <v>1269599</v>
      </c>
      <c r="H79" s="21">
        <v>1102430</v>
      </c>
      <c r="I79" s="21">
        <v>3650760</v>
      </c>
      <c r="J79" s="21">
        <v>1067166</v>
      </c>
      <c r="K79" s="21">
        <v>1025388</v>
      </c>
      <c r="L79" s="21">
        <v>983490</v>
      </c>
      <c r="M79" s="21">
        <v>3076044</v>
      </c>
      <c r="N79" s="21">
        <v>1090568</v>
      </c>
      <c r="O79" s="21">
        <v>1056479</v>
      </c>
      <c r="P79" s="21">
        <v>1237745</v>
      </c>
      <c r="Q79" s="21">
        <v>3384792</v>
      </c>
      <c r="R79" s="21">
        <v>1362494</v>
      </c>
      <c r="S79" s="21">
        <v>157169</v>
      </c>
      <c r="T79" s="21"/>
      <c r="U79" s="21">
        <v>1519663</v>
      </c>
      <c r="V79" s="21">
        <v>11631259</v>
      </c>
      <c r="W79" s="21">
        <v>13790000</v>
      </c>
      <c r="X79" s="21"/>
      <c r="Y79" s="20"/>
      <c r="Z79" s="23">
        <v>13790000</v>
      </c>
    </row>
    <row r="80" spans="1:26" ht="13.5" hidden="1">
      <c r="A80" s="39" t="s">
        <v>104</v>
      </c>
      <c r="B80" s="19"/>
      <c r="C80" s="19">
        <v>3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>
        <v>3</v>
      </c>
      <c r="Q80" s="21">
        <v>3</v>
      </c>
      <c r="R80" s="21"/>
      <c r="S80" s="21"/>
      <c r="T80" s="21"/>
      <c r="U80" s="21"/>
      <c r="V80" s="21">
        <v>3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977427</v>
      </c>
      <c r="C82" s="19">
        <v>1361448</v>
      </c>
      <c r="D82" s="20">
        <v>930000</v>
      </c>
      <c r="E82" s="21">
        <v>930000</v>
      </c>
      <c r="F82" s="21">
        <v>78085</v>
      </c>
      <c r="G82" s="21">
        <v>76710</v>
      </c>
      <c r="H82" s="21">
        <v>79507</v>
      </c>
      <c r="I82" s="21">
        <v>234302</v>
      </c>
      <c r="J82" s="21">
        <v>78203</v>
      </c>
      <c r="K82" s="21">
        <v>78252</v>
      </c>
      <c r="L82" s="21">
        <v>77829</v>
      </c>
      <c r="M82" s="21">
        <v>234284</v>
      </c>
      <c r="N82" s="21">
        <v>77926</v>
      </c>
      <c r="O82" s="21">
        <v>78752</v>
      </c>
      <c r="P82" s="21">
        <v>574051</v>
      </c>
      <c r="Q82" s="21">
        <v>730729</v>
      </c>
      <c r="R82" s="21">
        <v>81130</v>
      </c>
      <c r="S82" s="21">
        <v>81003</v>
      </c>
      <c r="T82" s="21"/>
      <c r="U82" s="21">
        <v>162133</v>
      </c>
      <c r="V82" s="21">
        <v>1361448</v>
      </c>
      <c r="W82" s="21">
        <v>930000</v>
      </c>
      <c r="X82" s="21"/>
      <c r="Y82" s="20"/>
      <c r="Z82" s="23">
        <v>930000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23928188</v>
      </c>
      <c r="D5" s="158">
        <f>SUM(D6:D8)</f>
        <v>0</v>
      </c>
      <c r="E5" s="159">
        <f t="shared" si="0"/>
        <v>28323000</v>
      </c>
      <c r="F5" s="105">
        <f t="shared" si="0"/>
        <v>55008000</v>
      </c>
      <c r="G5" s="105">
        <f t="shared" si="0"/>
        <v>10684064</v>
      </c>
      <c r="H5" s="105">
        <f t="shared" si="0"/>
        <v>825884</v>
      </c>
      <c r="I5" s="105">
        <f t="shared" si="0"/>
        <v>981385</v>
      </c>
      <c r="J5" s="105">
        <f t="shared" si="0"/>
        <v>12491333</v>
      </c>
      <c r="K5" s="105">
        <f t="shared" si="0"/>
        <v>985890</v>
      </c>
      <c r="L5" s="105">
        <f t="shared" si="0"/>
        <v>2952117</v>
      </c>
      <c r="M5" s="105">
        <f t="shared" si="0"/>
        <v>1636038</v>
      </c>
      <c r="N5" s="105">
        <f t="shared" si="0"/>
        <v>5574045</v>
      </c>
      <c r="O5" s="105">
        <f t="shared" si="0"/>
        <v>1395255</v>
      </c>
      <c r="P5" s="105">
        <f t="shared" si="0"/>
        <v>2323549</v>
      </c>
      <c r="Q5" s="105">
        <f t="shared" si="0"/>
        <v>5510621</v>
      </c>
      <c r="R5" s="105">
        <f t="shared" si="0"/>
        <v>9229425</v>
      </c>
      <c r="S5" s="105">
        <f t="shared" si="0"/>
        <v>1091195</v>
      </c>
      <c r="T5" s="105">
        <f t="shared" si="0"/>
        <v>1040490</v>
      </c>
      <c r="U5" s="105">
        <f t="shared" si="0"/>
        <v>-8240238</v>
      </c>
      <c r="V5" s="105">
        <f t="shared" si="0"/>
        <v>-6108553</v>
      </c>
      <c r="W5" s="105">
        <f t="shared" si="0"/>
        <v>21186250</v>
      </c>
      <c r="X5" s="105">
        <f t="shared" si="0"/>
        <v>55008000</v>
      </c>
      <c r="Y5" s="105">
        <f t="shared" si="0"/>
        <v>-33821750</v>
      </c>
      <c r="Z5" s="142">
        <f>+IF(X5&lt;&gt;0,+(Y5/X5)*100,0)</f>
        <v>-61.48514761489238</v>
      </c>
      <c r="AA5" s="158">
        <f>SUM(AA6:AA8)</f>
        <v>55008000</v>
      </c>
    </row>
    <row r="6" spans="1:27" ht="13.5">
      <c r="A6" s="143" t="s">
        <v>75</v>
      </c>
      <c r="B6" s="141"/>
      <c r="C6" s="160">
        <v>2000000</v>
      </c>
      <c r="D6" s="160"/>
      <c r="E6" s="161">
        <v>2000000</v>
      </c>
      <c r="F6" s="65">
        <v>2000000</v>
      </c>
      <c r="G6" s="65"/>
      <c r="H6" s="65"/>
      <c r="I6" s="65"/>
      <c r="J6" s="65"/>
      <c r="K6" s="65"/>
      <c r="L6" s="65">
        <v>2000000</v>
      </c>
      <c r="M6" s="65"/>
      <c r="N6" s="65">
        <v>2000000</v>
      </c>
      <c r="O6" s="65"/>
      <c r="P6" s="65"/>
      <c r="Q6" s="65"/>
      <c r="R6" s="65"/>
      <c r="S6" s="65"/>
      <c r="T6" s="65"/>
      <c r="U6" s="65"/>
      <c r="V6" s="65"/>
      <c r="W6" s="65">
        <v>2000000</v>
      </c>
      <c r="X6" s="65">
        <v>2000000</v>
      </c>
      <c r="Y6" s="65"/>
      <c r="Z6" s="145">
        <v>0</v>
      </c>
      <c r="AA6" s="160">
        <v>2000000</v>
      </c>
    </row>
    <row r="7" spans="1:27" ht="13.5">
      <c r="A7" s="143" t="s">
        <v>76</v>
      </c>
      <c r="B7" s="141"/>
      <c r="C7" s="162">
        <v>21868188</v>
      </c>
      <c r="D7" s="162"/>
      <c r="E7" s="163">
        <v>26263000</v>
      </c>
      <c r="F7" s="164">
        <v>52948000</v>
      </c>
      <c r="G7" s="164">
        <v>10684064</v>
      </c>
      <c r="H7" s="164">
        <v>825884</v>
      </c>
      <c r="I7" s="164">
        <v>981385</v>
      </c>
      <c r="J7" s="164">
        <v>12491333</v>
      </c>
      <c r="K7" s="164">
        <v>985890</v>
      </c>
      <c r="L7" s="164">
        <v>892117</v>
      </c>
      <c r="M7" s="164">
        <v>1636038</v>
      </c>
      <c r="N7" s="164">
        <v>3514045</v>
      </c>
      <c r="O7" s="164">
        <v>1395255</v>
      </c>
      <c r="P7" s="164">
        <v>2323549</v>
      </c>
      <c r="Q7" s="164">
        <v>5510621</v>
      </c>
      <c r="R7" s="164">
        <v>9229425</v>
      </c>
      <c r="S7" s="164">
        <v>1091195</v>
      </c>
      <c r="T7" s="164">
        <v>1040490</v>
      </c>
      <c r="U7" s="164">
        <v>-8240238</v>
      </c>
      <c r="V7" s="164">
        <v>-6108553</v>
      </c>
      <c r="W7" s="164">
        <v>19126250</v>
      </c>
      <c r="X7" s="164">
        <v>52948000</v>
      </c>
      <c r="Y7" s="164">
        <v>-33821750</v>
      </c>
      <c r="Z7" s="146">
        <v>-63.88</v>
      </c>
      <c r="AA7" s="162">
        <v>52948000</v>
      </c>
    </row>
    <row r="8" spans="1:27" ht="13.5">
      <c r="A8" s="143" t="s">
        <v>77</v>
      </c>
      <c r="B8" s="141"/>
      <c r="C8" s="160">
        <v>60000</v>
      </c>
      <c r="D8" s="160"/>
      <c r="E8" s="161">
        <v>60000</v>
      </c>
      <c r="F8" s="65">
        <v>60000</v>
      </c>
      <c r="G8" s="65"/>
      <c r="H8" s="65"/>
      <c r="I8" s="65"/>
      <c r="J8" s="65"/>
      <c r="K8" s="65"/>
      <c r="L8" s="65">
        <v>60000</v>
      </c>
      <c r="M8" s="65"/>
      <c r="N8" s="65">
        <v>60000</v>
      </c>
      <c r="O8" s="65"/>
      <c r="P8" s="65"/>
      <c r="Q8" s="65"/>
      <c r="R8" s="65"/>
      <c r="S8" s="65"/>
      <c r="T8" s="65"/>
      <c r="U8" s="65"/>
      <c r="V8" s="65"/>
      <c r="W8" s="65">
        <v>60000</v>
      </c>
      <c r="X8" s="65">
        <v>60000</v>
      </c>
      <c r="Y8" s="65"/>
      <c r="Z8" s="145">
        <v>0</v>
      </c>
      <c r="AA8" s="160">
        <v>60000</v>
      </c>
    </row>
    <row r="9" spans="1:27" ht="13.5">
      <c r="A9" s="140" t="s">
        <v>78</v>
      </c>
      <c r="B9" s="141"/>
      <c r="C9" s="158">
        <f aca="true" t="shared" si="1" ref="C9:Y9">SUM(C10:C14)</f>
        <v>6524326</v>
      </c>
      <c r="D9" s="158">
        <f>SUM(D10:D14)</f>
        <v>0</v>
      </c>
      <c r="E9" s="159">
        <f t="shared" si="1"/>
        <v>10650000</v>
      </c>
      <c r="F9" s="105">
        <f t="shared" si="1"/>
        <v>10650000</v>
      </c>
      <c r="G9" s="105">
        <f t="shared" si="1"/>
        <v>2467215</v>
      </c>
      <c r="H9" s="105">
        <f t="shared" si="1"/>
        <v>22358</v>
      </c>
      <c r="I9" s="105">
        <f t="shared" si="1"/>
        <v>25860</v>
      </c>
      <c r="J9" s="105">
        <f t="shared" si="1"/>
        <v>2515433</v>
      </c>
      <c r="K9" s="105">
        <f t="shared" si="1"/>
        <v>181466</v>
      </c>
      <c r="L9" s="105">
        <f t="shared" si="1"/>
        <v>5341512</v>
      </c>
      <c r="M9" s="105">
        <f t="shared" si="1"/>
        <v>212483</v>
      </c>
      <c r="N9" s="105">
        <f t="shared" si="1"/>
        <v>5735461</v>
      </c>
      <c r="O9" s="105">
        <f t="shared" si="1"/>
        <v>266349</v>
      </c>
      <c r="P9" s="105">
        <f t="shared" si="1"/>
        <v>29423</v>
      </c>
      <c r="Q9" s="105">
        <f t="shared" si="1"/>
        <v>137942</v>
      </c>
      <c r="R9" s="105">
        <f t="shared" si="1"/>
        <v>433714</v>
      </c>
      <c r="S9" s="105">
        <f t="shared" si="1"/>
        <v>31629</v>
      </c>
      <c r="T9" s="105">
        <f t="shared" si="1"/>
        <v>259330</v>
      </c>
      <c r="U9" s="105">
        <f t="shared" si="1"/>
        <v>-42641</v>
      </c>
      <c r="V9" s="105">
        <f t="shared" si="1"/>
        <v>248318</v>
      </c>
      <c r="W9" s="105">
        <f t="shared" si="1"/>
        <v>8932926</v>
      </c>
      <c r="X9" s="105">
        <f t="shared" si="1"/>
        <v>10650000</v>
      </c>
      <c r="Y9" s="105">
        <f t="shared" si="1"/>
        <v>-1717074</v>
      </c>
      <c r="Z9" s="142">
        <f>+IF(X9&lt;&gt;0,+(Y9/X9)*100,0)</f>
        <v>-16.122760563380282</v>
      </c>
      <c r="AA9" s="158">
        <f>SUM(AA10:AA14)</f>
        <v>10650000</v>
      </c>
    </row>
    <row r="10" spans="1:27" ht="13.5">
      <c r="A10" s="143" t="s">
        <v>79</v>
      </c>
      <c r="B10" s="141"/>
      <c r="C10" s="160">
        <v>4731332</v>
      </c>
      <c r="D10" s="160"/>
      <c r="E10" s="161">
        <v>8440000</v>
      </c>
      <c r="F10" s="65">
        <v>8440000</v>
      </c>
      <c r="G10" s="65">
        <v>2467215</v>
      </c>
      <c r="H10" s="65">
        <v>22358</v>
      </c>
      <c r="I10" s="65">
        <v>25860</v>
      </c>
      <c r="J10" s="65">
        <v>2515433</v>
      </c>
      <c r="K10" s="65">
        <v>181466</v>
      </c>
      <c r="L10" s="65">
        <v>4536512</v>
      </c>
      <c r="M10" s="65">
        <v>28758</v>
      </c>
      <c r="N10" s="65">
        <v>4746736</v>
      </c>
      <c r="O10" s="65">
        <v>21312</v>
      </c>
      <c r="P10" s="65">
        <v>29423</v>
      </c>
      <c r="Q10" s="65">
        <v>32942</v>
      </c>
      <c r="R10" s="65">
        <v>83677</v>
      </c>
      <c r="S10" s="65">
        <v>31629</v>
      </c>
      <c r="T10" s="65">
        <v>37323</v>
      </c>
      <c r="U10" s="65">
        <v>-42641</v>
      </c>
      <c r="V10" s="65">
        <v>26311</v>
      </c>
      <c r="W10" s="65">
        <v>7372157</v>
      </c>
      <c r="X10" s="65">
        <v>8440000</v>
      </c>
      <c r="Y10" s="65">
        <v>-1067843</v>
      </c>
      <c r="Z10" s="145">
        <v>-12.65</v>
      </c>
      <c r="AA10" s="160">
        <v>8440000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910000</v>
      </c>
      <c r="D12" s="160"/>
      <c r="E12" s="161">
        <v>910000</v>
      </c>
      <c r="F12" s="65">
        <v>910000</v>
      </c>
      <c r="G12" s="65"/>
      <c r="H12" s="65"/>
      <c r="I12" s="65"/>
      <c r="J12" s="65"/>
      <c r="K12" s="65"/>
      <c r="L12" s="65">
        <v>805000</v>
      </c>
      <c r="M12" s="65"/>
      <c r="N12" s="65">
        <v>805000</v>
      </c>
      <c r="O12" s="65"/>
      <c r="P12" s="65"/>
      <c r="Q12" s="65">
        <v>105000</v>
      </c>
      <c r="R12" s="65">
        <v>105000</v>
      </c>
      <c r="S12" s="65"/>
      <c r="T12" s="65"/>
      <c r="U12" s="65"/>
      <c r="V12" s="65"/>
      <c r="W12" s="65">
        <v>910000</v>
      </c>
      <c r="X12" s="65">
        <v>910000</v>
      </c>
      <c r="Y12" s="65"/>
      <c r="Z12" s="145">
        <v>0</v>
      </c>
      <c r="AA12" s="160">
        <v>910000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882994</v>
      </c>
      <c r="D14" s="162"/>
      <c r="E14" s="163">
        <v>1300000</v>
      </c>
      <c r="F14" s="164">
        <v>1300000</v>
      </c>
      <c r="G14" s="164"/>
      <c r="H14" s="164"/>
      <c r="I14" s="164"/>
      <c r="J14" s="164"/>
      <c r="K14" s="164"/>
      <c r="L14" s="164"/>
      <c r="M14" s="164">
        <v>183725</v>
      </c>
      <c r="N14" s="164">
        <v>183725</v>
      </c>
      <c r="O14" s="164">
        <v>245037</v>
      </c>
      <c r="P14" s="164"/>
      <c r="Q14" s="164"/>
      <c r="R14" s="164">
        <v>245037</v>
      </c>
      <c r="S14" s="164"/>
      <c r="T14" s="164">
        <v>222007</v>
      </c>
      <c r="U14" s="164"/>
      <c r="V14" s="164">
        <v>222007</v>
      </c>
      <c r="W14" s="164">
        <v>650769</v>
      </c>
      <c r="X14" s="164">
        <v>1300000</v>
      </c>
      <c r="Y14" s="164">
        <v>-649231</v>
      </c>
      <c r="Z14" s="146">
        <v>-49.94</v>
      </c>
      <c r="AA14" s="162">
        <v>1300000</v>
      </c>
    </row>
    <row r="15" spans="1:27" ht="13.5">
      <c r="A15" s="140" t="s">
        <v>84</v>
      </c>
      <c r="B15" s="147"/>
      <c r="C15" s="158">
        <f aca="true" t="shared" si="2" ref="C15:Y15">SUM(C16:C18)</f>
        <v>12236044</v>
      </c>
      <c r="D15" s="158">
        <f>SUM(D16:D18)</f>
        <v>0</v>
      </c>
      <c r="E15" s="159">
        <f t="shared" si="2"/>
        <v>14489000</v>
      </c>
      <c r="F15" s="105">
        <f t="shared" si="2"/>
        <v>16905000</v>
      </c>
      <c r="G15" s="105">
        <f t="shared" si="2"/>
        <v>275846</v>
      </c>
      <c r="H15" s="105">
        <f t="shared" si="2"/>
        <v>195827</v>
      </c>
      <c r="I15" s="105">
        <f t="shared" si="2"/>
        <v>237654</v>
      </c>
      <c r="J15" s="105">
        <f t="shared" si="2"/>
        <v>709327</v>
      </c>
      <c r="K15" s="105">
        <f t="shared" si="2"/>
        <v>603604</v>
      </c>
      <c r="L15" s="105">
        <f t="shared" si="2"/>
        <v>366104</v>
      </c>
      <c r="M15" s="105">
        <f t="shared" si="2"/>
        <v>1103015</v>
      </c>
      <c r="N15" s="105">
        <f t="shared" si="2"/>
        <v>2072723</v>
      </c>
      <c r="O15" s="105">
        <f t="shared" si="2"/>
        <v>902407</v>
      </c>
      <c r="P15" s="105">
        <f t="shared" si="2"/>
        <v>1933195</v>
      </c>
      <c r="Q15" s="105">
        <f t="shared" si="2"/>
        <v>1574782</v>
      </c>
      <c r="R15" s="105">
        <f t="shared" si="2"/>
        <v>4410384</v>
      </c>
      <c r="S15" s="105">
        <f t="shared" si="2"/>
        <v>2754829</v>
      </c>
      <c r="T15" s="105">
        <f t="shared" si="2"/>
        <v>2021696</v>
      </c>
      <c r="U15" s="105">
        <f t="shared" si="2"/>
        <v>-5762828</v>
      </c>
      <c r="V15" s="105">
        <f t="shared" si="2"/>
        <v>-986303</v>
      </c>
      <c r="W15" s="105">
        <f t="shared" si="2"/>
        <v>6206131</v>
      </c>
      <c r="X15" s="105">
        <f t="shared" si="2"/>
        <v>16905000</v>
      </c>
      <c r="Y15" s="105">
        <f t="shared" si="2"/>
        <v>-10698869</v>
      </c>
      <c r="Z15" s="142">
        <f>+IF(X15&lt;&gt;0,+(Y15/X15)*100,0)</f>
        <v>-63.28819284235433</v>
      </c>
      <c r="AA15" s="158">
        <f>SUM(AA16:AA18)</f>
        <v>16905000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>
        <v>12236044</v>
      </c>
      <c r="D17" s="160"/>
      <c r="E17" s="161">
        <v>14489000</v>
      </c>
      <c r="F17" s="65">
        <v>16905000</v>
      </c>
      <c r="G17" s="65">
        <v>275846</v>
      </c>
      <c r="H17" s="65">
        <v>195827</v>
      </c>
      <c r="I17" s="65">
        <v>237654</v>
      </c>
      <c r="J17" s="65">
        <v>709327</v>
      </c>
      <c r="K17" s="65">
        <v>603604</v>
      </c>
      <c r="L17" s="65">
        <v>366104</v>
      </c>
      <c r="M17" s="65">
        <v>1103015</v>
      </c>
      <c r="N17" s="65">
        <v>2072723</v>
      </c>
      <c r="O17" s="65">
        <v>902407</v>
      </c>
      <c r="P17" s="65">
        <v>1933195</v>
      </c>
      <c r="Q17" s="65">
        <v>1574782</v>
      </c>
      <c r="R17" s="65">
        <v>4410384</v>
      </c>
      <c r="S17" s="65">
        <v>2754829</v>
      </c>
      <c r="T17" s="65">
        <v>2021696</v>
      </c>
      <c r="U17" s="65">
        <v>-5762828</v>
      </c>
      <c r="V17" s="65">
        <v>-986303</v>
      </c>
      <c r="W17" s="65">
        <v>6206131</v>
      </c>
      <c r="X17" s="65">
        <v>16905000</v>
      </c>
      <c r="Y17" s="65">
        <v>-10698869</v>
      </c>
      <c r="Z17" s="145">
        <v>-63.29</v>
      </c>
      <c r="AA17" s="160">
        <v>16905000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19018798</v>
      </c>
      <c r="D19" s="158">
        <f>SUM(D20:D23)</f>
        <v>0</v>
      </c>
      <c r="E19" s="159">
        <f t="shared" si="3"/>
        <v>24920000</v>
      </c>
      <c r="F19" s="105">
        <f t="shared" si="3"/>
        <v>28047000</v>
      </c>
      <c r="G19" s="105">
        <f t="shared" si="3"/>
        <v>1356816</v>
      </c>
      <c r="H19" s="105">
        <f t="shared" si="3"/>
        <v>1457318</v>
      </c>
      <c r="I19" s="105">
        <f t="shared" si="3"/>
        <v>1181937</v>
      </c>
      <c r="J19" s="105">
        <f t="shared" si="3"/>
        <v>3996071</v>
      </c>
      <c r="K19" s="105">
        <f t="shared" si="3"/>
        <v>1256493</v>
      </c>
      <c r="L19" s="105">
        <f t="shared" si="3"/>
        <v>1686634</v>
      </c>
      <c r="M19" s="105">
        <f t="shared" si="3"/>
        <v>1061319</v>
      </c>
      <c r="N19" s="105">
        <f t="shared" si="3"/>
        <v>4004446</v>
      </c>
      <c r="O19" s="105">
        <f t="shared" si="3"/>
        <v>1168494</v>
      </c>
      <c r="P19" s="105">
        <f t="shared" si="3"/>
        <v>1135231</v>
      </c>
      <c r="Q19" s="105">
        <f t="shared" si="3"/>
        <v>1811796</v>
      </c>
      <c r="R19" s="105">
        <f t="shared" si="3"/>
        <v>4115521</v>
      </c>
      <c r="S19" s="105">
        <f t="shared" si="3"/>
        <v>1443626</v>
      </c>
      <c r="T19" s="105">
        <f t="shared" si="3"/>
        <v>7959585</v>
      </c>
      <c r="U19" s="105">
        <f t="shared" si="3"/>
        <v>14140522</v>
      </c>
      <c r="V19" s="105">
        <f t="shared" si="3"/>
        <v>23543733</v>
      </c>
      <c r="W19" s="105">
        <f t="shared" si="3"/>
        <v>35659771</v>
      </c>
      <c r="X19" s="105">
        <f t="shared" si="3"/>
        <v>28047000</v>
      </c>
      <c r="Y19" s="105">
        <f t="shared" si="3"/>
        <v>7612771</v>
      </c>
      <c r="Z19" s="142">
        <f>+IF(X19&lt;&gt;0,+(Y19/X19)*100,0)</f>
        <v>27.142906549720113</v>
      </c>
      <c r="AA19" s="158">
        <f>SUM(AA20:AA23)</f>
        <v>28047000</v>
      </c>
    </row>
    <row r="20" spans="1:27" ht="13.5">
      <c r="A20" s="143" t="s">
        <v>89</v>
      </c>
      <c r="B20" s="141"/>
      <c r="C20" s="160">
        <v>17541372</v>
      </c>
      <c r="D20" s="160"/>
      <c r="E20" s="161">
        <v>23490000</v>
      </c>
      <c r="F20" s="65">
        <v>26617000</v>
      </c>
      <c r="G20" s="65">
        <v>1278731</v>
      </c>
      <c r="H20" s="65">
        <v>1380608</v>
      </c>
      <c r="I20" s="65">
        <v>1102430</v>
      </c>
      <c r="J20" s="65">
        <v>3761769</v>
      </c>
      <c r="K20" s="65">
        <v>1178290</v>
      </c>
      <c r="L20" s="65">
        <v>1608383</v>
      </c>
      <c r="M20" s="65">
        <v>983490</v>
      </c>
      <c r="N20" s="65">
        <v>3770163</v>
      </c>
      <c r="O20" s="65">
        <v>1090568</v>
      </c>
      <c r="P20" s="65">
        <v>1056479</v>
      </c>
      <c r="Q20" s="65">
        <v>1237745</v>
      </c>
      <c r="R20" s="65">
        <v>3384792</v>
      </c>
      <c r="S20" s="65">
        <v>1362495</v>
      </c>
      <c r="T20" s="65">
        <v>7878583</v>
      </c>
      <c r="U20" s="65">
        <v>14222619</v>
      </c>
      <c r="V20" s="65">
        <v>23463697</v>
      </c>
      <c r="W20" s="65">
        <v>34380421</v>
      </c>
      <c r="X20" s="65">
        <v>26617000</v>
      </c>
      <c r="Y20" s="65">
        <v>7763421</v>
      </c>
      <c r="Z20" s="145">
        <v>29.17</v>
      </c>
      <c r="AA20" s="160">
        <v>26617000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1477426</v>
      </c>
      <c r="D23" s="160"/>
      <c r="E23" s="161">
        <v>1430000</v>
      </c>
      <c r="F23" s="65">
        <v>1430000</v>
      </c>
      <c r="G23" s="65">
        <v>78085</v>
      </c>
      <c r="H23" s="65">
        <v>76710</v>
      </c>
      <c r="I23" s="65">
        <v>79507</v>
      </c>
      <c r="J23" s="65">
        <v>234302</v>
      </c>
      <c r="K23" s="65">
        <v>78203</v>
      </c>
      <c r="L23" s="65">
        <v>78251</v>
      </c>
      <c r="M23" s="65">
        <v>77829</v>
      </c>
      <c r="N23" s="65">
        <v>234283</v>
      </c>
      <c r="O23" s="65">
        <v>77926</v>
      </c>
      <c r="P23" s="65">
        <v>78752</v>
      </c>
      <c r="Q23" s="65">
        <v>574051</v>
      </c>
      <c r="R23" s="65">
        <v>730729</v>
      </c>
      <c r="S23" s="65">
        <v>81131</v>
      </c>
      <c r="T23" s="65">
        <v>81002</v>
      </c>
      <c r="U23" s="65">
        <v>-82097</v>
      </c>
      <c r="V23" s="65">
        <v>80036</v>
      </c>
      <c r="W23" s="65">
        <v>1279350</v>
      </c>
      <c r="X23" s="65">
        <v>1430000</v>
      </c>
      <c r="Y23" s="65">
        <v>-150650</v>
      </c>
      <c r="Z23" s="145">
        <v>-10.53</v>
      </c>
      <c r="AA23" s="160">
        <v>1430000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61707356</v>
      </c>
      <c r="D25" s="177">
        <f>+D5+D9+D15+D19+D24</f>
        <v>0</v>
      </c>
      <c r="E25" s="178">
        <f t="shared" si="4"/>
        <v>78382000</v>
      </c>
      <c r="F25" s="78">
        <f t="shared" si="4"/>
        <v>110610000</v>
      </c>
      <c r="G25" s="78">
        <f t="shared" si="4"/>
        <v>14783941</v>
      </c>
      <c r="H25" s="78">
        <f t="shared" si="4"/>
        <v>2501387</v>
      </c>
      <c r="I25" s="78">
        <f t="shared" si="4"/>
        <v>2426836</v>
      </c>
      <c r="J25" s="78">
        <f t="shared" si="4"/>
        <v>19712164</v>
      </c>
      <c r="K25" s="78">
        <f t="shared" si="4"/>
        <v>3027453</v>
      </c>
      <c r="L25" s="78">
        <f t="shared" si="4"/>
        <v>10346367</v>
      </c>
      <c r="M25" s="78">
        <f t="shared" si="4"/>
        <v>4012855</v>
      </c>
      <c r="N25" s="78">
        <f t="shared" si="4"/>
        <v>17386675</v>
      </c>
      <c r="O25" s="78">
        <f t="shared" si="4"/>
        <v>3732505</v>
      </c>
      <c r="P25" s="78">
        <f t="shared" si="4"/>
        <v>5421398</v>
      </c>
      <c r="Q25" s="78">
        <f t="shared" si="4"/>
        <v>9035141</v>
      </c>
      <c r="R25" s="78">
        <f t="shared" si="4"/>
        <v>18189044</v>
      </c>
      <c r="S25" s="78">
        <f t="shared" si="4"/>
        <v>5321279</v>
      </c>
      <c r="T25" s="78">
        <f t="shared" si="4"/>
        <v>11281101</v>
      </c>
      <c r="U25" s="78">
        <f t="shared" si="4"/>
        <v>94815</v>
      </c>
      <c r="V25" s="78">
        <f t="shared" si="4"/>
        <v>16697195</v>
      </c>
      <c r="W25" s="78">
        <f t="shared" si="4"/>
        <v>71985078</v>
      </c>
      <c r="X25" s="78">
        <f t="shared" si="4"/>
        <v>110610000</v>
      </c>
      <c r="Y25" s="78">
        <f t="shared" si="4"/>
        <v>-38624922</v>
      </c>
      <c r="Z25" s="179">
        <f>+IF(X25&lt;&gt;0,+(Y25/X25)*100,0)</f>
        <v>-34.91991863303498</v>
      </c>
      <c r="AA25" s="177">
        <f>+AA5+AA9+AA15+AA19+AA24</f>
        <v>110610000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16167181</v>
      </c>
      <c r="D28" s="158">
        <f>SUM(D29:D31)</f>
        <v>0</v>
      </c>
      <c r="E28" s="159">
        <f t="shared" si="5"/>
        <v>15197000</v>
      </c>
      <c r="F28" s="105">
        <f t="shared" si="5"/>
        <v>17220000</v>
      </c>
      <c r="G28" s="105">
        <f t="shared" si="5"/>
        <v>851910</v>
      </c>
      <c r="H28" s="105">
        <f t="shared" si="5"/>
        <v>1072433</v>
      </c>
      <c r="I28" s="105">
        <f t="shared" si="5"/>
        <v>1318941</v>
      </c>
      <c r="J28" s="105">
        <f t="shared" si="5"/>
        <v>3243284</v>
      </c>
      <c r="K28" s="105">
        <f t="shared" si="5"/>
        <v>1275177</v>
      </c>
      <c r="L28" s="105">
        <f t="shared" si="5"/>
        <v>1734499</v>
      </c>
      <c r="M28" s="105">
        <f t="shared" si="5"/>
        <v>1362826</v>
      </c>
      <c r="N28" s="105">
        <f t="shared" si="5"/>
        <v>4372502</v>
      </c>
      <c r="O28" s="105">
        <f t="shared" si="5"/>
        <v>1499005</v>
      </c>
      <c r="P28" s="105">
        <f t="shared" si="5"/>
        <v>1040151</v>
      </c>
      <c r="Q28" s="105">
        <f t="shared" si="5"/>
        <v>1107656</v>
      </c>
      <c r="R28" s="105">
        <f t="shared" si="5"/>
        <v>3646812</v>
      </c>
      <c r="S28" s="105">
        <f t="shared" si="5"/>
        <v>1339007</v>
      </c>
      <c r="T28" s="105">
        <f t="shared" si="5"/>
        <v>976730</v>
      </c>
      <c r="U28" s="105">
        <f t="shared" si="5"/>
        <v>1343683</v>
      </c>
      <c r="V28" s="105">
        <f t="shared" si="5"/>
        <v>3659420</v>
      </c>
      <c r="W28" s="105">
        <f t="shared" si="5"/>
        <v>14922018</v>
      </c>
      <c r="X28" s="105">
        <f t="shared" si="5"/>
        <v>17220000</v>
      </c>
      <c r="Y28" s="105">
        <f t="shared" si="5"/>
        <v>-2297982</v>
      </c>
      <c r="Z28" s="142">
        <f>+IF(X28&lt;&gt;0,+(Y28/X28)*100,0)</f>
        <v>-13.344843205574913</v>
      </c>
      <c r="AA28" s="158">
        <f>SUM(AA29:AA31)</f>
        <v>17220000</v>
      </c>
    </row>
    <row r="29" spans="1:27" ht="13.5">
      <c r="A29" s="143" t="s">
        <v>75</v>
      </c>
      <c r="B29" s="141"/>
      <c r="C29" s="160">
        <v>3577105</v>
      </c>
      <c r="D29" s="160"/>
      <c r="E29" s="161">
        <v>3972000</v>
      </c>
      <c r="F29" s="65">
        <v>4787000</v>
      </c>
      <c r="G29" s="65">
        <v>286715</v>
      </c>
      <c r="H29" s="65">
        <v>417575</v>
      </c>
      <c r="I29" s="65">
        <v>420344</v>
      </c>
      <c r="J29" s="65">
        <v>1124634</v>
      </c>
      <c r="K29" s="65">
        <v>398087</v>
      </c>
      <c r="L29" s="65">
        <v>433310</v>
      </c>
      <c r="M29" s="65">
        <v>402929</v>
      </c>
      <c r="N29" s="65">
        <v>1234326</v>
      </c>
      <c r="O29" s="65">
        <v>444107</v>
      </c>
      <c r="P29" s="65">
        <v>371335</v>
      </c>
      <c r="Q29" s="65">
        <v>371385</v>
      </c>
      <c r="R29" s="65">
        <v>1186827</v>
      </c>
      <c r="S29" s="65">
        <v>375935</v>
      </c>
      <c r="T29" s="65">
        <v>372375</v>
      </c>
      <c r="U29" s="65">
        <v>398933</v>
      </c>
      <c r="V29" s="65">
        <v>1147243</v>
      </c>
      <c r="W29" s="65">
        <v>4693030</v>
      </c>
      <c r="X29" s="65">
        <v>4787000</v>
      </c>
      <c r="Y29" s="65">
        <v>-93970</v>
      </c>
      <c r="Z29" s="145">
        <v>-1.96</v>
      </c>
      <c r="AA29" s="160">
        <v>4787000</v>
      </c>
    </row>
    <row r="30" spans="1:27" ht="13.5">
      <c r="A30" s="143" t="s">
        <v>76</v>
      </c>
      <c r="B30" s="141"/>
      <c r="C30" s="162">
        <v>9364115</v>
      </c>
      <c r="D30" s="162"/>
      <c r="E30" s="163">
        <v>7481000</v>
      </c>
      <c r="F30" s="164">
        <v>8596000</v>
      </c>
      <c r="G30" s="164">
        <v>374501</v>
      </c>
      <c r="H30" s="164">
        <v>416859</v>
      </c>
      <c r="I30" s="164">
        <v>557068</v>
      </c>
      <c r="J30" s="164">
        <v>1348428</v>
      </c>
      <c r="K30" s="164">
        <v>498851</v>
      </c>
      <c r="L30" s="164">
        <v>949535</v>
      </c>
      <c r="M30" s="164">
        <v>716213</v>
      </c>
      <c r="N30" s="164">
        <v>2164599</v>
      </c>
      <c r="O30" s="164">
        <v>629652</v>
      </c>
      <c r="P30" s="164">
        <v>429003</v>
      </c>
      <c r="Q30" s="164">
        <v>468552</v>
      </c>
      <c r="R30" s="164">
        <v>1527207</v>
      </c>
      <c r="S30" s="164">
        <v>696092</v>
      </c>
      <c r="T30" s="164">
        <v>349192</v>
      </c>
      <c r="U30" s="164">
        <v>609750</v>
      </c>
      <c r="V30" s="164">
        <v>1655034</v>
      </c>
      <c r="W30" s="164">
        <v>6695268</v>
      </c>
      <c r="X30" s="164">
        <v>8596000</v>
      </c>
      <c r="Y30" s="164">
        <v>-1900732</v>
      </c>
      <c r="Z30" s="146">
        <v>-22.11</v>
      </c>
      <c r="AA30" s="162">
        <v>8596000</v>
      </c>
    </row>
    <row r="31" spans="1:27" ht="13.5">
      <c r="A31" s="143" t="s">
        <v>77</v>
      </c>
      <c r="B31" s="141"/>
      <c r="C31" s="160">
        <v>3225961</v>
      </c>
      <c r="D31" s="160"/>
      <c r="E31" s="161">
        <v>3744000</v>
      </c>
      <c r="F31" s="65">
        <v>3837000</v>
      </c>
      <c r="G31" s="65">
        <v>190694</v>
      </c>
      <c r="H31" s="65">
        <v>237999</v>
      </c>
      <c r="I31" s="65">
        <v>341529</v>
      </c>
      <c r="J31" s="65">
        <v>770222</v>
      </c>
      <c r="K31" s="65">
        <v>378239</v>
      </c>
      <c r="L31" s="65">
        <v>351654</v>
      </c>
      <c r="M31" s="65">
        <v>243684</v>
      </c>
      <c r="N31" s="65">
        <v>973577</v>
      </c>
      <c r="O31" s="65">
        <v>425246</v>
      </c>
      <c r="P31" s="65">
        <v>239813</v>
      </c>
      <c r="Q31" s="65">
        <v>267719</v>
      </c>
      <c r="R31" s="65">
        <v>932778</v>
      </c>
      <c r="S31" s="65">
        <v>266980</v>
      </c>
      <c r="T31" s="65">
        <v>255163</v>
      </c>
      <c r="U31" s="65">
        <v>335000</v>
      </c>
      <c r="V31" s="65">
        <v>857143</v>
      </c>
      <c r="W31" s="65">
        <v>3533720</v>
      </c>
      <c r="X31" s="65">
        <v>3837000</v>
      </c>
      <c r="Y31" s="65">
        <v>-303280</v>
      </c>
      <c r="Z31" s="145">
        <v>-7.9</v>
      </c>
      <c r="AA31" s="160">
        <v>3837000</v>
      </c>
    </row>
    <row r="32" spans="1:27" ht="13.5">
      <c r="A32" s="140" t="s">
        <v>78</v>
      </c>
      <c r="B32" s="141"/>
      <c r="C32" s="158">
        <f aca="true" t="shared" si="6" ref="C32:Y32">SUM(C33:C37)</f>
        <v>9356098</v>
      </c>
      <c r="D32" s="158">
        <f>SUM(D33:D37)</f>
        <v>0</v>
      </c>
      <c r="E32" s="159">
        <f t="shared" si="6"/>
        <v>10760000</v>
      </c>
      <c r="F32" s="105">
        <f t="shared" si="6"/>
        <v>11751500</v>
      </c>
      <c r="G32" s="105">
        <f t="shared" si="6"/>
        <v>441168</v>
      </c>
      <c r="H32" s="105">
        <f t="shared" si="6"/>
        <v>556292</v>
      </c>
      <c r="I32" s="105">
        <f t="shared" si="6"/>
        <v>370731</v>
      </c>
      <c r="J32" s="105">
        <f t="shared" si="6"/>
        <v>1368191</v>
      </c>
      <c r="K32" s="105">
        <f t="shared" si="6"/>
        <v>855904</v>
      </c>
      <c r="L32" s="105">
        <f t="shared" si="6"/>
        <v>763994</v>
      </c>
      <c r="M32" s="105">
        <f t="shared" si="6"/>
        <v>467257</v>
      </c>
      <c r="N32" s="105">
        <f t="shared" si="6"/>
        <v>2087155</v>
      </c>
      <c r="O32" s="105">
        <f t="shared" si="6"/>
        <v>634838</v>
      </c>
      <c r="P32" s="105">
        <f t="shared" si="6"/>
        <v>576267</v>
      </c>
      <c r="Q32" s="105">
        <f t="shared" si="6"/>
        <v>607411</v>
      </c>
      <c r="R32" s="105">
        <f t="shared" si="6"/>
        <v>1818516</v>
      </c>
      <c r="S32" s="105">
        <f t="shared" si="6"/>
        <v>753653</v>
      </c>
      <c r="T32" s="105">
        <f t="shared" si="6"/>
        <v>698638</v>
      </c>
      <c r="U32" s="105">
        <f t="shared" si="6"/>
        <v>311789</v>
      </c>
      <c r="V32" s="105">
        <f t="shared" si="6"/>
        <v>1764080</v>
      </c>
      <c r="W32" s="105">
        <f t="shared" si="6"/>
        <v>7037942</v>
      </c>
      <c r="X32" s="105">
        <f t="shared" si="6"/>
        <v>11751500</v>
      </c>
      <c r="Y32" s="105">
        <f t="shared" si="6"/>
        <v>-4713558</v>
      </c>
      <c r="Z32" s="142">
        <f>+IF(X32&lt;&gt;0,+(Y32/X32)*100,0)</f>
        <v>-40.110266774454324</v>
      </c>
      <c r="AA32" s="158">
        <f>SUM(AA33:AA37)</f>
        <v>11751500</v>
      </c>
    </row>
    <row r="33" spans="1:27" ht="13.5">
      <c r="A33" s="143" t="s">
        <v>79</v>
      </c>
      <c r="B33" s="141"/>
      <c r="C33" s="160">
        <v>7450842</v>
      </c>
      <c r="D33" s="160"/>
      <c r="E33" s="161">
        <v>8071000</v>
      </c>
      <c r="F33" s="65">
        <v>9047500</v>
      </c>
      <c r="G33" s="65">
        <v>311108</v>
      </c>
      <c r="H33" s="65">
        <v>453836</v>
      </c>
      <c r="I33" s="65">
        <v>301609</v>
      </c>
      <c r="J33" s="65">
        <v>1066553</v>
      </c>
      <c r="K33" s="65">
        <v>320657</v>
      </c>
      <c r="L33" s="65">
        <v>540122</v>
      </c>
      <c r="M33" s="65">
        <v>301400</v>
      </c>
      <c r="N33" s="65">
        <v>1162179</v>
      </c>
      <c r="O33" s="65">
        <v>451111</v>
      </c>
      <c r="P33" s="65">
        <v>361571</v>
      </c>
      <c r="Q33" s="65">
        <v>414811</v>
      </c>
      <c r="R33" s="65">
        <v>1227493</v>
      </c>
      <c r="S33" s="65">
        <v>600844</v>
      </c>
      <c r="T33" s="65">
        <v>503656</v>
      </c>
      <c r="U33" s="65">
        <v>149623</v>
      </c>
      <c r="V33" s="65">
        <v>1254123</v>
      </c>
      <c r="W33" s="65">
        <v>4710348</v>
      </c>
      <c r="X33" s="65">
        <v>9047500</v>
      </c>
      <c r="Y33" s="65">
        <v>-4337152</v>
      </c>
      <c r="Z33" s="145">
        <v>-47.94</v>
      </c>
      <c r="AA33" s="160">
        <v>9047500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865743</v>
      </c>
      <c r="D35" s="160"/>
      <c r="E35" s="161">
        <v>1485000</v>
      </c>
      <c r="F35" s="65">
        <v>1485000</v>
      </c>
      <c r="G35" s="65">
        <v>47500</v>
      </c>
      <c r="H35" s="65">
        <v>14404</v>
      </c>
      <c r="I35" s="65"/>
      <c r="J35" s="65">
        <v>61904</v>
      </c>
      <c r="K35" s="65">
        <v>444148</v>
      </c>
      <c r="L35" s="65">
        <v>106311</v>
      </c>
      <c r="M35" s="65">
        <v>98997</v>
      </c>
      <c r="N35" s="65">
        <v>649456</v>
      </c>
      <c r="O35" s="65">
        <v>116540</v>
      </c>
      <c r="P35" s="65">
        <v>146497</v>
      </c>
      <c r="Q35" s="65">
        <v>98997</v>
      </c>
      <c r="R35" s="65">
        <v>362034</v>
      </c>
      <c r="S35" s="65">
        <v>99742</v>
      </c>
      <c r="T35" s="65">
        <v>136558</v>
      </c>
      <c r="U35" s="65">
        <v>109781</v>
      </c>
      <c r="V35" s="65">
        <v>346081</v>
      </c>
      <c r="W35" s="65">
        <v>1419475</v>
      </c>
      <c r="X35" s="65">
        <v>1485000</v>
      </c>
      <c r="Y35" s="65">
        <v>-65525</v>
      </c>
      <c r="Z35" s="145">
        <v>-4.41</v>
      </c>
      <c r="AA35" s="160">
        <v>1485000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1039513</v>
      </c>
      <c r="D37" s="162"/>
      <c r="E37" s="163">
        <v>1204000</v>
      </c>
      <c r="F37" s="164">
        <v>1219000</v>
      </c>
      <c r="G37" s="164">
        <v>82560</v>
      </c>
      <c r="H37" s="164">
        <v>88052</v>
      </c>
      <c r="I37" s="164">
        <v>69122</v>
      </c>
      <c r="J37" s="164">
        <v>239734</v>
      </c>
      <c r="K37" s="164">
        <v>91099</v>
      </c>
      <c r="L37" s="164">
        <v>117561</v>
      </c>
      <c r="M37" s="164">
        <v>66860</v>
      </c>
      <c r="N37" s="164">
        <v>275520</v>
      </c>
      <c r="O37" s="164">
        <v>67187</v>
      </c>
      <c r="P37" s="164">
        <v>68199</v>
      </c>
      <c r="Q37" s="164">
        <v>93603</v>
      </c>
      <c r="R37" s="164">
        <v>228989</v>
      </c>
      <c r="S37" s="164">
        <v>53067</v>
      </c>
      <c r="T37" s="164">
        <v>58424</v>
      </c>
      <c r="U37" s="164">
        <v>52385</v>
      </c>
      <c r="V37" s="164">
        <v>163876</v>
      </c>
      <c r="W37" s="164">
        <v>908119</v>
      </c>
      <c r="X37" s="164">
        <v>1219000</v>
      </c>
      <c r="Y37" s="164">
        <v>-310881</v>
      </c>
      <c r="Z37" s="146">
        <v>-25.5</v>
      </c>
      <c r="AA37" s="162">
        <v>1219000</v>
      </c>
    </row>
    <row r="38" spans="1:27" ht="13.5">
      <c r="A38" s="140" t="s">
        <v>84</v>
      </c>
      <c r="B38" s="147"/>
      <c r="C38" s="158">
        <f aca="true" t="shared" si="7" ref="C38:Y38">SUM(C39:C41)</f>
        <v>3311743</v>
      </c>
      <c r="D38" s="158">
        <f>SUM(D39:D41)</f>
        <v>0</v>
      </c>
      <c r="E38" s="159">
        <f t="shared" si="7"/>
        <v>3558000</v>
      </c>
      <c r="F38" s="105">
        <f t="shared" si="7"/>
        <v>4449000</v>
      </c>
      <c r="G38" s="105">
        <f t="shared" si="7"/>
        <v>252168</v>
      </c>
      <c r="H38" s="105">
        <f t="shared" si="7"/>
        <v>231257</v>
      </c>
      <c r="I38" s="105">
        <f t="shared" si="7"/>
        <v>261880</v>
      </c>
      <c r="J38" s="105">
        <f t="shared" si="7"/>
        <v>745305</v>
      </c>
      <c r="K38" s="105">
        <f t="shared" si="7"/>
        <v>248872</v>
      </c>
      <c r="L38" s="105">
        <f t="shared" si="7"/>
        <v>387444</v>
      </c>
      <c r="M38" s="105">
        <f t="shared" si="7"/>
        <v>412156</v>
      </c>
      <c r="N38" s="105">
        <f t="shared" si="7"/>
        <v>1048472</v>
      </c>
      <c r="O38" s="105">
        <f t="shared" si="7"/>
        <v>507525</v>
      </c>
      <c r="P38" s="105">
        <f t="shared" si="7"/>
        <v>364518</v>
      </c>
      <c r="Q38" s="105">
        <f t="shared" si="7"/>
        <v>422091</v>
      </c>
      <c r="R38" s="105">
        <f t="shared" si="7"/>
        <v>1294134</v>
      </c>
      <c r="S38" s="105">
        <f t="shared" si="7"/>
        <v>147734</v>
      </c>
      <c r="T38" s="105">
        <f t="shared" si="7"/>
        <v>398110</v>
      </c>
      <c r="U38" s="105">
        <f t="shared" si="7"/>
        <v>856534</v>
      </c>
      <c r="V38" s="105">
        <f t="shared" si="7"/>
        <v>1402378</v>
      </c>
      <c r="W38" s="105">
        <f t="shared" si="7"/>
        <v>4490289</v>
      </c>
      <c r="X38" s="105">
        <f t="shared" si="7"/>
        <v>4449000</v>
      </c>
      <c r="Y38" s="105">
        <f t="shared" si="7"/>
        <v>41289</v>
      </c>
      <c r="Z38" s="142">
        <f>+IF(X38&lt;&gt;0,+(Y38/X38)*100,0)</f>
        <v>0.9280512474713419</v>
      </c>
      <c r="AA38" s="158">
        <f>SUM(AA39:AA41)</f>
        <v>4449000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>
        <v>3311743</v>
      </c>
      <c r="D40" s="160"/>
      <c r="E40" s="161">
        <v>3558000</v>
      </c>
      <c r="F40" s="65">
        <v>4449000</v>
      </c>
      <c r="G40" s="65">
        <v>252168</v>
      </c>
      <c r="H40" s="65">
        <v>231257</v>
      </c>
      <c r="I40" s="65">
        <v>261880</v>
      </c>
      <c r="J40" s="65">
        <v>745305</v>
      </c>
      <c r="K40" s="65">
        <v>248872</v>
      </c>
      <c r="L40" s="65">
        <v>387444</v>
      </c>
      <c r="M40" s="65">
        <v>412156</v>
      </c>
      <c r="N40" s="65">
        <v>1048472</v>
      </c>
      <c r="O40" s="65">
        <v>507525</v>
      </c>
      <c r="P40" s="65">
        <v>364518</v>
      </c>
      <c r="Q40" s="65">
        <v>422091</v>
      </c>
      <c r="R40" s="65">
        <v>1294134</v>
      </c>
      <c r="S40" s="65">
        <v>147734</v>
      </c>
      <c r="T40" s="65">
        <v>398110</v>
      </c>
      <c r="U40" s="65">
        <v>856534</v>
      </c>
      <c r="V40" s="65">
        <v>1402378</v>
      </c>
      <c r="W40" s="65">
        <v>4490289</v>
      </c>
      <c r="X40" s="65">
        <v>4449000</v>
      </c>
      <c r="Y40" s="65">
        <v>41289</v>
      </c>
      <c r="Z40" s="145">
        <v>0.93</v>
      </c>
      <c r="AA40" s="160">
        <v>4449000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12493205</v>
      </c>
      <c r="D42" s="158">
        <f>SUM(D43:D46)</f>
        <v>0</v>
      </c>
      <c r="E42" s="159">
        <f t="shared" si="8"/>
        <v>14843000</v>
      </c>
      <c r="F42" s="105">
        <f t="shared" si="8"/>
        <v>16518000</v>
      </c>
      <c r="G42" s="105">
        <f t="shared" si="8"/>
        <v>1347286</v>
      </c>
      <c r="H42" s="105">
        <f t="shared" si="8"/>
        <v>1799314</v>
      </c>
      <c r="I42" s="105">
        <f t="shared" si="8"/>
        <v>1552149</v>
      </c>
      <c r="J42" s="105">
        <f t="shared" si="8"/>
        <v>4698749</v>
      </c>
      <c r="K42" s="105">
        <f t="shared" si="8"/>
        <v>1215666</v>
      </c>
      <c r="L42" s="105">
        <f t="shared" si="8"/>
        <v>1144564</v>
      </c>
      <c r="M42" s="105">
        <f t="shared" si="8"/>
        <v>927381</v>
      </c>
      <c r="N42" s="105">
        <f t="shared" si="8"/>
        <v>3287611</v>
      </c>
      <c r="O42" s="105">
        <f t="shared" si="8"/>
        <v>1241667</v>
      </c>
      <c r="P42" s="105">
        <f t="shared" si="8"/>
        <v>1019620</v>
      </c>
      <c r="Q42" s="105">
        <f t="shared" si="8"/>
        <v>1207439</v>
      </c>
      <c r="R42" s="105">
        <f t="shared" si="8"/>
        <v>3468726</v>
      </c>
      <c r="S42" s="105">
        <f t="shared" si="8"/>
        <v>1189880</v>
      </c>
      <c r="T42" s="105">
        <f t="shared" si="8"/>
        <v>1273776</v>
      </c>
      <c r="U42" s="105">
        <f t="shared" si="8"/>
        <v>1558866</v>
      </c>
      <c r="V42" s="105">
        <f t="shared" si="8"/>
        <v>4022522</v>
      </c>
      <c r="W42" s="105">
        <f t="shared" si="8"/>
        <v>15477608</v>
      </c>
      <c r="X42" s="105">
        <f t="shared" si="8"/>
        <v>16518000</v>
      </c>
      <c r="Y42" s="105">
        <f t="shared" si="8"/>
        <v>-1040392</v>
      </c>
      <c r="Z42" s="142">
        <f>+IF(X42&lt;&gt;0,+(Y42/X42)*100,0)</f>
        <v>-6.2985349315897805</v>
      </c>
      <c r="AA42" s="158">
        <f>SUM(AA43:AA46)</f>
        <v>16518000</v>
      </c>
    </row>
    <row r="43" spans="1:27" ht="13.5">
      <c r="A43" s="143" t="s">
        <v>89</v>
      </c>
      <c r="B43" s="141"/>
      <c r="C43" s="160">
        <v>11333529</v>
      </c>
      <c r="D43" s="160"/>
      <c r="E43" s="161">
        <v>13631000</v>
      </c>
      <c r="F43" s="65">
        <v>14811000</v>
      </c>
      <c r="G43" s="65">
        <v>1276612</v>
      </c>
      <c r="H43" s="65">
        <v>1712112</v>
      </c>
      <c r="I43" s="65">
        <v>1463191</v>
      </c>
      <c r="J43" s="65">
        <v>4451915</v>
      </c>
      <c r="K43" s="65">
        <v>1127786</v>
      </c>
      <c r="L43" s="65">
        <v>1015716</v>
      </c>
      <c r="M43" s="65">
        <v>922103</v>
      </c>
      <c r="N43" s="65">
        <v>3065605</v>
      </c>
      <c r="O43" s="65">
        <v>1061982</v>
      </c>
      <c r="P43" s="65">
        <v>926039</v>
      </c>
      <c r="Q43" s="65">
        <v>1070649</v>
      </c>
      <c r="R43" s="65">
        <v>3058670</v>
      </c>
      <c r="S43" s="65">
        <v>1044810</v>
      </c>
      <c r="T43" s="65">
        <v>1125046</v>
      </c>
      <c r="U43" s="65">
        <v>1380947</v>
      </c>
      <c r="V43" s="65">
        <v>3550803</v>
      </c>
      <c r="W43" s="65">
        <v>14126993</v>
      </c>
      <c r="X43" s="65">
        <v>14811000</v>
      </c>
      <c r="Y43" s="65">
        <v>-684007</v>
      </c>
      <c r="Z43" s="145">
        <v>-4.62</v>
      </c>
      <c r="AA43" s="160">
        <v>14811000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1159676</v>
      </c>
      <c r="D46" s="160"/>
      <c r="E46" s="161">
        <v>1212000</v>
      </c>
      <c r="F46" s="65">
        <v>1707000</v>
      </c>
      <c r="G46" s="65">
        <v>70674</v>
      </c>
      <c r="H46" s="65">
        <v>87202</v>
      </c>
      <c r="I46" s="65">
        <v>88958</v>
      </c>
      <c r="J46" s="65">
        <v>246834</v>
      </c>
      <c r="K46" s="65">
        <v>87880</v>
      </c>
      <c r="L46" s="65">
        <v>128848</v>
      </c>
      <c r="M46" s="65">
        <v>5278</v>
      </c>
      <c r="N46" s="65">
        <v>222006</v>
      </c>
      <c r="O46" s="65">
        <v>179685</v>
      </c>
      <c r="P46" s="65">
        <v>93581</v>
      </c>
      <c r="Q46" s="65">
        <v>136790</v>
      </c>
      <c r="R46" s="65">
        <v>410056</v>
      </c>
      <c r="S46" s="65">
        <v>145070</v>
      </c>
      <c r="T46" s="65">
        <v>148730</v>
      </c>
      <c r="U46" s="65">
        <v>177919</v>
      </c>
      <c r="V46" s="65">
        <v>471719</v>
      </c>
      <c r="W46" s="65">
        <v>1350615</v>
      </c>
      <c r="X46" s="65">
        <v>1707000</v>
      </c>
      <c r="Y46" s="65">
        <v>-356385</v>
      </c>
      <c r="Z46" s="145">
        <v>-20.88</v>
      </c>
      <c r="AA46" s="160">
        <v>1707000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41328227</v>
      </c>
      <c r="D48" s="177">
        <f>+D28+D32+D38+D42+D47</f>
        <v>0</v>
      </c>
      <c r="E48" s="178">
        <f t="shared" si="9"/>
        <v>44358000</v>
      </c>
      <c r="F48" s="78">
        <f t="shared" si="9"/>
        <v>49938500</v>
      </c>
      <c r="G48" s="78">
        <f t="shared" si="9"/>
        <v>2892532</v>
      </c>
      <c r="H48" s="78">
        <f t="shared" si="9"/>
        <v>3659296</v>
      </c>
      <c r="I48" s="78">
        <f t="shared" si="9"/>
        <v>3503701</v>
      </c>
      <c r="J48" s="78">
        <f t="shared" si="9"/>
        <v>10055529</v>
      </c>
      <c r="K48" s="78">
        <f t="shared" si="9"/>
        <v>3595619</v>
      </c>
      <c r="L48" s="78">
        <f t="shared" si="9"/>
        <v>4030501</v>
      </c>
      <c r="M48" s="78">
        <f t="shared" si="9"/>
        <v>3169620</v>
      </c>
      <c r="N48" s="78">
        <f t="shared" si="9"/>
        <v>10795740</v>
      </c>
      <c r="O48" s="78">
        <f t="shared" si="9"/>
        <v>3883035</v>
      </c>
      <c r="P48" s="78">
        <f t="shared" si="9"/>
        <v>3000556</v>
      </c>
      <c r="Q48" s="78">
        <f t="shared" si="9"/>
        <v>3344597</v>
      </c>
      <c r="R48" s="78">
        <f t="shared" si="9"/>
        <v>10228188</v>
      </c>
      <c r="S48" s="78">
        <f t="shared" si="9"/>
        <v>3430274</v>
      </c>
      <c r="T48" s="78">
        <f t="shared" si="9"/>
        <v>3347254</v>
      </c>
      <c r="U48" s="78">
        <f t="shared" si="9"/>
        <v>4070872</v>
      </c>
      <c r="V48" s="78">
        <f t="shared" si="9"/>
        <v>10848400</v>
      </c>
      <c r="W48" s="78">
        <f t="shared" si="9"/>
        <v>41927857</v>
      </c>
      <c r="X48" s="78">
        <f t="shared" si="9"/>
        <v>49938500</v>
      </c>
      <c r="Y48" s="78">
        <f t="shared" si="9"/>
        <v>-8010643</v>
      </c>
      <c r="Z48" s="179">
        <f>+IF(X48&lt;&gt;0,+(Y48/X48)*100,0)</f>
        <v>-16.041016450233787</v>
      </c>
      <c r="AA48" s="177">
        <f>+AA28+AA32+AA38+AA42+AA47</f>
        <v>49938500</v>
      </c>
    </row>
    <row r="49" spans="1:27" ht="13.5">
      <c r="A49" s="153" t="s">
        <v>49</v>
      </c>
      <c r="B49" s="154"/>
      <c r="C49" s="180">
        <f aca="true" t="shared" si="10" ref="C49:Y49">+C25-C48</f>
        <v>20379129</v>
      </c>
      <c r="D49" s="180">
        <f>+D25-D48</f>
        <v>0</v>
      </c>
      <c r="E49" s="181">
        <f t="shared" si="10"/>
        <v>34024000</v>
      </c>
      <c r="F49" s="182">
        <f t="shared" si="10"/>
        <v>60671500</v>
      </c>
      <c r="G49" s="182">
        <f t="shared" si="10"/>
        <v>11891409</v>
      </c>
      <c r="H49" s="182">
        <f t="shared" si="10"/>
        <v>-1157909</v>
      </c>
      <c r="I49" s="182">
        <f t="shared" si="10"/>
        <v>-1076865</v>
      </c>
      <c r="J49" s="182">
        <f t="shared" si="10"/>
        <v>9656635</v>
      </c>
      <c r="K49" s="182">
        <f t="shared" si="10"/>
        <v>-568166</v>
      </c>
      <c r="L49" s="182">
        <f t="shared" si="10"/>
        <v>6315866</v>
      </c>
      <c r="M49" s="182">
        <f t="shared" si="10"/>
        <v>843235</v>
      </c>
      <c r="N49" s="182">
        <f t="shared" si="10"/>
        <v>6590935</v>
      </c>
      <c r="O49" s="182">
        <f t="shared" si="10"/>
        <v>-150530</v>
      </c>
      <c r="P49" s="182">
        <f t="shared" si="10"/>
        <v>2420842</v>
      </c>
      <c r="Q49" s="182">
        <f t="shared" si="10"/>
        <v>5690544</v>
      </c>
      <c r="R49" s="182">
        <f t="shared" si="10"/>
        <v>7960856</v>
      </c>
      <c r="S49" s="182">
        <f t="shared" si="10"/>
        <v>1891005</v>
      </c>
      <c r="T49" s="182">
        <f t="shared" si="10"/>
        <v>7933847</v>
      </c>
      <c r="U49" s="182">
        <f t="shared" si="10"/>
        <v>-3976057</v>
      </c>
      <c r="V49" s="182">
        <f t="shared" si="10"/>
        <v>5848795</v>
      </c>
      <c r="W49" s="182">
        <f t="shared" si="10"/>
        <v>30057221</v>
      </c>
      <c r="X49" s="182">
        <f>IF(F25=F48,0,X25-X48)</f>
        <v>60671500</v>
      </c>
      <c r="Y49" s="182">
        <f t="shared" si="10"/>
        <v>-30614279</v>
      </c>
      <c r="Z49" s="183">
        <f>+IF(X49&lt;&gt;0,+(Y49/X49)*100,0)</f>
        <v>-50.45907716143494</v>
      </c>
      <c r="AA49" s="180">
        <f>+AA25-AA48</f>
        <v>60671500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5695301</v>
      </c>
      <c r="D5" s="160"/>
      <c r="E5" s="161">
        <v>5800000</v>
      </c>
      <c r="F5" s="65">
        <v>5800000</v>
      </c>
      <c r="G5" s="65">
        <v>1377921</v>
      </c>
      <c r="H5" s="65">
        <v>528202</v>
      </c>
      <c r="I5" s="65">
        <v>528202</v>
      </c>
      <c r="J5" s="65">
        <v>2434325</v>
      </c>
      <c r="K5" s="65">
        <v>528202</v>
      </c>
      <c r="L5" s="65">
        <v>525544</v>
      </c>
      <c r="M5" s="65">
        <v>528202</v>
      </c>
      <c r="N5" s="65">
        <v>1581948</v>
      </c>
      <c r="O5" s="65">
        <v>528202</v>
      </c>
      <c r="P5" s="65">
        <v>509937</v>
      </c>
      <c r="Q5" s="65">
        <v>581825</v>
      </c>
      <c r="R5" s="65">
        <v>1619964</v>
      </c>
      <c r="S5" s="65">
        <v>526439</v>
      </c>
      <c r="T5" s="65">
        <v>-5191</v>
      </c>
      <c r="U5" s="65">
        <v>51507</v>
      </c>
      <c r="V5" s="65">
        <v>572755</v>
      </c>
      <c r="W5" s="65">
        <v>6208992</v>
      </c>
      <c r="X5" s="65">
        <v>5800000</v>
      </c>
      <c r="Y5" s="65">
        <v>408992</v>
      </c>
      <c r="Z5" s="145">
        <v>7.05</v>
      </c>
      <c r="AA5" s="160">
        <v>5800000</v>
      </c>
    </row>
    <row r="6" spans="1:27" ht="13.5">
      <c r="A6" s="196" t="s">
        <v>102</v>
      </c>
      <c r="B6" s="197"/>
      <c r="C6" s="160">
        <v>495113</v>
      </c>
      <c r="D6" s="160"/>
      <c r="E6" s="161">
        <v>300000</v>
      </c>
      <c r="F6" s="65">
        <v>300000</v>
      </c>
      <c r="G6" s="65">
        <v>47771</v>
      </c>
      <c r="H6" s="65">
        <v>50948</v>
      </c>
      <c r="I6" s="65">
        <v>52418</v>
      </c>
      <c r="J6" s="65">
        <v>151137</v>
      </c>
      <c r="K6" s="65">
        <v>58367</v>
      </c>
      <c r="L6" s="65">
        <v>57589</v>
      </c>
      <c r="M6" s="65">
        <v>51029</v>
      </c>
      <c r="N6" s="65">
        <v>166985</v>
      </c>
      <c r="O6" s="65">
        <v>56488</v>
      </c>
      <c r="P6" s="65">
        <v>59286</v>
      </c>
      <c r="Q6" s="65">
        <v>28443</v>
      </c>
      <c r="R6" s="65">
        <v>144217</v>
      </c>
      <c r="S6" s="65">
        <v>28841</v>
      </c>
      <c r="T6" s="65">
        <v>28630</v>
      </c>
      <c r="U6" s="65">
        <v>-24869</v>
      </c>
      <c r="V6" s="65">
        <v>32602</v>
      </c>
      <c r="W6" s="65">
        <v>494941</v>
      </c>
      <c r="X6" s="65">
        <v>300000</v>
      </c>
      <c r="Y6" s="65">
        <v>194941</v>
      </c>
      <c r="Z6" s="145">
        <v>64.98</v>
      </c>
      <c r="AA6" s="160">
        <v>300000</v>
      </c>
    </row>
    <row r="7" spans="1:27" ht="13.5">
      <c r="A7" s="198" t="s">
        <v>103</v>
      </c>
      <c r="B7" s="197" t="s">
        <v>96</v>
      </c>
      <c r="C7" s="160">
        <v>11022743</v>
      </c>
      <c r="D7" s="160"/>
      <c r="E7" s="161">
        <v>12990000</v>
      </c>
      <c r="F7" s="65">
        <v>13790000</v>
      </c>
      <c r="G7" s="65">
        <v>1278731</v>
      </c>
      <c r="H7" s="65">
        <v>1380608</v>
      </c>
      <c r="I7" s="65">
        <v>1102430</v>
      </c>
      <c r="J7" s="65">
        <v>3761769</v>
      </c>
      <c r="K7" s="65">
        <v>1067166</v>
      </c>
      <c r="L7" s="65">
        <v>1025388</v>
      </c>
      <c r="M7" s="65">
        <v>983490</v>
      </c>
      <c r="N7" s="65">
        <v>3076044</v>
      </c>
      <c r="O7" s="65">
        <v>927929</v>
      </c>
      <c r="P7" s="65">
        <v>1056479</v>
      </c>
      <c r="Q7" s="65">
        <v>1237745</v>
      </c>
      <c r="R7" s="65">
        <v>3222153</v>
      </c>
      <c r="S7" s="65">
        <v>1362495</v>
      </c>
      <c r="T7" s="65">
        <v>7866697</v>
      </c>
      <c r="U7" s="65">
        <v>14883432</v>
      </c>
      <c r="V7" s="65">
        <v>24112624</v>
      </c>
      <c r="W7" s="65">
        <v>34172590</v>
      </c>
      <c r="X7" s="65">
        <v>13790000</v>
      </c>
      <c r="Y7" s="65">
        <v>20382590</v>
      </c>
      <c r="Z7" s="145">
        <v>147.81</v>
      </c>
      <c r="AA7" s="160">
        <v>13790000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977426</v>
      </c>
      <c r="D10" s="160"/>
      <c r="E10" s="161">
        <v>930000</v>
      </c>
      <c r="F10" s="59">
        <v>930000</v>
      </c>
      <c r="G10" s="59">
        <v>78085</v>
      </c>
      <c r="H10" s="59">
        <v>76710</v>
      </c>
      <c r="I10" s="59">
        <v>79507</v>
      </c>
      <c r="J10" s="59">
        <v>234302</v>
      </c>
      <c r="K10" s="59">
        <v>78203</v>
      </c>
      <c r="L10" s="59">
        <v>78251</v>
      </c>
      <c r="M10" s="59">
        <v>77829</v>
      </c>
      <c r="N10" s="59">
        <v>234283</v>
      </c>
      <c r="O10" s="59">
        <v>77926</v>
      </c>
      <c r="P10" s="59">
        <v>78752</v>
      </c>
      <c r="Q10" s="59">
        <v>74051</v>
      </c>
      <c r="R10" s="59">
        <v>230729</v>
      </c>
      <c r="S10" s="59">
        <v>81131</v>
      </c>
      <c r="T10" s="59">
        <v>81002</v>
      </c>
      <c r="U10" s="59">
        <v>-82097</v>
      </c>
      <c r="V10" s="59">
        <v>80036</v>
      </c>
      <c r="W10" s="59">
        <v>779350</v>
      </c>
      <c r="X10" s="59">
        <v>930000</v>
      </c>
      <c r="Y10" s="59">
        <v>-150650</v>
      </c>
      <c r="Z10" s="199">
        <v>-16.2</v>
      </c>
      <c r="AA10" s="135">
        <v>930000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395858</v>
      </c>
      <c r="D12" s="160"/>
      <c r="E12" s="161">
        <v>357000</v>
      </c>
      <c r="F12" s="65">
        <v>357000</v>
      </c>
      <c r="G12" s="65">
        <v>271522</v>
      </c>
      <c r="H12" s="65">
        <v>19101</v>
      </c>
      <c r="I12" s="65">
        <v>17267</v>
      </c>
      <c r="J12" s="65">
        <v>307890</v>
      </c>
      <c r="K12" s="65">
        <v>9042</v>
      </c>
      <c r="L12" s="65">
        <v>18800</v>
      </c>
      <c r="M12" s="65">
        <v>24738</v>
      </c>
      <c r="N12" s="65">
        <v>52580</v>
      </c>
      <c r="O12" s="65">
        <v>11420</v>
      </c>
      <c r="P12" s="65">
        <v>20083</v>
      </c>
      <c r="Q12" s="65">
        <v>12767</v>
      </c>
      <c r="R12" s="65">
        <v>44270</v>
      </c>
      <c r="S12" s="65">
        <v>13285</v>
      </c>
      <c r="T12" s="65">
        <v>23013</v>
      </c>
      <c r="U12" s="65">
        <v>-14550</v>
      </c>
      <c r="V12" s="65">
        <v>21748</v>
      </c>
      <c r="W12" s="65">
        <v>426488</v>
      </c>
      <c r="X12" s="65">
        <v>357000</v>
      </c>
      <c r="Y12" s="65">
        <v>69488</v>
      </c>
      <c r="Z12" s="145">
        <v>19.46</v>
      </c>
      <c r="AA12" s="160">
        <v>357000</v>
      </c>
    </row>
    <row r="13" spans="1:27" ht="13.5">
      <c r="A13" s="196" t="s">
        <v>109</v>
      </c>
      <c r="B13" s="200"/>
      <c r="C13" s="160">
        <v>2340828</v>
      </c>
      <c r="D13" s="160"/>
      <c r="E13" s="161">
        <v>1900000</v>
      </c>
      <c r="F13" s="65">
        <v>1900000</v>
      </c>
      <c r="G13" s="65">
        <v>42298</v>
      </c>
      <c r="H13" s="65">
        <v>58122</v>
      </c>
      <c r="I13" s="65">
        <v>177427</v>
      </c>
      <c r="J13" s="65">
        <v>277847</v>
      </c>
      <c r="K13" s="65">
        <v>64340</v>
      </c>
      <c r="L13" s="65">
        <v>127421</v>
      </c>
      <c r="M13" s="65">
        <v>632396</v>
      </c>
      <c r="N13" s="65">
        <v>824157</v>
      </c>
      <c r="O13" s="65">
        <v>134040</v>
      </c>
      <c r="P13" s="65">
        <v>96483</v>
      </c>
      <c r="Q13" s="65">
        <v>430074</v>
      </c>
      <c r="R13" s="65">
        <v>660597</v>
      </c>
      <c r="S13" s="65">
        <v>180022</v>
      </c>
      <c r="T13" s="65">
        <v>183574</v>
      </c>
      <c r="U13" s="65">
        <v>-73171</v>
      </c>
      <c r="V13" s="65">
        <v>290425</v>
      </c>
      <c r="W13" s="65">
        <v>2053026</v>
      </c>
      <c r="X13" s="65">
        <v>1900000</v>
      </c>
      <c r="Y13" s="65">
        <v>153026</v>
      </c>
      <c r="Z13" s="145">
        <v>8.05</v>
      </c>
      <c r="AA13" s="160">
        <v>1900000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18690</v>
      </c>
      <c r="D16" s="160"/>
      <c r="E16" s="161">
        <v>50000</v>
      </c>
      <c r="F16" s="65">
        <v>802000</v>
      </c>
      <c r="G16" s="65">
        <v>23150</v>
      </c>
      <c r="H16" s="65">
        <v>0</v>
      </c>
      <c r="I16" s="65">
        <v>12650</v>
      </c>
      <c r="J16" s="65">
        <v>35800</v>
      </c>
      <c r="K16" s="65">
        <v>13750</v>
      </c>
      <c r="L16" s="65">
        <v>94460</v>
      </c>
      <c r="M16" s="65">
        <v>102994</v>
      </c>
      <c r="N16" s="65">
        <v>211204</v>
      </c>
      <c r="O16" s="65">
        <v>120535</v>
      </c>
      <c r="P16" s="65">
        <v>129832</v>
      </c>
      <c r="Q16" s="65">
        <v>209784</v>
      </c>
      <c r="R16" s="65">
        <v>460151</v>
      </c>
      <c r="S16" s="65">
        <v>215698</v>
      </c>
      <c r="T16" s="65">
        <v>353067</v>
      </c>
      <c r="U16" s="65">
        <v>-306332</v>
      </c>
      <c r="V16" s="65">
        <v>262433</v>
      </c>
      <c r="W16" s="65">
        <v>969588</v>
      </c>
      <c r="X16" s="65">
        <v>802000</v>
      </c>
      <c r="Y16" s="65">
        <v>167588</v>
      </c>
      <c r="Z16" s="145">
        <v>20.9</v>
      </c>
      <c r="AA16" s="160">
        <v>802000</v>
      </c>
    </row>
    <row r="17" spans="1:27" ht="13.5">
      <c r="A17" s="196" t="s">
        <v>113</v>
      </c>
      <c r="B17" s="200"/>
      <c r="C17" s="160">
        <v>2587305</v>
      </c>
      <c r="D17" s="160"/>
      <c r="E17" s="161">
        <v>2728000</v>
      </c>
      <c r="F17" s="65">
        <v>2728000</v>
      </c>
      <c r="G17" s="65">
        <v>252696</v>
      </c>
      <c r="H17" s="65">
        <v>195827</v>
      </c>
      <c r="I17" s="65">
        <v>225004</v>
      </c>
      <c r="J17" s="65">
        <v>673527</v>
      </c>
      <c r="K17" s="65">
        <v>232341</v>
      </c>
      <c r="L17" s="65">
        <v>271644</v>
      </c>
      <c r="M17" s="65">
        <v>185664</v>
      </c>
      <c r="N17" s="65">
        <v>689649</v>
      </c>
      <c r="O17" s="65">
        <v>239660</v>
      </c>
      <c r="P17" s="65">
        <v>204249</v>
      </c>
      <c r="Q17" s="65">
        <v>306919</v>
      </c>
      <c r="R17" s="65">
        <v>750828</v>
      </c>
      <c r="S17" s="65">
        <v>202392</v>
      </c>
      <c r="T17" s="65">
        <v>255896</v>
      </c>
      <c r="U17" s="65">
        <v>-201403</v>
      </c>
      <c r="V17" s="65">
        <v>256885</v>
      </c>
      <c r="W17" s="65">
        <v>2370889</v>
      </c>
      <c r="X17" s="65">
        <v>2728000</v>
      </c>
      <c r="Y17" s="65">
        <v>-357111</v>
      </c>
      <c r="Z17" s="145">
        <v>-13.09</v>
      </c>
      <c r="AA17" s="160">
        <v>2728000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18651233</v>
      </c>
      <c r="D19" s="160"/>
      <c r="E19" s="161">
        <v>21470000</v>
      </c>
      <c r="F19" s="65">
        <v>22285000</v>
      </c>
      <c r="G19" s="65">
        <v>9207000</v>
      </c>
      <c r="H19" s="65">
        <v>187723</v>
      </c>
      <c r="I19" s="65">
        <v>220061</v>
      </c>
      <c r="J19" s="65">
        <v>9614784</v>
      </c>
      <c r="K19" s="65">
        <v>326177</v>
      </c>
      <c r="L19" s="65">
        <v>3038944</v>
      </c>
      <c r="M19" s="65">
        <v>604082</v>
      </c>
      <c r="N19" s="65">
        <v>3969203</v>
      </c>
      <c r="O19" s="65">
        <v>916501</v>
      </c>
      <c r="P19" s="65">
        <v>329552</v>
      </c>
      <c r="Q19" s="65">
        <v>5749589</v>
      </c>
      <c r="R19" s="65">
        <v>6995642</v>
      </c>
      <c r="S19" s="65">
        <v>2618391</v>
      </c>
      <c r="T19" s="65">
        <v>429321</v>
      </c>
      <c r="U19" s="65">
        <v>-511779</v>
      </c>
      <c r="V19" s="65">
        <v>2535933</v>
      </c>
      <c r="W19" s="65">
        <v>23115562</v>
      </c>
      <c r="X19" s="65">
        <v>22285000</v>
      </c>
      <c r="Y19" s="65">
        <v>830562</v>
      </c>
      <c r="Z19" s="145">
        <v>3.73</v>
      </c>
      <c r="AA19" s="160">
        <v>22285000</v>
      </c>
    </row>
    <row r="20" spans="1:27" ht="13.5">
      <c r="A20" s="196" t="s">
        <v>35</v>
      </c>
      <c r="B20" s="200" t="s">
        <v>96</v>
      </c>
      <c r="C20" s="160">
        <v>186518</v>
      </c>
      <c r="D20" s="160"/>
      <c r="E20" s="161">
        <v>3596000</v>
      </c>
      <c r="F20" s="59">
        <v>3594000</v>
      </c>
      <c r="G20" s="59">
        <v>2204767</v>
      </c>
      <c r="H20" s="59">
        <v>4146</v>
      </c>
      <c r="I20" s="59">
        <v>11870</v>
      </c>
      <c r="J20" s="59">
        <v>2220783</v>
      </c>
      <c r="K20" s="59">
        <v>190444</v>
      </c>
      <c r="L20" s="59">
        <v>22346</v>
      </c>
      <c r="M20" s="59">
        <v>6458</v>
      </c>
      <c r="N20" s="59">
        <v>219248</v>
      </c>
      <c r="O20" s="59">
        <v>14953</v>
      </c>
      <c r="P20" s="59">
        <v>36652</v>
      </c>
      <c r="Q20" s="59">
        <v>-4086</v>
      </c>
      <c r="R20" s="59">
        <v>47519</v>
      </c>
      <c r="S20" s="59">
        <v>14786</v>
      </c>
      <c r="T20" s="59">
        <v>15880</v>
      </c>
      <c r="U20" s="59">
        <v>-26610</v>
      </c>
      <c r="V20" s="59">
        <v>4056</v>
      </c>
      <c r="W20" s="59">
        <v>2491606</v>
      </c>
      <c r="X20" s="59">
        <v>3594000</v>
      </c>
      <c r="Y20" s="59">
        <v>-1102394</v>
      </c>
      <c r="Z20" s="199">
        <v>-30.67</v>
      </c>
      <c r="AA20" s="135">
        <v>3594000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42371015</v>
      </c>
      <c r="D22" s="203">
        <f>SUM(D5:D21)</f>
        <v>0</v>
      </c>
      <c r="E22" s="204">
        <f t="shared" si="0"/>
        <v>50121000</v>
      </c>
      <c r="F22" s="205">
        <f t="shared" si="0"/>
        <v>52486000</v>
      </c>
      <c r="G22" s="205">
        <f t="shared" si="0"/>
        <v>14783941</v>
      </c>
      <c r="H22" s="205">
        <f t="shared" si="0"/>
        <v>2501387</v>
      </c>
      <c r="I22" s="205">
        <f t="shared" si="0"/>
        <v>2426836</v>
      </c>
      <c r="J22" s="205">
        <f t="shared" si="0"/>
        <v>19712164</v>
      </c>
      <c r="K22" s="205">
        <f t="shared" si="0"/>
        <v>2568032</v>
      </c>
      <c r="L22" s="205">
        <f t="shared" si="0"/>
        <v>5260387</v>
      </c>
      <c r="M22" s="205">
        <f t="shared" si="0"/>
        <v>3196882</v>
      </c>
      <c r="N22" s="205">
        <f t="shared" si="0"/>
        <v>11025301</v>
      </c>
      <c r="O22" s="205">
        <f t="shared" si="0"/>
        <v>3027654</v>
      </c>
      <c r="P22" s="205">
        <f t="shared" si="0"/>
        <v>2521305</v>
      </c>
      <c r="Q22" s="205">
        <f t="shared" si="0"/>
        <v>8627111</v>
      </c>
      <c r="R22" s="205">
        <f t="shared" si="0"/>
        <v>14176070</v>
      </c>
      <c r="S22" s="205">
        <f t="shared" si="0"/>
        <v>5243480</v>
      </c>
      <c r="T22" s="205">
        <f t="shared" si="0"/>
        <v>9231889</v>
      </c>
      <c r="U22" s="205">
        <f t="shared" si="0"/>
        <v>13694128</v>
      </c>
      <c r="V22" s="205">
        <f t="shared" si="0"/>
        <v>28169497</v>
      </c>
      <c r="W22" s="205">
        <f t="shared" si="0"/>
        <v>73083032</v>
      </c>
      <c r="X22" s="205">
        <f t="shared" si="0"/>
        <v>52486000</v>
      </c>
      <c r="Y22" s="205">
        <f t="shared" si="0"/>
        <v>20597032</v>
      </c>
      <c r="Z22" s="206">
        <f>+IF(X22&lt;&gt;0,+(Y22/X22)*100,0)</f>
        <v>39.24290667987654</v>
      </c>
      <c r="AA22" s="203">
        <f>SUM(AA5:AA21)</f>
        <v>52486000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13915561</v>
      </c>
      <c r="D25" s="160"/>
      <c r="E25" s="161">
        <v>16008000</v>
      </c>
      <c r="F25" s="65">
        <v>16118000</v>
      </c>
      <c r="G25" s="65">
        <v>1006237</v>
      </c>
      <c r="H25" s="65">
        <v>1059042</v>
      </c>
      <c r="I25" s="65">
        <v>1098912</v>
      </c>
      <c r="J25" s="65">
        <v>3164191</v>
      </c>
      <c r="K25" s="65">
        <v>1105891</v>
      </c>
      <c r="L25" s="65">
        <v>1869160</v>
      </c>
      <c r="M25" s="65">
        <v>1301276</v>
      </c>
      <c r="N25" s="65">
        <v>4276327</v>
      </c>
      <c r="O25" s="65">
        <v>1169029</v>
      </c>
      <c r="P25" s="65">
        <v>1125760</v>
      </c>
      <c r="Q25" s="65">
        <v>1141373</v>
      </c>
      <c r="R25" s="65">
        <v>3436162</v>
      </c>
      <c r="S25" s="65">
        <v>1119648</v>
      </c>
      <c r="T25" s="65">
        <v>1141647</v>
      </c>
      <c r="U25" s="65">
        <v>1155572</v>
      </c>
      <c r="V25" s="65">
        <v>3416867</v>
      </c>
      <c r="W25" s="65">
        <v>14293547</v>
      </c>
      <c r="X25" s="65">
        <v>16118000</v>
      </c>
      <c r="Y25" s="65">
        <v>-1824453</v>
      </c>
      <c r="Z25" s="145">
        <v>-11.32</v>
      </c>
      <c r="AA25" s="160">
        <v>16118000</v>
      </c>
    </row>
    <row r="26" spans="1:27" ht="13.5">
      <c r="A26" s="198" t="s">
        <v>38</v>
      </c>
      <c r="B26" s="197"/>
      <c r="C26" s="160">
        <v>2346050</v>
      </c>
      <c r="D26" s="160"/>
      <c r="E26" s="161">
        <v>2567000</v>
      </c>
      <c r="F26" s="65">
        <v>2567000</v>
      </c>
      <c r="G26" s="65">
        <v>203328</v>
      </c>
      <c r="H26" s="65">
        <v>203329</v>
      </c>
      <c r="I26" s="65">
        <v>214693</v>
      </c>
      <c r="J26" s="65">
        <v>621350</v>
      </c>
      <c r="K26" s="65">
        <v>203340</v>
      </c>
      <c r="L26" s="65">
        <v>203340</v>
      </c>
      <c r="M26" s="65">
        <v>203340</v>
      </c>
      <c r="N26" s="65">
        <v>610020</v>
      </c>
      <c r="O26" s="65">
        <v>274450</v>
      </c>
      <c r="P26" s="65">
        <v>213509</v>
      </c>
      <c r="Q26" s="65">
        <v>213515</v>
      </c>
      <c r="R26" s="65">
        <v>701474</v>
      </c>
      <c r="S26" s="65">
        <v>207696</v>
      </c>
      <c r="T26" s="65">
        <v>207695</v>
      </c>
      <c r="U26" s="65">
        <v>213935</v>
      </c>
      <c r="V26" s="65">
        <v>629326</v>
      </c>
      <c r="W26" s="65">
        <v>2562170</v>
      </c>
      <c r="X26" s="65">
        <v>2567000</v>
      </c>
      <c r="Y26" s="65">
        <v>-4830</v>
      </c>
      <c r="Z26" s="145">
        <v>-0.19</v>
      </c>
      <c r="AA26" s="160">
        <v>2567000</v>
      </c>
    </row>
    <row r="27" spans="1:27" ht="13.5">
      <c r="A27" s="198" t="s">
        <v>118</v>
      </c>
      <c r="B27" s="197" t="s">
        <v>99</v>
      </c>
      <c r="C27" s="160">
        <v>1794940</v>
      </c>
      <c r="D27" s="160"/>
      <c r="E27" s="161">
        <v>1500000</v>
      </c>
      <c r="F27" s="65">
        <v>1500000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1500000</v>
      </c>
      <c r="Y27" s="65">
        <v>-1500000</v>
      </c>
      <c r="Z27" s="145">
        <v>-100</v>
      </c>
      <c r="AA27" s="160">
        <v>1500000</v>
      </c>
    </row>
    <row r="28" spans="1:27" ht="13.5">
      <c r="A28" s="198" t="s">
        <v>39</v>
      </c>
      <c r="B28" s="197" t="s">
        <v>96</v>
      </c>
      <c r="C28" s="160">
        <v>2995821</v>
      </c>
      <c r="D28" s="160"/>
      <c r="E28" s="161">
        <v>3300000</v>
      </c>
      <c r="F28" s="65">
        <v>3300000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3300000</v>
      </c>
      <c r="Y28" s="65">
        <v>-3300000</v>
      </c>
      <c r="Z28" s="145">
        <v>-100</v>
      </c>
      <c r="AA28" s="160">
        <v>3300000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8863079</v>
      </c>
      <c r="D30" s="160"/>
      <c r="E30" s="161">
        <v>11000000</v>
      </c>
      <c r="F30" s="65">
        <v>11800000</v>
      </c>
      <c r="G30" s="65">
        <v>1170063</v>
      </c>
      <c r="H30" s="65">
        <v>1524704</v>
      </c>
      <c r="I30" s="65">
        <v>1335097</v>
      </c>
      <c r="J30" s="65">
        <v>4029864</v>
      </c>
      <c r="K30" s="65">
        <v>831018</v>
      </c>
      <c r="L30" s="65">
        <v>818578</v>
      </c>
      <c r="M30" s="65">
        <v>810752</v>
      </c>
      <c r="N30" s="65">
        <v>2460348</v>
      </c>
      <c r="O30" s="65">
        <v>804434</v>
      </c>
      <c r="P30" s="65">
        <v>826192</v>
      </c>
      <c r="Q30" s="65">
        <v>977404</v>
      </c>
      <c r="R30" s="65">
        <v>2608030</v>
      </c>
      <c r="S30" s="65">
        <v>923774</v>
      </c>
      <c r="T30" s="65">
        <v>1031608</v>
      </c>
      <c r="U30" s="65">
        <v>1141243</v>
      </c>
      <c r="V30" s="65">
        <v>3096625</v>
      </c>
      <c r="W30" s="65">
        <v>12194867</v>
      </c>
      <c r="X30" s="65">
        <v>11800000</v>
      </c>
      <c r="Y30" s="65">
        <v>394867</v>
      </c>
      <c r="Z30" s="145">
        <v>3.35</v>
      </c>
      <c r="AA30" s="160">
        <v>11800000</v>
      </c>
    </row>
    <row r="31" spans="1:27" ht="13.5">
      <c r="A31" s="198" t="s">
        <v>120</v>
      </c>
      <c r="B31" s="197" t="s">
        <v>121</v>
      </c>
      <c r="C31" s="160">
        <v>1628278</v>
      </c>
      <c r="D31" s="160"/>
      <c r="E31" s="161">
        <v>0</v>
      </c>
      <c r="F31" s="65">
        <v>2381500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616089</v>
      </c>
      <c r="P31" s="65">
        <v>85468</v>
      </c>
      <c r="Q31" s="65">
        <v>118917</v>
      </c>
      <c r="R31" s="65">
        <v>820474</v>
      </c>
      <c r="S31" s="65">
        <v>304156</v>
      </c>
      <c r="T31" s="65">
        <v>130815</v>
      </c>
      <c r="U31" s="65">
        <v>316151</v>
      </c>
      <c r="V31" s="65">
        <v>751122</v>
      </c>
      <c r="W31" s="65">
        <v>1571596</v>
      </c>
      <c r="X31" s="65">
        <v>2381500</v>
      </c>
      <c r="Y31" s="65">
        <v>-809904</v>
      </c>
      <c r="Z31" s="145">
        <v>-34.01</v>
      </c>
      <c r="AA31" s="160">
        <v>2381500</v>
      </c>
    </row>
    <row r="32" spans="1:27" ht="13.5">
      <c r="A32" s="198" t="s">
        <v>122</v>
      </c>
      <c r="B32" s="197"/>
      <c r="C32" s="160">
        <v>658374</v>
      </c>
      <c r="D32" s="160"/>
      <c r="E32" s="161">
        <v>1929000</v>
      </c>
      <c r="F32" s="65">
        <v>1929000</v>
      </c>
      <c r="G32" s="65">
        <v>28274</v>
      </c>
      <c r="H32" s="65">
        <v>58101</v>
      </c>
      <c r="I32" s="65">
        <v>66319</v>
      </c>
      <c r="J32" s="65">
        <v>152694</v>
      </c>
      <c r="K32" s="65">
        <v>59976</v>
      </c>
      <c r="L32" s="65">
        <v>557806</v>
      </c>
      <c r="M32" s="65">
        <v>36178</v>
      </c>
      <c r="N32" s="65">
        <v>653960</v>
      </c>
      <c r="O32" s="65">
        <v>178976</v>
      </c>
      <c r="P32" s="65">
        <v>165282</v>
      </c>
      <c r="Q32" s="65">
        <v>158782</v>
      </c>
      <c r="R32" s="65">
        <v>503040</v>
      </c>
      <c r="S32" s="65">
        <v>159964</v>
      </c>
      <c r="T32" s="65">
        <v>162435</v>
      </c>
      <c r="U32" s="65">
        <v>162282</v>
      </c>
      <c r="V32" s="65">
        <v>484681</v>
      </c>
      <c r="W32" s="65">
        <v>1794375</v>
      </c>
      <c r="X32" s="65">
        <v>1929000</v>
      </c>
      <c r="Y32" s="65">
        <v>-134625</v>
      </c>
      <c r="Z32" s="145">
        <v>-6.98</v>
      </c>
      <c r="AA32" s="160">
        <v>1929000</v>
      </c>
    </row>
    <row r="33" spans="1:27" ht="13.5">
      <c r="A33" s="198" t="s">
        <v>42</v>
      </c>
      <c r="B33" s="197"/>
      <c r="C33" s="160">
        <v>4565260</v>
      </c>
      <c r="D33" s="160"/>
      <c r="E33" s="161">
        <v>2574000</v>
      </c>
      <c r="F33" s="65">
        <v>3661000</v>
      </c>
      <c r="G33" s="65">
        <v>187723</v>
      </c>
      <c r="H33" s="65">
        <v>220060</v>
      </c>
      <c r="I33" s="65">
        <v>304529</v>
      </c>
      <c r="J33" s="65">
        <v>712312</v>
      </c>
      <c r="K33" s="65">
        <v>179254</v>
      </c>
      <c r="L33" s="65">
        <v>417315</v>
      </c>
      <c r="M33" s="65">
        <v>516855</v>
      </c>
      <c r="N33" s="65">
        <v>1113424</v>
      </c>
      <c r="O33" s="65">
        <v>172610</v>
      </c>
      <c r="P33" s="65">
        <v>14010</v>
      </c>
      <c r="Q33" s="65">
        <v>44780</v>
      </c>
      <c r="R33" s="65">
        <v>231400</v>
      </c>
      <c r="S33" s="65">
        <v>12635</v>
      </c>
      <c r="T33" s="65">
        <v>13538</v>
      </c>
      <c r="U33" s="65">
        <v>30059</v>
      </c>
      <c r="V33" s="65">
        <v>56232</v>
      </c>
      <c r="W33" s="65">
        <v>2113368</v>
      </c>
      <c r="X33" s="65">
        <v>3661000</v>
      </c>
      <c r="Y33" s="65">
        <v>-1547632</v>
      </c>
      <c r="Z33" s="145">
        <v>-42.27</v>
      </c>
      <c r="AA33" s="160">
        <v>3661000</v>
      </c>
    </row>
    <row r="34" spans="1:27" ht="13.5">
      <c r="A34" s="198" t="s">
        <v>43</v>
      </c>
      <c r="B34" s="197" t="s">
        <v>123</v>
      </c>
      <c r="C34" s="160">
        <v>4441346</v>
      </c>
      <c r="D34" s="160"/>
      <c r="E34" s="161">
        <v>5480000</v>
      </c>
      <c r="F34" s="65">
        <v>6337000</v>
      </c>
      <c r="G34" s="65">
        <v>296907</v>
      </c>
      <c r="H34" s="65">
        <v>594060</v>
      </c>
      <c r="I34" s="65">
        <v>484151</v>
      </c>
      <c r="J34" s="65">
        <v>1375118</v>
      </c>
      <c r="K34" s="65">
        <v>1216140</v>
      </c>
      <c r="L34" s="65">
        <v>164302</v>
      </c>
      <c r="M34" s="65">
        <v>301219</v>
      </c>
      <c r="N34" s="65">
        <v>1681661</v>
      </c>
      <c r="O34" s="65">
        <v>667447</v>
      </c>
      <c r="P34" s="65">
        <v>570335</v>
      </c>
      <c r="Q34" s="65">
        <v>689826</v>
      </c>
      <c r="R34" s="65">
        <v>1927608</v>
      </c>
      <c r="S34" s="65">
        <v>702401</v>
      </c>
      <c r="T34" s="65">
        <v>659516</v>
      </c>
      <c r="U34" s="65">
        <v>1051630</v>
      </c>
      <c r="V34" s="65">
        <v>2413547</v>
      </c>
      <c r="W34" s="65">
        <v>7397934</v>
      </c>
      <c r="X34" s="65">
        <v>6337000</v>
      </c>
      <c r="Y34" s="65">
        <v>1060934</v>
      </c>
      <c r="Z34" s="145">
        <v>16.74</v>
      </c>
      <c r="AA34" s="160">
        <v>6337000</v>
      </c>
    </row>
    <row r="35" spans="1:27" ht="13.5">
      <c r="A35" s="196" t="s">
        <v>124</v>
      </c>
      <c r="B35" s="200"/>
      <c r="C35" s="160">
        <v>119518</v>
      </c>
      <c r="D35" s="160"/>
      <c r="E35" s="161">
        <v>0</v>
      </c>
      <c r="F35" s="65">
        <v>345000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345000</v>
      </c>
      <c r="Y35" s="65">
        <v>-345000</v>
      </c>
      <c r="Z35" s="145">
        <v>-100</v>
      </c>
      <c r="AA35" s="160">
        <v>345000</v>
      </c>
    </row>
    <row r="36" spans="1:27" ht="12.75">
      <c r="A36" s="208" t="s">
        <v>44</v>
      </c>
      <c r="B36" s="202"/>
      <c r="C36" s="203">
        <f aca="true" t="shared" si="1" ref="C36:Y36">SUM(C25:C35)</f>
        <v>41328227</v>
      </c>
      <c r="D36" s="203">
        <f>SUM(D25:D35)</f>
        <v>0</v>
      </c>
      <c r="E36" s="204">
        <f t="shared" si="1"/>
        <v>44358000</v>
      </c>
      <c r="F36" s="205">
        <f t="shared" si="1"/>
        <v>49938500</v>
      </c>
      <c r="G36" s="205">
        <f t="shared" si="1"/>
        <v>2892532</v>
      </c>
      <c r="H36" s="205">
        <f t="shared" si="1"/>
        <v>3659296</v>
      </c>
      <c r="I36" s="205">
        <f t="shared" si="1"/>
        <v>3503701</v>
      </c>
      <c r="J36" s="205">
        <f t="shared" si="1"/>
        <v>10055529</v>
      </c>
      <c r="K36" s="205">
        <f t="shared" si="1"/>
        <v>3595619</v>
      </c>
      <c r="L36" s="205">
        <f t="shared" si="1"/>
        <v>4030501</v>
      </c>
      <c r="M36" s="205">
        <f t="shared" si="1"/>
        <v>3169620</v>
      </c>
      <c r="N36" s="205">
        <f t="shared" si="1"/>
        <v>10795740</v>
      </c>
      <c r="O36" s="205">
        <f t="shared" si="1"/>
        <v>3883035</v>
      </c>
      <c r="P36" s="205">
        <f t="shared" si="1"/>
        <v>3000556</v>
      </c>
      <c r="Q36" s="205">
        <f t="shared" si="1"/>
        <v>3344597</v>
      </c>
      <c r="R36" s="205">
        <f t="shared" si="1"/>
        <v>10228188</v>
      </c>
      <c r="S36" s="205">
        <f t="shared" si="1"/>
        <v>3430274</v>
      </c>
      <c r="T36" s="205">
        <f t="shared" si="1"/>
        <v>3347254</v>
      </c>
      <c r="U36" s="205">
        <f t="shared" si="1"/>
        <v>4070872</v>
      </c>
      <c r="V36" s="205">
        <f t="shared" si="1"/>
        <v>10848400</v>
      </c>
      <c r="W36" s="205">
        <f t="shared" si="1"/>
        <v>41927857</v>
      </c>
      <c r="X36" s="205">
        <f t="shared" si="1"/>
        <v>49938500</v>
      </c>
      <c r="Y36" s="205">
        <f t="shared" si="1"/>
        <v>-8010643</v>
      </c>
      <c r="Z36" s="206">
        <f>+IF(X36&lt;&gt;0,+(Y36/X36)*100,0)</f>
        <v>-16.041016450233787</v>
      </c>
      <c r="AA36" s="203">
        <f>SUM(AA25:AA35)</f>
        <v>49938500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1042788</v>
      </c>
      <c r="D38" s="214">
        <f>+D22-D36</f>
        <v>0</v>
      </c>
      <c r="E38" s="215">
        <f t="shared" si="2"/>
        <v>5763000</v>
      </c>
      <c r="F38" s="111">
        <f t="shared" si="2"/>
        <v>2547500</v>
      </c>
      <c r="G38" s="111">
        <f t="shared" si="2"/>
        <v>11891409</v>
      </c>
      <c r="H38" s="111">
        <f t="shared" si="2"/>
        <v>-1157909</v>
      </c>
      <c r="I38" s="111">
        <f t="shared" si="2"/>
        <v>-1076865</v>
      </c>
      <c r="J38" s="111">
        <f t="shared" si="2"/>
        <v>9656635</v>
      </c>
      <c r="K38" s="111">
        <f t="shared" si="2"/>
        <v>-1027587</v>
      </c>
      <c r="L38" s="111">
        <f t="shared" si="2"/>
        <v>1229886</v>
      </c>
      <c r="M38" s="111">
        <f t="shared" si="2"/>
        <v>27262</v>
      </c>
      <c r="N38" s="111">
        <f t="shared" si="2"/>
        <v>229561</v>
      </c>
      <c r="O38" s="111">
        <f t="shared" si="2"/>
        <v>-855381</v>
      </c>
      <c r="P38" s="111">
        <f t="shared" si="2"/>
        <v>-479251</v>
      </c>
      <c r="Q38" s="111">
        <f t="shared" si="2"/>
        <v>5282514</v>
      </c>
      <c r="R38" s="111">
        <f t="shared" si="2"/>
        <v>3947882</v>
      </c>
      <c r="S38" s="111">
        <f t="shared" si="2"/>
        <v>1813206</v>
      </c>
      <c r="T38" s="111">
        <f t="shared" si="2"/>
        <v>5884635</v>
      </c>
      <c r="U38" s="111">
        <f t="shared" si="2"/>
        <v>9623256</v>
      </c>
      <c r="V38" s="111">
        <f t="shared" si="2"/>
        <v>17321097</v>
      </c>
      <c r="W38" s="111">
        <f t="shared" si="2"/>
        <v>31155175</v>
      </c>
      <c r="X38" s="111">
        <f>IF(F22=F36,0,X22-X36)</f>
        <v>2547500</v>
      </c>
      <c r="Y38" s="111">
        <f t="shared" si="2"/>
        <v>28607675</v>
      </c>
      <c r="Z38" s="216">
        <f>+IF(X38&lt;&gt;0,+(Y38/X38)*100,0)</f>
        <v>1122.9705593719332</v>
      </c>
      <c r="AA38" s="214">
        <f>+AA22-AA36</f>
        <v>2547500</v>
      </c>
    </row>
    <row r="39" spans="1:27" ht="13.5">
      <c r="A39" s="196" t="s">
        <v>46</v>
      </c>
      <c r="B39" s="200"/>
      <c r="C39" s="160">
        <v>19336341</v>
      </c>
      <c r="D39" s="160"/>
      <c r="E39" s="161">
        <v>28261000</v>
      </c>
      <c r="F39" s="65">
        <v>58124000</v>
      </c>
      <c r="G39" s="65">
        <v>0</v>
      </c>
      <c r="H39" s="65">
        <v>0</v>
      </c>
      <c r="I39" s="65">
        <v>0</v>
      </c>
      <c r="J39" s="65">
        <v>0</v>
      </c>
      <c r="K39" s="65">
        <v>459421</v>
      </c>
      <c r="L39" s="65">
        <v>5085980</v>
      </c>
      <c r="M39" s="65">
        <v>815973</v>
      </c>
      <c r="N39" s="65">
        <v>6361374</v>
      </c>
      <c r="O39" s="65">
        <v>704851</v>
      </c>
      <c r="P39" s="65">
        <v>2900093</v>
      </c>
      <c r="Q39" s="65">
        <v>408030</v>
      </c>
      <c r="R39" s="65">
        <v>4012974</v>
      </c>
      <c r="S39" s="65">
        <v>77799</v>
      </c>
      <c r="T39" s="65">
        <v>2049212</v>
      </c>
      <c r="U39" s="65">
        <v>-13599313</v>
      </c>
      <c r="V39" s="65">
        <v>-11472302</v>
      </c>
      <c r="W39" s="65">
        <v>-1097954</v>
      </c>
      <c r="X39" s="65">
        <v>58124000</v>
      </c>
      <c r="Y39" s="65">
        <v>-59221954</v>
      </c>
      <c r="Z39" s="145">
        <v>-101.89</v>
      </c>
      <c r="AA39" s="160">
        <v>58124000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20379129</v>
      </c>
      <c r="D42" s="221">
        <f>SUM(D38:D41)</f>
        <v>0</v>
      </c>
      <c r="E42" s="222">
        <f t="shared" si="3"/>
        <v>34024000</v>
      </c>
      <c r="F42" s="93">
        <f t="shared" si="3"/>
        <v>60671500</v>
      </c>
      <c r="G42" s="93">
        <f t="shared" si="3"/>
        <v>11891409</v>
      </c>
      <c r="H42" s="93">
        <f t="shared" si="3"/>
        <v>-1157909</v>
      </c>
      <c r="I42" s="93">
        <f t="shared" si="3"/>
        <v>-1076865</v>
      </c>
      <c r="J42" s="93">
        <f t="shared" si="3"/>
        <v>9656635</v>
      </c>
      <c r="K42" s="93">
        <f t="shared" si="3"/>
        <v>-568166</v>
      </c>
      <c r="L42" s="93">
        <f t="shared" si="3"/>
        <v>6315866</v>
      </c>
      <c r="M42" s="93">
        <f t="shared" si="3"/>
        <v>843235</v>
      </c>
      <c r="N42" s="93">
        <f t="shared" si="3"/>
        <v>6590935</v>
      </c>
      <c r="O42" s="93">
        <f t="shared" si="3"/>
        <v>-150530</v>
      </c>
      <c r="P42" s="93">
        <f t="shared" si="3"/>
        <v>2420842</v>
      </c>
      <c r="Q42" s="93">
        <f t="shared" si="3"/>
        <v>5690544</v>
      </c>
      <c r="R42" s="93">
        <f t="shared" si="3"/>
        <v>7960856</v>
      </c>
      <c r="S42" s="93">
        <f t="shared" si="3"/>
        <v>1891005</v>
      </c>
      <c r="T42" s="93">
        <f t="shared" si="3"/>
        <v>7933847</v>
      </c>
      <c r="U42" s="93">
        <f t="shared" si="3"/>
        <v>-3976057</v>
      </c>
      <c r="V42" s="93">
        <f t="shared" si="3"/>
        <v>5848795</v>
      </c>
      <c r="W42" s="93">
        <f t="shared" si="3"/>
        <v>30057221</v>
      </c>
      <c r="X42" s="93">
        <f t="shared" si="3"/>
        <v>60671500</v>
      </c>
      <c r="Y42" s="93">
        <f t="shared" si="3"/>
        <v>-30614279</v>
      </c>
      <c r="Z42" s="223">
        <f>+IF(X42&lt;&gt;0,+(Y42/X42)*100,0)</f>
        <v>-50.45907716143494</v>
      </c>
      <c r="AA42" s="221">
        <f>SUM(AA38:AA41)</f>
        <v>60671500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20379129</v>
      </c>
      <c r="D44" s="225">
        <f>+D42-D43</f>
        <v>0</v>
      </c>
      <c r="E44" s="226">
        <f t="shared" si="4"/>
        <v>34024000</v>
      </c>
      <c r="F44" s="82">
        <f t="shared" si="4"/>
        <v>60671500</v>
      </c>
      <c r="G44" s="82">
        <f t="shared" si="4"/>
        <v>11891409</v>
      </c>
      <c r="H44" s="82">
        <f t="shared" si="4"/>
        <v>-1157909</v>
      </c>
      <c r="I44" s="82">
        <f t="shared" si="4"/>
        <v>-1076865</v>
      </c>
      <c r="J44" s="82">
        <f t="shared" si="4"/>
        <v>9656635</v>
      </c>
      <c r="K44" s="82">
        <f t="shared" si="4"/>
        <v>-568166</v>
      </c>
      <c r="L44" s="82">
        <f t="shared" si="4"/>
        <v>6315866</v>
      </c>
      <c r="M44" s="82">
        <f t="shared" si="4"/>
        <v>843235</v>
      </c>
      <c r="N44" s="82">
        <f t="shared" si="4"/>
        <v>6590935</v>
      </c>
      <c r="O44" s="82">
        <f t="shared" si="4"/>
        <v>-150530</v>
      </c>
      <c r="P44" s="82">
        <f t="shared" si="4"/>
        <v>2420842</v>
      </c>
      <c r="Q44" s="82">
        <f t="shared" si="4"/>
        <v>5690544</v>
      </c>
      <c r="R44" s="82">
        <f t="shared" si="4"/>
        <v>7960856</v>
      </c>
      <c r="S44" s="82">
        <f t="shared" si="4"/>
        <v>1891005</v>
      </c>
      <c r="T44" s="82">
        <f t="shared" si="4"/>
        <v>7933847</v>
      </c>
      <c r="U44" s="82">
        <f t="shared" si="4"/>
        <v>-3976057</v>
      </c>
      <c r="V44" s="82">
        <f t="shared" si="4"/>
        <v>5848795</v>
      </c>
      <c r="W44" s="82">
        <f t="shared" si="4"/>
        <v>30057221</v>
      </c>
      <c r="X44" s="82">
        <f t="shared" si="4"/>
        <v>60671500</v>
      </c>
      <c r="Y44" s="82">
        <f t="shared" si="4"/>
        <v>-30614279</v>
      </c>
      <c r="Z44" s="227">
        <f>+IF(X44&lt;&gt;0,+(Y44/X44)*100,0)</f>
        <v>-50.45907716143494</v>
      </c>
      <c r="AA44" s="225">
        <f>+AA42-AA43</f>
        <v>60671500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20379129</v>
      </c>
      <c r="D46" s="221">
        <f>SUM(D44:D45)</f>
        <v>0</v>
      </c>
      <c r="E46" s="222">
        <f t="shared" si="5"/>
        <v>34024000</v>
      </c>
      <c r="F46" s="93">
        <f t="shared" si="5"/>
        <v>60671500</v>
      </c>
      <c r="G46" s="93">
        <f t="shared" si="5"/>
        <v>11891409</v>
      </c>
      <c r="H46" s="93">
        <f t="shared" si="5"/>
        <v>-1157909</v>
      </c>
      <c r="I46" s="93">
        <f t="shared" si="5"/>
        <v>-1076865</v>
      </c>
      <c r="J46" s="93">
        <f t="shared" si="5"/>
        <v>9656635</v>
      </c>
      <c r="K46" s="93">
        <f t="shared" si="5"/>
        <v>-568166</v>
      </c>
      <c r="L46" s="93">
        <f t="shared" si="5"/>
        <v>6315866</v>
      </c>
      <c r="M46" s="93">
        <f t="shared" si="5"/>
        <v>843235</v>
      </c>
      <c r="N46" s="93">
        <f t="shared" si="5"/>
        <v>6590935</v>
      </c>
      <c r="O46" s="93">
        <f t="shared" si="5"/>
        <v>-150530</v>
      </c>
      <c r="P46" s="93">
        <f t="shared" si="5"/>
        <v>2420842</v>
      </c>
      <c r="Q46" s="93">
        <f t="shared" si="5"/>
        <v>5690544</v>
      </c>
      <c r="R46" s="93">
        <f t="shared" si="5"/>
        <v>7960856</v>
      </c>
      <c r="S46" s="93">
        <f t="shared" si="5"/>
        <v>1891005</v>
      </c>
      <c r="T46" s="93">
        <f t="shared" si="5"/>
        <v>7933847</v>
      </c>
      <c r="U46" s="93">
        <f t="shared" si="5"/>
        <v>-3976057</v>
      </c>
      <c r="V46" s="93">
        <f t="shared" si="5"/>
        <v>5848795</v>
      </c>
      <c r="W46" s="93">
        <f t="shared" si="5"/>
        <v>30057221</v>
      </c>
      <c r="X46" s="93">
        <f t="shared" si="5"/>
        <v>60671500</v>
      </c>
      <c r="Y46" s="93">
        <f t="shared" si="5"/>
        <v>-30614279</v>
      </c>
      <c r="Z46" s="223">
        <f>+IF(X46&lt;&gt;0,+(Y46/X46)*100,0)</f>
        <v>-50.45907716143494</v>
      </c>
      <c r="AA46" s="221">
        <f>SUM(AA44:AA45)</f>
        <v>60671500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20379129</v>
      </c>
      <c r="D48" s="232">
        <f>SUM(D46:D47)</f>
        <v>0</v>
      </c>
      <c r="E48" s="233">
        <f t="shared" si="6"/>
        <v>34024000</v>
      </c>
      <c r="F48" s="234">
        <f t="shared" si="6"/>
        <v>60671500</v>
      </c>
      <c r="G48" s="234">
        <f t="shared" si="6"/>
        <v>11891409</v>
      </c>
      <c r="H48" s="235">
        <f t="shared" si="6"/>
        <v>-1157909</v>
      </c>
      <c r="I48" s="235">
        <f t="shared" si="6"/>
        <v>-1076865</v>
      </c>
      <c r="J48" s="235">
        <f t="shared" si="6"/>
        <v>9656635</v>
      </c>
      <c r="K48" s="235">
        <f t="shared" si="6"/>
        <v>-568166</v>
      </c>
      <c r="L48" s="235">
        <f t="shared" si="6"/>
        <v>6315866</v>
      </c>
      <c r="M48" s="234">
        <f t="shared" si="6"/>
        <v>843235</v>
      </c>
      <c r="N48" s="234">
        <f t="shared" si="6"/>
        <v>6590935</v>
      </c>
      <c r="O48" s="235">
        <f t="shared" si="6"/>
        <v>-150530</v>
      </c>
      <c r="P48" s="235">
        <f t="shared" si="6"/>
        <v>2420842</v>
      </c>
      <c r="Q48" s="235">
        <f t="shared" si="6"/>
        <v>5690544</v>
      </c>
      <c r="R48" s="235">
        <f t="shared" si="6"/>
        <v>7960856</v>
      </c>
      <c r="S48" s="235">
        <f t="shared" si="6"/>
        <v>1891005</v>
      </c>
      <c r="T48" s="234">
        <f t="shared" si="6"/>
        <v>7933847</v>
      </c>
      <c r="U48" s="234">
        <f t="shared" si="6"/>
        <v>-3976057</v>
      </c>
      <c r="V48" s="235">
        <f t="shared" si="6"/>
        <v>5848795</v>
      </c>
      <c r="W48" s="235">
        <f t="shared" si="6"/>
        <v>30057221</v>
      </c>
      <c r="X48" s="235">
        <f t="shared" si="6"/>
        <v>60671500</v>
      </c>
      <c r="Y48" s="235">
        <f t="shared" si="6"/>
        <v>-30614279</v>
      </c>
      <c r="Z48" s="236">
        <f>+IF(X48&lt;&gt;0,+(Y48/X48)*100,0)</f>
        <v>-50.45907716143494</v>
      </c>
      <c r="AA48" s="237">
        <f>SUM(AA46:AA47)</f>
        <v>60671500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534721</v>
      </c>
      <c r="D5" s="158">
        <f>SUM(D6:D8)</f>
        <v>0</v>
      </c>
      <c r="E5" s="159">
        <f t="shared" si="0"/>
        <v>60000</v>
      </c>
      <c r="F5" s="105">
        <f t="shared" si="0"/>
        <v>2285000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25612</v>
      </c>
      <c r="L5" s="105">
        <f t="shared" si="0"/>
        <v>34734</v>
      </c>
      <c r="M5" s="105">
        <f t="shared" si="0"/>
        <v>-4266</v>
      </c>
      <c r="N5" s="105">
        <f t="shared" si="0"/>
        <v>56080</v>
      </c>
      <c r="O5" s="105">
        <f t="shared" si="0"/>
        <v>7156</v>
      </c>
      <c r="P5" s="105">
        <f t="shared" si="0"/>
        <v>0</v>
      </c>
      <c r="Q5" s="105">
        <f t="shared" si="0"/>
        <v>3105</v>
      </c>
      <c r="R5" s="105">
        <f t="shared" si="0"/>
        <v>10261</v>
      </c>
      <c r="S5" s="105">
        <f t="shared" si="0"/>
        <v>36330</v>
      </c>
      <c r="T5" s="105">
        <f t="shared" si="0"/>
        <v>156808</v>
      </c>
      <c r="U5" s="105">
        <f t="shared" si="0"/>
        <v>32168</v>
      </c>
      <c r="V5" s="105">
        <f t="shared" si="0"/>
        <v>225306</v>
      </c>
      <c r="W5" s="105">
        <f t="shared" si="0"/>
        <v>291647</v>
      </c>
      <c r="X5" s="105">
        <f t="shared" si="0"/>
        <v>2285000</v>
      </c>
      <c r="Y5" s="105">
        <f t="shared" si="0"/>
        <v>-1993353</v>
      </c>
      <c r="Z5" s="142">
        <f>+IF(X5&lt;&gt;0,+(Y5/X5)*100,0)</f>
        <v>-87.23645514223195</v>
      </c>
      <c r="AA5" s="158">
        <f>SUM(AA6:AA8)</f>
        <v>2285000</v>
      </c>
    </row>
    <row r="6" spans="1:27" ht="13.5">
      <c r="A6" s="143" t="s">
        <v>75</v>
      </c>
      <c r="B6" s="141"/>
      <c r="C6" s="160">
        <v>36457</v>
      </c>
      <c r="D6" s="160"/>
      <c r="E6" s="161"/>
      <c r="F6" s="65">
        <v>2060000</v>
      </c>
      <c r="G6" s="65"/>
      <c r="H6" s="65"/>
      <c r="I6" s="65"/>
      <c r="J6" s="65"/>
      <c r="K6" s="65">
        <v>14422</v>
      </c>
      <c r="L6" s="65">
        <v>34734</v>
      </c>
      <c r="M6" s="65">
        <v>-4266</v>
      </c>
      <c r="N6" s="65">
        <v>44890</v>
      </c>
      <c r="O6" s="65">
        <v>7156</v>
      </c>
      <c r="P6" s="65"/>
      <c r="Q6" s="65"/>
      <c r="R6" s="65">
        <v>7156</v>
      </c>
      <c r="S6" s="65">
        <v>23355</v>
      </c>
      <c r="T6" s="65">
        <v>28006</v>
      </c>
      <c r="U6" s="65">
        <v>9684</v>
      </c>
      <c r="V6" s="65">
        <v>61045</v>
      </c>
      <c r="W6" s="65">
        <v>113091</v>
      </c>
      <c r="X6" s="65">
        <v>2060000</v>
      </c>
      <c r="Y6" s="65">
        <v>-1946909</v>
      </c>
      <c r="Z6" s="145">
        <v>-94.51</v>
      </c>
      <c r="AA6" s="67">
        <v>2060000</v>
      </c>
    </row>
    <row r="7" spans="1:27" ht="13.5">
      <c r="A7" s="143" t="s">
        <v>76</v>
      </c>
      <c r="B7" s="141"/>
      <c r="C7" s="162">
        <v>52972</v>
      </c>
      <c r="D7" s="162"/>
      <c r="E7" s="163">
        <v>60000</v>
      </c>
      <c r="F7" s="164">
        <v>210000</v>
      </c>
      <c r="G7" s="164"/>
      <c r="H7" s="164"/>
      <c r="I7" s="164"/>
      <c r="J7" s="164"/>
      <c r="K7" s="164">
        <v>11190</v>
      </c>
      <c r="L7" s="164"/>
      <c r="M7" s="164"/>
      <c r="N7" s="164">
        <v>11190</v>
      </c>
      <c r="O7" s="164"/>
      <c r="P7" s="164"/>
      <c r="Q7" s="164"/>
      <c r="R7" s="164"/>
      <c r="S7" s="164">
        <v>12975</v>
      </c>
      <c r="T7" s="164">
        <v>128802</v>
      </c>
      <c r="U7" s="164">
        <v>22484</v>
      </c>
      <c r="V7" s="164">
        <v>164261</v>
      </c>
      <c r="W7" s="164">
        <v>175451</v>
      </c>
      <c r="X7" s="164">
        <v>210000</v>
      </c>
      <c r="Y7" s="164">
        <v>-34549</v>
      </c>
      <c r="Z7" s="146">
        <v>-16.45</v>
      </c>
      <c r="AA7" s="239">
        <v>210000</v>
      </c>
    </row>
    <row r="8" spans="1:27" ht="13.5">
      <c r="A8" s="143" t="s">
        <v>77</v>
      </c>
      <c r="B8" s="141"/>
      <c r="C8" s="160">
        <v>445292</v>
      </c>
      <c r="D8" s="160"/>
      <c r="E8" s="161"/>
      <c r="F8" s="65">
        <v>15000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3105</v>
      </c>
      <c r="R8" s="65">
        <v>3105</v>
      </c>
      <c r="S8" s="65"/>
      <c r="T8" s="65"/>
      <c r="U8" s="65"/>
      <c r="V8" s="65"/>
      <c r="W8" s="65">
        <v>3105</v>
      </c>
      <c r="X8" s="65">
        <v>15000</v>
      </c>
      <c r="Y8" s="65">
        <v>-11895</v>
      </c>
      <c r="Z8" s="145">
        <v>-79.3</v>
      </c>
      <c r="AA8" s="67">
        <v>15000</v>
      </c>
    </row>
    <row r="9" spans="1:27" ht="13.5">
      <c r="A9" s="140" t="s">
        <v>78</v>
      </c>
      <c r="B9" s="141"/>
      <c r="C9" s="158">
        <f aca="true" t="shared" si="1" ref="C9:Y9">SUM(C10:C14)</f>
        <v>7858620</v>
      </c>
      <c r="D9" s="158">
        <f>SUM(D10:D14)</f>
        <v>0</v>
      </c>
      <c r="E9" s="159">
        <f t="shared" si="1"/>
        <v>6606000</v>
      </c>
      <c r="F9" s="105">
        <f t="shared" si="1"/>
        <v>367500</v>
      </c>
      <c r="G9" s="105">
        <f t="shared" si="1"/>
        <v>34568</v>
      </c>
      <c r="H9" s="105">
        <f t="shared" si="1"/>
        <v>192722</v>
      </c>
      <c r="I9" s="105">
        <f t="shared" si="1"/>
        <v>306692</v>
      </c>
      <c r="J9" s="105">
        <f t="shared" si="1"/>
        <v>533982</v>
      </c>
      <c r="K9" s="105">
        <f t="shared" si="1"/>
        <v>18836</v>
      </c>
      <c r="L9" s="105">
        <f t="shared" si="1"/>
        <v>66211</v>
      </c>
      <c r="M9" s="105">
        <f t="shared" si="1"/>
        <v>360335</v>
      </c>
      <c r="N9" s="105">
        <f t="shared" si="1"/>
        <v>445382</v>
      </c>
      <c r="O9" s="105">
        <f t="shared" si="1"/>
        <v>491835</v>
      </c>
      <c r="P9" s="105">
        <f t="shared" si="1"/>
        <v>661953</v>
      </c>
      <c r="Q9" s="105">
        <f t="shared" si="1"/>
        <v>1928744</v>
      </c>
      <c r="R9" s="105">
        <f t="shared" si="1"/>
        <v>3082532</v>
      </c>
      <c r="S9" s="105">
        <f t="shared" si="1"/>
        <v>876616</v>
      </c>
      <c r="T9" s="105">
        <f t="shared" si="1"/>
        <v>2439120</v>
      </c>
      <c r="U9" s="105">
        <f t="shared" si="1"/>
        <v>8346075</v>
      </c>
      <c r="V9" s="105">
        <f t="shared" si="1"/>
        <v>11661811</v>
      </c>
      <c r="W9" s="105">
        <f t="shared" si="1"/>
        <v>15723707</v>
      </c>
      <c r="X9" s="105">
        <f t="shared" si="1"/>
        <v>367500</v>
      </c>
      <c r="Y9" s="105">
        <f t="shared" si="1"/>
        <v>15356207</v>
      </c>
      <c r="Z9" s="142">
        <f>+IF(X9&lt;&gt;0,+(Y9/X9)*100,0)</f>
        <v>4178.559727891156</v>
      </c>
      <c r="AA9" s="107">
        <f>SUM(AA10:AA14)</f>
        <v>367500</v>
      </c>
    </row>
    <row r="10" spans="1:27" ht="13.5">
      <c r="A10" s="143" t="s">
        <v>79</v>
      </c>
      <c r="B10" s="141"/>
      <c r="C10" s="160">
        <v>7841152</v>
      </c>
      <c r="D10" s="160"/>
      <c r="E10" s="161">
        <v>6606000</v>
      </c>
      <c r="F10" s="65">
        <v>367500</v>
      </c>
      <c r="G10" s="65">
        <v>34568</v>
      </c>
      <c r="H10" s="65">
        <v>192722</v>
      </c>
      <c r="I10" s="65">
        <v>306692</v>
      </c>
      <c r="J10" s="65">
        <v>533982</v>
      </c>
      <c r="K10" s="65">
        <v>18836</v>
      </c>
      <c r="L10" s="65">
        <v>66211</v>
      </c>
      <c r="M10" s="65">
        <v>360335</v>
      </c>
      <c r="N10" s="65">
        <v>445382</v>
      </c>
      <c r="O10" s="65">
        <v>491835</v>
      </c>
      <c r="P10" s="65">
        <v>661953</v>
      </c>
      <c r="Q10" s="65">
        <v>1928744</v>
      </c>
      <c r="R10" s="65">
        <v>3082532</v>
      </c>
      <c r="S10" s="65">
        <v>876616</v>
      </c>
      <c r="T10" s="65">
        <v>2439120</v>
      </c>
      <c r="U10" s="65">
        <v>8346075</v>
      </c>
      <c r="V10" s="65">
        <v>11661811</v>
      </c>
      <c r="W10" s="65">
        <v>15723707</v>
      </c>
      <c r="X10" s="65">
        <v>367500</v>
      </c>
      <c r="Y10" s="65">
        <v>15356207</v>
      </c>
      <c r="Z10" s="145">
        <v>4178.56</v>
      </c>
      <c r="AA10" s="67">
        <v>367500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17468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4347005</v>
      </c>
      <c r="D15" s="158">
        <f>SUM(D16:D18)</f>
        <v>0</v>
      </c>
      <c r="E15" s="159">
        <f t="shared" si="2"/>
        <v>13982000</v>
      </c>
      <c r="F15" s="105">
        <f t="shared" si="2"/>
        <v>48034000</v>
      </c>
      <c r="G15" s="105">
        <f t="shared" si="2"/>
        <v>1916</v>
      </c>
      <c r="H15" s="105">
        <f t="shared" si="2"/>
        <v>0</v>
      </c>
      <c r="I15" s="105">
        <f t="shared" si="2"/>
        <v>365311</v>
      </c>
      <c r="J15" s="105">
        <f t="shared" si="2"/>
        <v>367227</v>
      </c>
      <c r="K15" s="105">
        <f t="shared" si="2"/>
        <v>80850</v>
      </c>
      <c r="L15" s="105">
        <f t="shared" si="2"/>
        <v>872317</v>
      </c>
      <c r="M15" s="105">
        <f t="shared" si="2"/>
        <v>285546</v>
      </c>
      <c r="N15" s="105">
        <f t="shared" si="2"/>
        <v>1238713</v>
      </c>
      <c r="O15" s="105">
        <f t="shared" si="2"/>
        <v>1262654</v>
      </c>
      <c r="P15" s="105">
        <f t="shared" si="2"/>
        <v>117203</v>
      </c>
      <c r="Q15" s="105">
        <f t="shared" si="2"/>
        <v>395901</v>
      </c>
      <c r="R15" s="105">
        <f t="shared" si="2"/>
        <v>1775758</v>
      </c>
      <c r="S15" s="105">
        <f t="shared" si="2"/>
        <v>1471404</v>
      </c>
      <c r="T15" s="105">
        <f t="shared" si="2"/>
        <v>1427227</v>
      </c>
      <c r="U15" s="105">
        <f t="shared" si="2"/>
        <v>253637</v>
      </c>
      <c r="V15" s="105">
        <f t="shared" si="2"/>
        <v>3152268</v>
      </c>
      <c r="W15" s="105">
        <f t="shared" si="2"/>
        <v>6533966</v>
      </c>
      <c r="X15" s="105">
        <f t="shared" si="2"/>
        <v>48034000</v>
      </c>
      <c r="Y15" s="105">
        <f t="shared" si="2"/>
        <v>-41500034</v>
      </c>
      <c r="Z15" s="142">
        <f>+IF(X15&lt;&gt;0,+(Y15/X15)*100,0)</f>
        <v>-86.39720614564683</v>
      </c>
      <c r="AA15" s="107">
        <f>SUM(AA16:AA18)</f>
        <v>48034000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4347005</v>
      </c>
      <c r="D17" s="160"/>
      <c r="E17" s="161">
        <v>13982000</v>
      </c>
      <c r="F17" s="65">
        <v>48034000</v>
      </c>
      <c r="G17" s="65">
        <v>1916</v>
      </c>
      <c r="H17" s="65"/>
      <c r="I17" s="65">
        <v>365311</v>
      </c>
      <c r="J17" s="65">
        <v>367227</v>
      </c>
      <c r="K17" s="65">
        <v>80850</v>
      </c>
      <c r="L17" s="65">
        <v>872317</v>
      </c>
      <c r="M17" s="65">
        <v>285546</v>
      </c>
      <c r="N17" s="65">
        <v>1238713</v>
      </c>
      <c r="O17" s="65">
        <v>1262654</v>
      </c>
      <c r="P17" s="65">
        <v>117203</v>
      </c>
      <c r="Q17" s="65">
        <v>395901</v>
      </c>
      <c r="R17" s="65">
        <v>1775758</v>
      </c>
      <c r="S17" s="65">
        <v>1471404</v>
      </c>
      <c r="T17" s="65">
        <v>1427227</v>
      </c>
      <c r="U17" s="65">
        <v>253637</v>
      </c>
      <c r="V17" s="65">
        <v>3152268</v>
      </c>
      <c r="W17" s="65">
        <v>6533966</v>
      </c>
      <c r="X17" s="65">
        <v>48034000</v>
      </c>
      <c r="Y17" s="65">
        <v>-41500034</v>
      </c>
      <c r="Z17" s="145">
        <v>-86.4</v>
      </c>
      <c r="AA17" s="67">
        <v>48034000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7123169</v>
      </c>
      <c r="D19" s="158">
        <f>SUM(D20:D23)</f>
        <v>0</v>
      </c>
      <c r="E19" s="159">
        <f t="shared" si="3"/>
        <v>11350000</v>
      </c>
      <c r="F19" s="105">
        <f t="shared" si="3"/>
        <v>13865000</v>
      </c>
      <c r="G19" s="105">
        <f t="shared" si="3"/>
        <v>118326</v>
      </c>
      <c r="H19" s="105">
        <f t="shared" si="3"/>
        <v>0</v>
      </c>
      <c r="I19" s="105">
        <f t="shared" si="3"/>
        <v>108102</v>
      </c>
      <c r="J19" s="105">
        <f t="shared" si="3"/>
        <v>226428</v>
      </c>
      <c r="K19" s="105">
        <f t="shared" si="3"/>
        <v>613220</v>
      </c>
      <c r="L19" s="105">
        <f t="shared" si="3"/>
        <v>298719</v>
      </c>
      <c r="M19" s="105">
        <f t="shared" si="3"/>
        <v>68003</v>
      </c>
      <c r="N19" s="105">
        <f t="shared" si="3"/>
        <v>979942</v>
      </c>
      <c r="O19" s="105">
        <f t="shared" si="3"/>
        <v>3583</v>
      </c>
      <c r="P19" s="105">
        <f t="shared" si="3"/>
        <v>39133</v>
      </c>
      <c r="Q19" s="105">
        <f t="shared" si="3"/>
        <v>14329</v>
      </c>
      <c r="R19" s="105">
        <f t="shared" si="3"/>
        <v>57045</v>
      </c>
      <c r="S19" s="105">
        <f t="shared" si="3"/>
        <v>7980</v>
      </c>
      <c r="T19" s="105">
        <f t="shared" si="3"/>
        <v>29050</v>
      </c>
      <c r="U19" s="105">
        <f t="shared" si="3"/>
        <v>698325</v>
      </c>
      <c r="V19" s="105">
        <f t="shared" si="3"/>
        <v>735355</v>
      </c>
      <c r="W19" s="105">
        <f t="shared" si="3"/>
        <v>1998770</v>
      </c>
      <c r="X19" s="105">
        <f t="shared" si="3"/>
        <v>13865000</v>
      </c>
      <c r="Y19" s="105">
        <f t="shared" si="3"/>
        <v>-11866230</v>
      </c>
      <c r="Z19" s="142">
        <f>+IF(X19&lt;&gt;0,+(Y19/X19)*100,0)</f>
        <v>-85.58406058420483</v>
      </c>
      <c r="AA19" s="107">
        <f>SUM(AA20:AA23)</f>
        <v>13865000</v>
      </c>
    </row>
    <row r="20" spans="1:27" ht="13.5">
      <c r="A20" s="143" t="s">
        <v>89</v>
      </c>
      <c r="B20" s="141"/>
      <c r="C20" s="160">
        <v>7123169</v>
      </c>
      <c r="D20" s="160"/>
      <c r="E20" s="161">
        <v>11350000</v>
      </c>
      <c r="F20" s="65">
        <v>13865000</v>
      </c>
      <c r="G20" s="65">
        <v>113735</v>
      </c>
      <c r="H20" s="65"/>
      <c r="I20" s="65">
        <v>108102</v>
      </c>
      <c r="J20" s="65">
        <v>221837</v>
      </c>
      <c r="K20" s="65">
        <v>613220</v>
      </c>
      <c r="L20" s="65">
        <v>298719</v>
      </c>
      <c r="M20" s="65">
        <v>68003</v>
      </c>
      <c r="N20" s="65">
        <v>979942</v>
      </c>
      <c r="O20" s="65">
        <v>3583</v>
      </c>
      <c r="P20" s="65">
        <v>39133</v>
      </c>
      <c r="Q20" s="65">
        <v>14329</v>
      </c>
      <c r="R20" s="65">
        <v>57045</v>
      </c>
      <c r="S20" s="65">
        <v>7980</v>
      </c>
      <c r="T20" s="65">
        <v>29050</v>
      </c>
      <c r="U20" s="65">
        <v>698325</v>
      </c>
      <c r="V20" s="65">
        <v>735355</v>
      </c>
      <c r="W20" s="65">
        <v>1994179</v>
      </c>
      <c r="X20" s="65">
        <v>13865000</v>
      </c>
      <c r="Y20" s="65">
        <v>-11870821</v>
      </c>
      <c r="Z20" s="145">
        <v>-85.62</v>
      </c>
      <c r="AA20" s="67">
        <v>13865000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4591</v>
      </c>
      <c r="H23" s="65"/>
      <c r="I23" s="65"/>
      <c r="J23" s="65">
        <v>4591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4591</v>
      </c>
      <c r="X23" s="65"/>
      <c r="Y23" s="65">
        <v>4591</v>
      </c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19863515</v>
      </c>
      <c r="D25" s="232">
        <f>+D5+D9+D15+D19+D24</f>
        <v>0</v>
      </c>
      <c r="E25" s="245">
        <f t="shared" si="4"/>
        <v>31998000</v>
      </c>
      <c r="F25" s="234">
        <f t="shared" si="4"/>
        <v>64551500</v>
      </c>
      <c r="G25" s="234">
        <f t="shared" si="4"/>
        <v>154810</v>
      </c>
      <c r="H25" s="234">
        <f t="shared" si="4"/>
        <v>192722</v>
      </c>
      <c r="I25" s="234">
        <f t="shared" si="4"/>
        <v>780105</v>
      </c>
      <c r="J25" s="234">
        <f t="shared" si="4"/>
        <v>1127637</v>
      </c>
      <c r="K25" s="234">
        <f t="shared" si="4"/>
        <v>738518</v>
      </c>
      <c r="L25" s="234">
        <f t="shared" si="4"/>
        <v>1271981</v>
      </c>
      <c r="M25" s="234">
        <f t="shared" si="4"/>
        <v>709618</v>
      </c>
      <c r="N25" s="234">
        <f t="shared" si="4"/>
        <v>2720117</v>
      </c>
      <c r="O25" s="234">
        <f t="shared" si="4"/>
        <v>1765228</v>
      </c>
      <c r="P25" s="234">
        <f t="shared" si="4"/>
        <v>818289</v>
      </c>
      <c r="Q25" s="234">
        <f t="shared" si="4"/>
        <v>2342079</v>
      </c>
      <c r="R25" s="234">
        <f t="shared" si="4"/>
        <v>4925596</v>
      </c>
      <c r="S25" s="234">
        <f t="shared" si="4"/>
        <v>2392330</v>
      </c>
      <c r="T25" s="234">
        <f t="shared" si="4"/>
        <v>4052205</v>
      </c>
      <c r="U25" s="234">
        <f t="shared" si="4"/>
        <v>9330205</v>
      </c>
      <c r="V25" s="234">
        <f t="shared" si="4"/>
        <v>15774740</v>
      </c>
      <c r="W25" s="234">
        <f t="shared" si="4"/>
        <v>24548090</v>
      </c>
      <c r="X25" s="234">
        <f t="shared" si="4"/>
        <v>64551500</v>
      </c>
      <c r="Y25" s="234">
        <f t="shared" si="4"/>
        <v>-40003410</v>
      </c>
      <c r="Z25" s="246">
        <f>+IF(X25&lt;&gt;0,+(Y25/X25)*100,0)</f>
        <v>-61.97130972944084</v>
      </c>
      <c r="AA25" s="247">
        <f>+AA5+AA9+AA15+AA19+AA24</f>
        <v>64551500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28261000</v>
      </c>
      <c r="F28" s="65">
        <v>26292000</v>
      </c>
      <c r="G28" s="65"/>
      <c r="H28" s="65"/>
      <c r="I28" s="65"/>
      <c r="J28" s="65"/>
      <c r="K28" s="65"/>
      <c r="L28" s="65"/>
      <c r="M28" s="65">
        <v>691234</v>
      </c>
      <c r="N28" s="65">
        <v>691234</v>
      </c>
      <c r="O28" s="65">
        <v>1754489</v>
      </c>
      <c r="P28" s="65">
        <v>487520</v>
      </c>
      <c r="Q28" s="65">
        <v>2316917</v>
      </c>
      <c r="R28" s="65">
        <v>4558926</v>
      </c>
      <c r="S28" s="65">
        <v>3030816</v>
      </c>
      <c r="T28" s="65">
        <v>2439120</v>
      </c>
      <c r="U28" s="65">
        <v>9112437</v>
      </c>
      <c r="V28" s="65">
        <v>14582373</v>
      </c>
      <c r="W28" s="65">
        <v>19832533</v>
      </c>
      <c r="X28" s="65">
        <v>26292000</v>
      </c>
      <c r="Y28" s="65">
        <v>-6459467</v>
      </c>
      <c r="Z28" s="145">
        <v>-24.57</v>
      </c>
      <c r="AA28" s="160">
        <v>26292000</v>
      </c>
    </row>
    <row r="29" spans="1:27" ht="13.5">
      <c r="A29" s="249" t="s">
        <v>138</v>
      </c>
      <c r="B29" s="141"/>
      <c r="C29" s="160"/>
      <c r="D29" s="160"/>
      <c r="E29" s="161"/>
      <c r="F29" s="65">
        <v>31760000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31760000</v>
      </c>
      <c r="Y29" s="65">
        <v>-31760000</v>
      </c>
      <c r="Z29" s="145">
        <v>-100</v>
      </c>
      <c r="AA29" s="67">
        <v>31760000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28261000</v>
      </c>
      <c r="F32" s="82">
        <f t="shared" si="5"/>
        <v>58052000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691234</v>
      </c>
      <c r="N32" s="82">
        <f t="shared" si="5"/>
        <v>691234</v>
      </c>
      <c r="O32" s="82">
        <f t="shared" si="5"/>
        <v>1754489</v>
      </c>
      <c r="P32" s="82">
        <f t="shared" si="5"/>
        <v>487520</v>
      </c>
      <c r="Q32" s="82">
        <f t="shared" si="5"/>
        <v>2316917</v>
      </c>
      <c r="R32" s="82">
        <f t="shared" si="5"/>
        <v>4558926</v>
      </c>
      <c r="S32" s="82">
        <f t="shared" si="5"/>
        <v>3030816</v>
      </c>
      <c r="T32" s="82">
        <f t="shared" si="5"/>
        <v>2439120</v>
      </c>
      <c r="U32" s="82">
        <f t="shared" si="5"/>
        <v>9112437</v>
      </c>
      <c r="V32" s="82">
        <f t="shared" si="5"/>
        <v>14582373</v>
      </c>
      <c r="W32" s="82">
        <f t="shared" si="5"/>
        <v>19832533</v>
      </c>
      <c r="X32" s="82">
        <f t="shared" si="5"/>
        <v>58052000</v>
      </c>
      <c r="Y32" s="82">
        <f t="shared" si="5"/>
        <v>-38219467</v>
      </c>
      <c r="Z32" s="227">
        <f>+IF(X32&lt;&gt;0,+(Y32/X32)*100,0)</f>
        <v>-65.83660683525116</v>
      </c>
      <c r="AA32" s="84">
        <f>SUM(AA28:AA31)</f>
        <v>58052000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3737000</v>
      </c>
      <c r="F35" s="65">
        <v>6499500</v>
      </c>
      <c r="G35" s="65"/>
      <c r="H35" s="65"/>
      <c r="I35" s="65"/>
      <c r="J35" s="65"/>
      <c r="K35" s="65"/>
      <c r="L35" s="65">
        <v>1271981</v>
      </c>
      <c r="M35" s="65">
        <v>18384</v>
      </c>
      <c r="N35" s="65">
        <v>1290365</v>
      </c>
      <c r="O35" s="65">
        <v>7156</v>
      </c>
      <c r="P35" s="65">
        <v>330769</v>
      </c>
      <c r="Q35" s="65">
        <v>25162</v>
      </c>
      <c r="R35" s="65">
        <v>363087</v>
      </c>
      <c r="S35" s="65">
        <v>44310</v>
      </c>
      <c r="T35" s="65"/>
      <c r="U35" s="65">
        <v>217768</v>
      </c>
      <c r="V35" s="65">
        <v>262078</v>
      </c>
      <c r="W35" s="65">
        <v>1915530</v>
      </c>
      <c r="X35" s="65">
        <v>6499500</v>
      </c>
      <c r="Y35" s="65">
        <v>-4583970</v>
      </c>
      <c r="Z35" s="145">
        <v>-70.53</v>
      </c>
      <c r="AA35" s="67">
        <v>6499500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31998000</v>
      </c>
      <c r="F36" s="235">
        <f t="shared" si="6"/>
        <v>64551500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0</v>
      </c>
      <c r="L36" s="235">
        <f t="shared" si="6"/>
        <v>1271981</v>
      </c>
      <c r="M36" s="235">
        <f t="shared" si="6"/>
        <v>709618</v>
      </c>
      <c r="N36" s="235">
        <f t="shared" si="6"/>
        <v>1981599</v>
      </c>
      <c r="O36" s="235">
        <f t="shared" si="6"/>
        <v>1761645</v>
      </c>
      <c r="P36" s="235">
        <f t="shared" si="6"/>
        <v>818289</v>
      </c>
      <c r="Q36" s="235">
        <f t="shared" si="6"/>
        <v>2342079</v>
      </c>
      <c r="R36" s="235">
        <f t="shared" si="6"/>
        <v>4922013</v>
      </c>
      <c r="S36" s="235">
        <f t="shared" si="6"/>
        <v>3075126</v>
      </c>
      <c r="T36" s="235">
        <f t="shared" si="6"/>
        <v>2439120</v>
      </c>
      <c r="U36" s="235">
        <f t="shared" si="6"/>
        <v>9330205</v>
      </c>
      <c r="V36" s="235">
        <f t="shared" si="6"/>
        <v>14844451</v>
      </c>
      <c r="W36" s="235">
        <f t="shared" si="6"/>
        <v>21748063</v>
      </c>
      <c r="X36" s="235">
        <f t="shared" si="6"/>
        <v>64551500</v>
      </c>
      <c r="Y36" s="235">
        <f t="shared" si="6"/>
        <v>-42803437</v>
      </c>
      <c r="Z36" s="236">
        <f>+IF(X36&lt;&gt;0,+(Y36/X36)*100,0)</f>
        <v>-66.30897345530313</v>
      </c>
      <c r="AA36" s="254">
        <f>SUM(AA32:AA35)</f>
        <v>64551500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4670148</v>
      </c>
      <c r="D6" s="160"/>
      <c r="E6" s="64">
        <v>8244000</v>
      </c>
      <c r="F6" s="65">
        <v>8244000</v>
      </c>
      <c r="G6" s="65">
        <v>21813000</v>
      </c>
      <c r="H6" s="65">
        <v>19432000</v>
      </c>
      <c r="I6" s="65">
        <v>16890000</v>
      </c>
      <c r="J6" s="65">
        <v>58135000</v>
      </c>
      <c r="K6" s="65">
        <v>26000162</v>
      </c>
      <c r="L6" s="65">
        <v>34302071</v>
      </c>
      <c r="M6" s="65">
        <v>18849824</v>
      </c>
      <c r="N6" s="65">
        <v>79152057</v>
      </c>
      <c r="O6" s="65">
        <v>16030894</v>
      </c>
      <c r="P6" s="65">
        <v>24072326</v>
      </c>
      <c r="Q6" s="65">
        <v>36027063</v>
      </c>
      <c r="R6" s="65">
        <v>76130283</v>
      </c>
      <c r="S6" s="65">
        <v>32380486</v>
      </c>
      <c r="T6" s="65">
        <v>28158321</v>
      </c>
      <c r="U6" s="65">
        <v>28158321</v>
      </c>
      <c r="V6" s="65">
        <v>88697128</v>
      </c>
      <c r="W6" s="65">
        <v>302114468</v>
      </c>
      <c r="X6" s="65">
        <v>8244000</v>
      </c>
      <c r="Y6" s="65">
        <v>293870468</v>
      </c>
      <c r="Z6" s="145">
        <v>3564.66</v>
      </c>
      <c r="AA6" s="67">
        <v>8244000</v>
      </c>
    </row>
    <row r="7" spans="1:27" ht="13.5">
      <c r="A7" s="264" t="s">
        <v>147</v>
      </c>
      <c r="B7" s="197" t="s">
        <v>72</v>
      </c>
      <c r="C7" s="160">
        <v>30040000</v>
      </c>
      <c r="D7" s="160"/>
      <c r="E7" s="64">
        <v>30040000</v>
      </c>
      <c r="F7" s="65">
        <v>30040000</v>
      </c>
      <c r="G7" s="65">
        <v>30040000</v>
      </c>
      <c r="H7" s="65">
        <v>30040000</v>
      </c>
      <c r="I7" s="65">
        <v>30040000</v>
      </c>
      <c r="J7" s="65">
        <v>90120000</v>
      </c>
      <c r="K7" s="65">
        <v>30040000</v>
      </c>
      <c r="L7" s="65"/>
      <c r="M7" s="65">
        <v>45040000</v>
      </c>
      <c r="N7" s="65">
        <v>75080000</v>
      </c>
      <c r="O7" s="65">
        <v>45040000</v>
      </c>
      <c r="P7" s="65"/>
      <c r="Q7" s="65"/>
      <c r="R7" s="65">
        <v>45040000</v>
      </c>
      <c r="S7" s="65"/>
      <c r="T7" s="65"/>
      <c r="U7" s="65"/>
      <c r="V7" s="65"/>
      <c r="W7" s="65">
        <v>210240000</v>
      </c>
      <c r="X7" s="65">
        <v>30040000</v>
      </c>
      <c r="Y7" s="65">
        <v>180200000</v>
      </c>
      <c r="Z7" s="145">
        <v>599.87</v>
      </c>
      <c r="AA7" s="67">
        <v>30040000</v>
      </c>
    </row>
    <row r="8" spans="1:27" ht="13.5">
      <c r="A8" s="264" t="s">
        <v>148</v>
      </c>
      <c r="B8" s="197" t="s">
        <v>72</v>
      </c>
      <c r="C8" s="160">
        <v>3702460</v>
      </c>
      <c r="D8" s="160"/>
      <c r="E8" s="64">
        <v>2786420</v>
      </c>
      <c r="F8" s="65">
        <v>2786420</v>
      </c>
      <c r="G8" s="65">
        <v>4884000</v>
      </c>
      <c r="H8" s="65">
        <v>5115000</v>
      </c>
      <c r="I8" s="65">
        <v>4999000</v>
      </c>
      <c r="J8" s="65">
        <v>14998000</v>
      </c>
      <c r="K8" s="65">
        <v>5209838</v>
      </c>
      <c r="L8" s="65">
        <v>7245004</v>
      </c>
      <c r="M8" s="65">
        <v>5259717</v>
      </c>
      <c r="N8" s="65">
        <v>17714559</v>
      </c>
      <c r="O8" s="65">
        <v>7137329</v>
      </c>
      <c r="P8" s="65">
        <v>7461159</v>
      </c>
      <c r="Q8" s="65">
        <v>4947454</v>
      </c>
      <c r="R8" s="65">
        <v>19545942</v>
      </c>
      <c r="S8" s="65">
        <v>3163033</v>
      </c>
      <c r="T8" s="65">
        <v>23137632</v>
      </c>
      <c r="U8" s="65">
        <v>23137632</v>
      </c>
      <c r="V8" s="65">
        <v>49438297</v>
      </c>
      <c r="W8" s="65">
        <v>101696798</v>
      </c>
      <c r="X8" s="65">
        <v>2786420</v>
      </c>
      <c r="Y8" s="65">
        <v>98910378</v>
      </c>
      <c r="Z8" s="145">
        <v>3549.73</v>
      </c>
      <c r="AA8" s="67">
        <v>2786420</v>
      </c>
    </row>
    <row r="9" spans="1:27" ht="13.5">
      <c r="A9" s="264" t="s">
        <v>149</v>
      </c>
      <c r="B9" s="197"/>
      <c r="C9" s="160">
        <v>1789388</v>
      </c>
      <c r="D9" s="160"/>
      <c r="E9" s="64">
        <v>200000</v>
      </c>
      <c r="F9" s="65">
        <v>200000</v>
      </c>
      <c r="G9" s="65">
        <v>1792000</v>
      </c>
      <c r="H9" s="65">
        <v>1572000</v>
      </c>
      <c r="I9" s="65">
        <v>1535000</v>
      </c>
      <c r="J9" s="65">
        <v>4899000</v>
      </c>
      <c r="K9" s="65">
        <v>1059000</v>
      </c>
      <c r="L9" s="65">
        <v>1058749</v>
      </c>
      <c r="M9" s="65">
        <v>590930</v>
      </c>
      <c r="N9" s="65">
        <v>2708679</v>
      </c>
      <c r="O9" s="65">
        <v>607619</v>
      </c>
      <c r="P9" s="65">
        <v>835966</v>
      </c>
      <c r="Q9" s="65">
        <v>735942</v>
      </c>
      <c r="R9" s="65">
        <v>2179527</v>
      </c>
      <c r="S9" s="65">
        <v>835966</v>
      </c>
      <c r="T9" s="65">
        <v>76026</v>
      </c>
      <c r="U9" s="65">
        <v>76026</v>
      </c>
      <c r="V9" s="65">
        <v>988018</v>
      </c>
      <c r="W9" s="65">
        <v>10775224</v>
      </c>
      <c r="X9" s="65">
        <v>200000</v>
      </c>
      <c r="Y9" s="65">
        <v>10575224</v>
      </c>
      <c r="Z9" s="145">
        <v>5287.61</v>
      </c>
      <c r="AA9" s="67">
        <v>200000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274477</v>
      </c>
      <c r="D11" s="160"/>
      <c r="E11" s="64">
        <v>265000</v>
      </c>
      <c r="F11" s="65">
        <v>265000</v>
      </c>
      <c r="G11" s="65">
        <v>206000</v>
      </c>
      <c r="H11" s="65">
        <v>242000</v>
      </c>
      <c r="I11" s="65">
        <v>350000</v>
      </c>
      <c r="J11" s="65">
        <v>798000</v>
      </c>
      <c r="K11" s="65">
        <v>317000</v>
      </c>
      <c r="L11" s="65">
        <v>324735</v>
      </c>
      <c r="M11" s="65">
        <v>308734</v>
      </c>
      <c r="N11" s="65">
        <v>950469</v>
      </c>
      <c r="O11" s="65">
        <v>361127</v>
      </c>
      <c r="P11" s="65">
        <v>376093</v>
      </c>
      <c r="Q11" s="65">
        <v>382047</v>
      </c>
      <c r="R11" s="65">
        <v>1119267</v>
      </c>
      <c r="S11" s="65">
        <v>329959</v>
      </c>
      <c r="T11" s="65">
        <v>315723</v>
      </c>
      <c r="U11" s="65">
        <v>315723</v>
      </c>
      <c r="V11" s="65">
        <v>961405</v>
      </c>
      <c r="W11" s="65">
        <v>3829141</v>
      </c>
      <c r="X11" s="65">
        <v>265000</v>
      </c>
      <c r="Y11" s="65">
        <v>3564141</v>
      </c>
      <c r="Z11" s="145">
        <v>1344.96</v>
      </c>
      <c r="AA11" s="67">
        <v>265000</v>
      </c>
    </row>
    <row r="12" spans="1:27" ht="13.5">
      <c r="A12" s="265" t="s">
        <v>56</v>
      </c>
      <c r="B12" s="266"/>
      <c r="C12" s="177">
        <f aca="true" t="shared" si="0" ref="C12:Y12">SUM(C6:C11)</f>
        <v>40476473</v>
      </c>
      <c r="D12" s="177">
        <f>SUM(D6:D11)</f>
        <v>0</v>
      </c>
      <c r="E12" s="77">
        <f t="shared" si="0"/>
        <v>41535420</v>
      </c>
      <c r="F12" s="78">
        <f t="shared" si="0"/>
        <v>41535420</v>
      </c>
      <c r="G12" s="78">
        <f t="shared" si="0"/>
        <v>58735000</v>
      </c>
      <c r="H12" s="78">
        <f t="shared" si="0"/>
        <v>56401000</v>
      </c>
      <c r="I12" s="78">
        <f t="shared" si="0"/>
        <v>53814000</v>
      </c>
      <c r="J12" s="78">
        <f t="shared" si="0"/>
        <v>168950000</v>
      </c>
      <c r="K12" s="78">
        <f t="shared" si="0"/>
        <v>62626000</v>
      </c>
      <c r="L12" s="78">
        <f t="shared" si="0"/>
        <v>42930559</v>
      </c>
      <c r="M12" s="78">
        <f t="shared" si="0"/>
        <v>70049205</v>
      </c>
      <c r="N12" s="78">
        <f t="shared" si="0"/>
        <v>175605764</v>
      </c>
      <c r="O12" s="78">
        <f t="shared" si="0"/>
        <v>69176969</v>
      </c>
      <c r="P12" s="78">
        <f t="shared" si="0"/>
        <v>32745544</v>
      </c>
      <c r="Q12" s="78">
        <f t="shared" si="0"/>
        <v>42092506</v>
      </c>
      <c r="R12" s="78">
        <f t="shared" si="0"/>
        <v>144015019</v>
      </c>
      <c r="S12" s="78">
        <f t="shared" si="0"/>
        <v>36709444</v>
      </c>
      <c r="T12" s="78">
        <f t="shared" si="0"/>
        <v>51687702</v>
      </c>
      <c r="U12" s="78">
        <f t="shared" si="0"/>
        <v>51687702</v>
      </c>
      <c r="V12" s="78">
        <f t="shared" si="0"/>
        <v>140084848</v>
      </c>
      <c r="W12" s="78">
        <f t="shared" si="0"/>
        <v>628655631</v>
      </c>
      <c r="X12" s="78">
        <f t="shared" si="0"/>
        <v>41535420</v>
      </c>
      <c r="Y12" s="78">
        <f t="shared" si="0"/>
        <v>587120211</v>
      </c>
      <c r="Z12" s="179">
        <f>+IF(X12&lt;&gt;0,+(Y12/X12)*100,0)</f>
        <v>1413.5410476167087</v>
      </c>
      <c r="AA12" s="79">
        <f>SUM(AA6:AA11)</f>
        <v>41535420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>
        <v>30040000</v>
      </c>
      <c r="M16" s="65"/>
      <c r="N16" s="164">
        <v>30040000</v>
      </c>
      <c r="O16" s="164"/>
      <c r="P16" s="164">
        <v>45040000</v>
      </c>
      <c r="Q16" s="65">
        <v>45040000</v>
      </c>
      <c r="R16" s="164">
        <v>90080000</v>
      </c>
      <c r="S16" s="164">
        <v>45040000</v>
      </c>
      <c r="T16" s="65">
        <v>45039999</v>
      </c>
      <c r="U16" s="164">
        <v>45039999</v>
      </c>
      <c r="V16" s="164">
        <v>135119998</v>
      </c>
      <c r="W16" s="164">
        <v>255239998</v>
      </c>
      <c r="X16" s="65"/>
      <c r="Y16" s="164">
        <v>255239998</v>
      </c>
      <c r="Z16" s="146"/>
      <c r="AA16" s="239"/>
    </row>
    <row r="17" spans="1:27" ht="13.5">
      <c r="A17" s="264" t="s">
        <v>155</v>
      </c>
      <c r="B17" s="197"/>
      <c r="C17" s="160">
        <v>2589626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73303973</v>
      </c>
      <c r="D19" s="160"/>
      <c r="E19" s="64">
        <v>106261763</v>
      </c>
      <c r="F19" s="65">
        <v>138814263</v>
      </c>
      <c r="G19" s="65">
        <v>76087000</v>
      </c>
      <c r="H19" s="65">
        <v>70810000</v>
      </c>
      <c r="I19" s="65">
        <v>70834000</v>
      </c>
      <c r="J19" s="65">
        <v>217731000</v>
      </c>
      <c r="K19" s="65">
        <v>70834000</v>
      </c>
      <c r="L19" s="65">
        <v>70833667</v>
      </c>
      <c r="M19" s="65">
        <v>70833666</v>
      </c>
      <c r="N19" s="65">
        <v>212501333</v>
      </c>
      <c r="O19" s="65">
        <v>70833667</v>
      </c>
      <c r="P19" s="65">
        <v>70834148</v>
      </c>
      <c r="Q19" s="65">
        <v>70834149</v>
      </c>
      <c r="R19" s="65">
        <v>212501964</v>
      </c>
      <c r="S19" s="65">
        <v>70834148</v>
      </c>
      <c r="T19" s="65">
        <v>70834149</v>
      </c>
      <c r="U19" s="65">
        <v>70834149</v>
      </c>
      <c r="V19" s="65">
        <v>212502446</v>
      </c>
      <c r="W19" s="65">
        <v>855236743</v>
      </c>
      <c r="X19" s="65">
        <v>138814263</v>
      </c>
      <c r="Y19" s="65">
        <v>716422480</v>
      </c>
      <c r="Z19" s="145">
        <v>516.1</v>
      </c>
      <c r="AA19" s="67">
        <v>138814263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>
        <v>5136310</v>
      </c>
      <c r="F21" s="65">
        <v>5136310</v>
      </c>
      <c r="G21" s="65">
        <v>5136000</v>
      </c>
      <c r="H21" s="65">
        <v>5136000</v>
      </c>
      <c r="I21" s="65">
        <v>5136000</v>
      </c>
      <c r="J21" s="65">
        <v>15408000</v>
      </c>
      <c r="K21" s="65">
        <v>5136000</v>
      </c>
      <c r="L21" s="65">
        <v>5136310</v>
      </c>
      <c r="M21" s="65">
        <v>5136310</v>
      </c>
      <c r="N21" s="65">
        <v>15408620</v>
      </c>
      <c r="O21" s="65">
        <v>5136310</v>
      </c>
      <c r="P21" s="65">
        <v>5136310</v>
      </c>
      <c r="Q21" s="65">
        <v>5136310</v>
      </c>
      <c r="R21" s="65">
        <v>15408930</v>
      </c>
      <c r="S21" s="65">
        <v>5136310</v>
      </c>
      <c r="T21" s="65">
        <v>5136310</v>
      </c>
      <c r="U21" s="65">
        <v>5136310</v>
      </c>
      <c r="V21" s="65">
        <v>15408930</v>
      </c>
      <c r="W21" s="65">
        <v>61634480</v>
      </c>
      <c r="X21" s="65">
        <v>5136310</v>
      </c>
      <c r="Y21" s="65">
        <v>56498170</v>
      </c>
      <c r="Z21" s="145">
        <v>1099.98</v>
      </c>
      <c r="AA21" s="67">
        <v>5136310</v>
      </c>
    </row>
    <row r="22" spans="1:27" ht="13.5">
      <c r="A22" s="264" t="s">
        <v>160</v>
      </c>
      <c r="B22" s="197"/>
      <c r="C22" s="160">
        <v>52778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75946377</v>
      </c>
      <c r="D24" s="177">
        <f>SUM(D15:D23)</f>
        <v>0</v>
      </c>
      <c r="E24" s="81">
        <f t="shared" si="1"/>
        <v>111398073</v>
      </c>
      <c r="F24" s="82">
        <f t="shared" si="1"/>
        <v>143950573</v>
      </c>
      <c r="G24" s="82">
        <f t="shared" si="1"/>
        <v>81223000</v>
      </c>
      <c r="H24" s="82">
        <f t="shared" si="1"/>
        <v>75946000</v>
      </c>
      <c r="I24" s="82">
        <f t="shared" si="1"/>
        <v>75970000</v>
      </c>
      <c r="J24" s="82">
        <f t="shared" si="1"/>
        <v>233139000</v>
      </c>
      <c r="K24" s="82">
        <f t="shared" si="1"/>
        <v>75970000</v>
      </c>
      <c r="L24" s="82">
        <f t="shared" si="1"/>
        <v>106009977</v>
      </c>
      <c r="M24" s="82">
        <f t="shared" si="1"/>
        <v>75969976</v>
      </c>
      <c r="N24" s="82">
        <f t="shared" si="1"/>
        <v>257949953</v>
      </c>
      <c r="O24" s="82">
        <f t="shared" si="1"/>
        <v>75969977</v>
      </c>
      <c r="P24" s="82">
        <f t="shared" si="1"/>
        <v>121010458</v>
      </c>
      <c r="Q24" s="82">
        <f t="shared" si="1"/>
        <v>121010459</v>
      </c>
      <c r="R24" s="82">
        <f t="shared" si="1"/>
        <v>317990894</v>
      </c>
      <c r="S24" s="82">
        <f t="shared" si="1"/>
        <v>121010458</v>
      </c>
      <c r="T24" s="82">
        <f t="shared" si="1"/>
        <v>121010458</v>
      </c>
      <c r="U24" s="82">
        <f t="shared" si="1"/>
        <v>121010458</v>
      </c>
      <c r="V24" s="82">
        <f t="shared" si="1"/>
        <v>363031374</v>
      </c>
      <c r="W24" s="82">
        <f t="shared" si="1"/>
        <v>1172111221</v>
      </c>
      <c r="X24" s="82">
        <f t="shared" si="1"/>
        <v>143950573</v>
      </c>
      <c r="Y24" s="82">
        <f t="shared" si="1"/>
        <v>1028160648</v>
      </c>
      <c r="Z24" s="227">
        <f>+IF(X24&lt;&gt;0,+(Y24/X24)*100,0)</f>
        <v>714.2456098455405</v>
      </c>
      <c r="AA24" s="84">
        <f>SUM(AA15:AA23)</f>
        <v>143950573</v>
      </c>
    </row>
    <row r="25" spans="1:27" ht="13.5">
      <c r="A25" s="265" t="s">
        <v>162</v>
      </c>
      <c r="B25" s="266"/>
      <c r="C25" s="177">
        <f aca="true" t="shared" si="2" ref="C25:Y25">+C12+C24</f>
        <v>116422850</v>
      </c>
      <c r="D25" s="177">
        <f>+D12+D24</f>
        <v>0</v>
      </c>
      <c r="E25" s="77">
        <f t="shared" si="2"/>
        <v>152933493</v>
      </c>
      <c r="F25" s="78">
        <f t="shared" si="2"/>
        <v>185485993</v>
      </c>
      <c r="G25" s="78">
        <f t="shared" si="2"/>
        <v>139958000</v>
      </c>
      <c r="H25" s="78">
        <f t="shared" si="2"/>
        <v>132347000</v>
      </c>
      <c r="I25" s="78">
        <f t="shared" si="2"/>
        <v>129784000</v>
      </c>
      <c r="J25" s="78">
        <f t="shared" si="2"/>
        <v>402089000</v>
      </c>
      <c r="K25" s="78">
        <f t="shared" si="2"/>
        <v>138596000</v>
      </c>
      <c r="L25" s="78">
        <f t="shared" si="2"/>
        <v>148940536</v>
      </c>
      <c r="M25" s="78">
        <f t="shared" si="2"/>
        <v>146019181</v>
      </c>
      <c r="N25" s="78">
        <f t="shared" si="2"/>
        <v>433555717</v>
      </c>
      <c r="O25" s="78">
        <f t="shared" si="2"/>
        <v>145146946</v>
      </c>
      <c r="P25" s="78">
        <f t="shared" si="2"/>
        <v>153756002</v>
      </c>
      <c r="Q25" s="78">
        <f t="shared" si="2"/>
        <v>163102965</v>
      </c>
      <c r="R25" s="78">
        <f t="shared" si="2"/>
        <v>462005913</v>
      </c>
      <c r="S25" s="78">
        <f t="shared" si="2"/>
        <v>157719902</v>
      </c>
      <c r="T25" s="78">
        <f t="shared" si="2"/>
        <v>172698160</v>
      </c>
      <c r="U25" s="78">
        <f t="shared" si="2"/>
        <v>172698160</v>
      </c>
      <c r="V25" s="78">
        <f t="shared" si="2"/>
        <v>503116222</v>
      </c>
      <c r="W25" s="78">
        <f t="shared" si="2"/>
        <v>1800766852</v>
      </c>
      <c r="X25" s="78">
        <f t="shared" si="2"/>
        <v>185485993</v>
      </c>
      <c r="Y25" s="78">
        <f t="shared" si="2"/>
        <v>1615280859</v>
      </c>
      <c r="Z25" s="179">
        <f>+IF(X25&lt;&gt;0,+(Y25/X25)*100,0)</f>
        <v>870.8371089778192</v>
      </c>
      <c r="AA25" s="79">
        <f>+AA12+AA24</f>
        <v>185485993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490341</v>
      </c>
      <c r="D31" s="160"/>
      <c r="E31" s="64">
        <v>400000</v>
      </c>
      <c r="F31" s="65">
        <v>400000</v>
      </c>
      <c r="G31" s="65">
        <v>495000</v>
      </c>
      <c r="H31" s="65">
        <v>499000</v>
      </c>
      <c r="I31" s="65">
        <v>499000</v>
      </c>
      <c r="J31" s="65">
        <v>1493000</v>
      </c>
      <c r="K31" s="65">
        <v>541000</v>
      </c>
      <c r="L31" s="65">
        <v>544000</v>
      </c>
      <c r="M31" s="65">
        <v>551650</v>
      </c>
      <c r="N31" s="65">
        <v>1636650</v>
      </c>
      <c r="O31" s="65">
        <v>557990</v>
      </c>
      <c r="P31" s="65">
        <v>565620</v>
      </c>
      <c r="Q31" s="65">
        <v>563270</v>
      </c>
      <c r="R31" s="65">
        <v>1686880</v>
      </c>
      <c r="S31" s="65">
        <v>572370</v>
      </c>
      <c r="T31" s="65">
        <v>578770</v>
      </c>
      <c r="U31" s="65">
        <v>578770</v>
      </c>
      <c r="V31" s="65">
        <v>1729910</v>
      </c>
      <c r="W31" s="65">
        <v>6546440</v>
      </c>
      <c r="X31" s="65">
        <v>400000</v>
      </c>
      <c r="Y31" s="65">
        <v>6146440</v>
      </c>
      <c r="Z31" s="145">
        <v>1536.61</v>
      </c>
      <c r="AA31" s="67">
        <v>400000</v>
      </c>
    </row>
    <row r="32" spans="1:27" ht="13.5">
      <c r="A32" s="264" t="s">
        <v>167</v>
      </c>
      <c r="B32" s="197" t="s">
        <v>94</v>
      </c>
      <c r="C32" s="160">
        <v>6389357</v>
      </c>
      <c r="D32" s="160"/>
      <c r="E32" s="64">
        <v>5500000</v>
      </c>
      <c r="F32" s="65">
        <v>5500000</v>
      </c>
      <c r="G32" s="65">
        <v>12401000</v>
      </c>
      <c r="H32" s="65">
        <v>11469000</v>
      </c>
      <c r="I32" s="65">
        <v>11089000</v>
      </c>
      <c r="J32" s="65">
        <v>34959000</v>
      </c>
      <c r="K32" s="65">
        <v>21247000</v>
      </c>
      <c r="L32" s="65">
        <v>24532825</v>
      </c>
      <c r="M32" s="65">
        <v>23805718</v>
      </c>
      <c r="N32" s="65">
        <v>69585543</v>
      </c>
      <c r="O32" s="65">
        <v>22127595</v>
      </c>
      <c r="P32" s="65">
        <v>29147934</v>
      </c>
      <c r="Q32" s="65">
        <v>35148586</v>
      </c>
      <c r="R32" s="65">
        <v>86424115</v>
      </c>
      <c r="S32" s="65">
        <v>32466267</v>
      </c>
      <c r="T32" s="65">
        <v>32182258</v>
      </c>
      <c r="U32" s="65">
        <v>32182258</v>
      </c>
      <c r="V32" s="65">
        <v>96830783</v>
      </c>
      <c r="W32" s="65">
        <v>287799441</v>
      </c>
      <c r="X32" s="65">
        <v>5500000</v>
      </c>
      <c r="Y32" s="65">
        <v>282299441</v>
      </c>
      <c r="Z32" s="145">
        <v>5132.72</v>
      </c>
      <c r="AA32" s="67">
        <v>5500000</v>
      </c>
    </row>
    <row r="33" spans="1:27" ht="13.5">
      <c r="A33" s="264" t="s">
        <v>168</v>
      </c>
      <c r="B33" s="197"/>
      <c r="C33" s="160"/>
      <c r="D33" s="160"/>
      <c r="E33" s="64">
        <v>350000</v>
      </c>
      <c r="F33" s="65">
        <v>350000</v>
      </c>
      <c r="G33" s="65">
        <v>413000</v>
      </c>
      <c r="H33" s="65">
        <v>413000</v>
      </c>
      <c r="I33" s="65">
        <v>413000</v>
      </c>
      <c r="J33" s="65">
        <v>1239000</v>
      </c>
      <c r="K33" s="65">
        <v>413000</v>
      </c>
      <c r="L33" s="65">
        <v>2571761</v>
      </c>
      <c r="M33" s="65">
        <v>282734</v>
      </c>
      <c r="N33" s="65">
        <v>3267495</v>
      </c>
      <c r="O33" s="65">
        <v>2491255</v>
      </c>
      <c r="P33" s="65">
        <v>2469790</v>
      </c>
      <c r="Q33" s="65">
        <v>2469790</v>
      </c>
      <c r="R33" s="65">
        <v>7430835</v>
      </c>
      <c r="S33" s="65">
        <v>261270</v>
      </c>
      <c r="T33" s="65">
        <v>2469790</v>
      </c>
      <c r="U33" s="65">
        <v>2469790</v>
      </c>
      <c r="V33" s="65">
        <v>5200850</v>
      </c>
      <c r="W33" s="65">
        <v>17138180</v>
      </c>
      <c r="X33" s="65">
        <v>350000</v>
      </c>
      <c r="Y33" s="65">
        <v>16788180</v>
      </c>
      <c r="Z33" s="145">
        <v>4796.62</v>
      </c>
      <c r="AA33" s="67">
        <v>350000</v>
      </c>
    </row>
    <row r="34" spans="1:27" ht="13.5">
      <c r="A34" s="265" t="s">
        <v>58</v>
      </c>
      <c r="B34" s="266"/>
      <c r="C34" s="177">
        <f aca="true" t="shared" si="3" ref="C34:Y34">SUM(C29:C33)</f>
        <v>6879698</v>
      </c>
      <c r="D34" s="177">
        <f>SUM(D29:D33)</f>
        <v>0</v>
      </c>
      <c r="E34" s="77">
        <f t="shared" si="3"/>
        <v>6250000</v>
      </c>
      <c r="F34" s="78">
        <f t="shared" si="3"/>
        <v>6250000</v>
      </c>
      <c r="G34" s="78">
        <f t="shared" si="3"/>
        <v>13309000</v>
      </c>
      <c r="H34" s="78">
        <f t="shared" si="3"/>
        <v>12381000</v>
      </c>
      <c r="I34" s="78">
        <f t="shared" si="3"/>
        <v>12001000</v>
      </c>
      <c r="J34" s="78">
        <f t="shared" si="3"/>
        <v>37691000</v>
      </c>
      <c r="K34" s="78">
        <f t="shared" si="3"/>
        <v>22201000</v>
      </c>
      <c r="L34" s="78">
        <f t="shared" si="3"/>
        <v>27648586</v>
      </c>
      <c r="M34" s="78">
        <f t="shared" si="3"/>
        <v>24640102</v>
      </c>
      <c r="N34" s="78">
        <f t="shared" si="3"/>
        <v>74489688</v>
      </c>
      <c r="O34" s="78">
        <f t="shared" si="3"/>
        <v>25176840</v>
      </c>
      <c r="P34" s="78">
        <f t="shared" si="3"/>
        <v>32183344</v>
      </c>
      <c r="Q34" s="78">
        <f t="shared" si="3"/>
        <v>38181646</v>
      </c>
      <c r="R34" s="78">
        <f t="shared" si="3"/>
        <v>95541830</v>
      </c>
      <c r="S34" s="78">
        <f t="shared" si="3"/>
        <v>33299907</v>
      </c>
      <c r="T34" s="78">
        <f t="shared" si="3"/>
        <v>35230818</v>
      </c>
      <c r="U34" s="78">
        <f t="shared" si="3"/>
        <v>35230818</v>
      </c>
      <c r="V34" s="78">
        <f t="shared" si="3"/>
        <v>103761543</v>
      </c>
      <c r="W34" s="78">
        <f t="shared" si="3"/>
        <v>311484061</v>
      </c>
      <c r="X34" s="78">
        <f t="shared" si="3"/>
        <v>6250000</v>
      </c>
      <c r="Y34" s="78">
        <f t="shared" si="3"/>
        <v>305234061</v>
      </c>
      <c r="Z34" s="179">
        <f>+IF(X34&lt;&gt;0,+(Y34/X34)*100,0)</f>
        <v>4883.744976</v>
      </c>
      <c r="AA34" s="79">
        <f>SUM(AA29:AA33)</f>
        <v>6250000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1974667</v>
      </c>
      <c r="D38" s="160"/>
      <c r="E38" s="64">
        <v>1423738</v>
      </c>
      <c r="F38" s="65">
        <v>1423738</v>
      </c>
      <c r="G38" s="65">
        <v>1975000</v>
      </c>
      <c r="H38" s="65">
        <v>1923000</v>
      </c>
      <c r="I38" s="65">
        <v>1917000</v>
      </c>
      <c r="J38" s="65">
        <v>5815000</v>
      </c>
      <c r="K38" s="65">
        <v>1917000</v>
      </c>
      <c r="L38" s="65">
        <v>1914330</v>
      </c>
      <c r="M38" s="65">
        <v>1914330</v>
      </c>
      <c r="N38" s="65">
        <v>5745660</v>
      </c>
      <c r="O38" s="65">
        <v>1914330</v>
      </c>
      <c r="P38" s="65">
        <v>1914330</v>
      </c>
      <c r="Q38" s="65">
        <v>1914330</v>
      </c>
      <c r="R38" s="65">
        <v>5742990</v>
      </c>
      <c r="S38" s="65">
        <v>1914330</v>
      </c>
      <c r="T38" s="65">
        <v>1914330</v>
      </c>
      <c r="U38" s="65">
        <v>1914330</v>
      </c>
      <c r="V38" s="65">
        <v>5742990</v>
      </c>
      <c r="W38" s="65">
        <v>23046640</v>
      </c>
      <c r="X38" s="65">
        <v>1423738</v>
      </c>
      <c r="Y38" s="65">
        <v>21622902</v>
      </c>
      <c r="Z38" s="145">
        <v>1518.74</v>
      </c>
      <c r="AA38" s="67">
        <v>1423738</v>
      </c>
    </row>
    <row r="39" spans="1:27" ht="13.5">
      <c r="A39" s="265" t="s">
        <v>59</v>
      </c>
      <c r="B39" s="268"/>
      <c r="C39" s="177">
        <f aca="true" t="shared" si="4" ref="C39:Y39">SUM(C37:C38)</f>
        <v>1974667</v>
      </c>
      <c r="D39" s="177">
        <f>SUM(D37:D38)</f>
        <v>0</v>
      </c>
      <c r="E39" s="81">
        <f t="shared" si="4"/>
        <v>1423738</v>
      </c>
      <c r="F39" s="82">
        <f t="shared" si="4"/>
        <v>1423738</v>
      </c>
      <c r="G39" s="82">
        <f t="shared" si="4"/>
        <v>1975000</v>
      </c>
      <c r="H39" s="82">
        <f t="shared" si="4"/>
        <v>1923000</v>
      </c>
      <c r="I39" s="82">
        <f t="shared" si="4"/>
        <v>1917000</v>
      </c>
      <c r="J39" s="82">
        <f t="shared" si="4"/>
        <v>5815000</v>
      </c>
      <c r="K39" s="82">
        <f t="shared" si="4"/>
        <v>1917000</v>
      </c>
      <c r="L39" s="82">
        <f t="shared" si="4"/>
        <v>1914330</v>
      </c>
      <c r="M39" s="82">
        <f t="shared" si="4"/>
        <v>1914330</v>
      </c>
      <c r="N39" s="82">
        <f t="shared" si="4"/>
        <v>5745660</v>
      </c>
      <c r="O39" s="82">
        <f t="shared" si="4"/>
        <v>1914330</v>
      </c>
      <c r="P39" s="82">
        <f t="shared" si="4"/>
        <v>1914330</v>
      </c>
      <c r="Q39" s="82">
        <f t="shared" si="4"/>
        <v>1914330</v>
      </c>
      <c r="R39" s="82">
        <f t="shared" si="4"/>
        <v>5742990</v>
      </c>
      <c r="S39" s="82">
        <f t="shared" si="4"/>
        <v>1914330</v>
      </c>
      <c r="T39" s="82">
        <f t="shared" si="4"/>
        <v>1914330</v>
      </c>
      <c r="U39" s="82">
        <f t="shared" si="4"/>
        <v>1914330</v>
      </c>
      <c r="V39" s="82">
        <f t="shared" si="4"/>
        <v>5742990</v>
      </c>
      <c r="W39" s="82">
        <f t="shared" si="4"/>
        <v>23046640</v>
      </c>
      <c r="X39" s="82">
        <f t="shared" si="4"/>
        <v>1423738</v>
      </c>
      <c r="Y39" s="82">
        <f t="shared" si="4"/>
        <v>21622902</v>
      </c>
      <c r="Z39" s="227">
        <f>+IF(X39&lt;&gt;0,+(Y39/X39)*100,0)</f>
        <v>1518.7416505003027</v>
      </c>
      <c r="AA39" s="84">
        <f>SUM(AA37:AA38)</f>
        <v>1423738</v>
      </c>
    </row>
    <row r="40" spans="1:27" ht="13.5">
      <c r="A40" s="265" t="s">
        <v>170</v>
      </c>
      <c r="B40" s="266"/>
      <c r="C40" s="177">
        <f aca="true" t="shared" si="5" ref="C40:Y40">+C34+C39</f>
        <v>8854365</v>
      </c>
      <c r="D40" s="177">
        <f>+D34+D39</f>
        <v>0</v>
      </c>
      <c r="E40" s="77">
        <f t="shared" si="5"/>
        <v>7673738</v>
      </c>
      <c r="F40" s="78">
        <f t="shared" si="5"/>
        <v>7673738</v>
      </c>
      <c r="G40" s="78">
        <f t="shared" si="5"/>
        <v>15284000</v>
      </c>
      <c r="H40" s="78">
        <f t="shared" si="5"/>
        <v>14304000</v>
      </c>
      <c r="I40" s="78">
        <f t="shared" si="5"/>
        <v>13918000</v>
      </c>
      <c r="J40" s="78">
        <f t="shared" si="5"/>
        <v>43506000</v>
      </c>
      <c r="K40" s="78">
        <f t="shared" si="5"/>
        <v>24118000</v>
      </c>
      <c r="L40" s="78">
        <f t="shared" si="5"/>
        <v>29562916</v>
      </c>
      <c r="M40" s="78">
        <f t="shared" si="5"/>
        <v>26554432</v>
      </c>
      <c r="N40" s="78">
        <f t="shared" si="5"/>
        <v>80235348</v>
      </c>
      <c r="O40" s="78">
        <f t="shared" si="5"/>
        <v>27091170</v>
      </c>
      <c r="P40" s="78">
        <f t="shared" si="5"/>
        <v>34097674</v>
      </c>
      <c r="Q40" s="78">
        <f t="shared" si="5"/>
        <v>40095976</v>
      </c>
      <c r="R40" s="78">
        <f t="shared" si="5"/>
        <v>101284820</v>
      </c>
      <c r="S40" s="78">
        <f t="shared" si="5"/>
        <v>35214237</v>
      </c>
      <c r="T40" s="78">
        <f t="shared" si="5"/>
        <v>37145148</v>
      </c>
      <c r="U40" s="78">
        <f t="shared" si="5"/>
        <v>37145148</v>
      </c>
      <c r="V40" s="78">
        <f t="shared" si="5"/>
        <v>109504533</v>
      </c>
      <c r="W40" s="78">
        <f t="shared" si="5"/>
        <v>334530701</v>
      </c>
      <c r="X40" s="78">
        <f t="shared" si="5"/>
        <v>7673738</v>
      </c>
      <c r="Y40" s="78">
        <f t="shared" si="5"/>
        <v>326856963</v>
      </c>
      <c r="Z40" s="179">
        <f>+IF(X40&lt;&gt;0,+(Y40/X40)*100,0)</f>
        <v>4259.423021739861</v>
      </c>
      <c r="AA40" s="79">
        <f>+AA34+AA39</f>
        <v>7673738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107568485</v>
      </c>
      <c r="D42" s="272">
        <f>+D25-D40</f>
        <v>0</v>
      </c>
      <c r="E42" s="273">
        <f t="shared" si="6"/>
        <v>145259755</v>
      </c>
      <c r="F42" s="274">
        <f t="shared" si="6"/>
        <v>177812255</v>
      </c>
      <c r="G42" s="274">
        <f t="shared" si="6"/>
        <v>124674000</v>
      </c>
      <c r="H42" s="274">
        <f t="shared" si="6"/>
        <v>118043000</v>
      </c>
      <c r="I42" s="274">
        <f t="shared" si="6"/>
        <v>115866000</v>
      </c>
      <c r="J42" s="274">
        <f t="shared" si="6"/>
        <v>358583000</v>
      </c>
      <c r="K42" s="274">
        <f t="shared" si="6"/>
        <v>114478000</v>
      </c>
      <c r="L42" s="274">
        <f t="shared" si="6"/>
        <v>119377620</v>
      </c>
      <c r="M42" s="274">
        <f t="shared" si="6"/>
        <v>119464749</v>
      </c>
      <c r="N42" s="274">
        <f t="shared" si="6"/>
        <v>353320369</v>
      </c>
      <c r="O42" s="274">
        <f t="shared" si="6"/>
        <v>118055776</v>
      </c>
      <c r="P42" s="274">
        <f t="shared" si="6"/>
        <v>119658328</v>
      </c>
      <c r="Q42" s="274">
        <f t="shared" si="6"/>
        <v>123006989</v>
      </c>
      <c r="R42" s="274">
        <f t="shared" si="6"/>
        <v>360721093</v>
      </c>
      <c r="S42" s="274">
        <f t="shared" si="6"/>
        <v>122505665</v>
      </c>
      <c r="T42" s="274">
        <f t="shared" si="6"/>
        <v>135553012</v>
      </c>
      <c r="U42" s="274">
        <f t="shared" si="6"/>
        <v>135553012</v>
      </c>
      <c r="V42" s="274">
        <f t="shared" si="6"/>
        <v>393611689</v>
      </c>
      <c r="W42" s="274">
        <f t="shared" si="6"/>
        <v>1466236151</v>
      </c>
      <c r="X42" s="274">
        <f t="shared" si="6"/>
        <v>177812255</v>
      </c>
      <c r="Y42" s="274">
        <f t="shared" si="6"/>
        <v>1288423896</v>
      </c>
      <c r="Z42" s="275">
        <f>+IF(X42&lt;&gt;0,+(Y42/X42)*100,0)</f>
        <v>724.5979170558295</v>
      </c>
      <c r="AA42" s="276">
        <f>+AA25-AA40</f>
        <v>177812255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107568485</v>
      </c>
      <c r="D45" s="160"/>
      <c r="E45" s="64">
        <v>145259755</v>
      </c>
      <c r="F45" s="65">
        <v>177812255</v>
      </c>
      <c r="G45" s="65">
        <v>124674000</v>
      </c>
      <c r="H45" s="65">
        <v>118043000</v>
      </c>
      <c r="I45" s="65">
        <v>115866000</v>
      </c>
      <c r="J45" s="65">
        <v>358583000</v>
      </c>
      <c r="K45" s="65">
        <v>114478000</v>
      </c>
      <c r="L45" s="65">
        <v>119377620</v>
      </c>
      <c r="M45" s="65">
        <v>119464749</v>
      </c>
      <c r="N45" s="65">
        <v>353320369</v>
      </c>
      <c r="O45" s="65">
        <v>118055776</v>
      </c>
      <c r="P45" s="65">
        <v>119658328</v>
      </c>
      <c r="Q45" s="65">
        <v>123006989</v>
      </c>
      <c r="R45" s="65">
        <v>360721093</v>
      </c>
      <c r="S45" s="65">
        <v>122505665</v>
      </c>
      <c r="T45" s="65">
        <v>135553012</v>
      </c>
      <c r="U45" s="65">
        <v>135553012</v>
      </c>
      <c r="V45" s="65">
        <v>393611689</v>
      </c>
      <c r="W45" s="65">
        <v>1466236151</v>
      </c>
      <c r="X45" s="65">
        <v>177812255</v>
      </c>
      <c r="Y45" s="65">
        <v>1288423896</v>
      </c>
      <c r="Z45" s="144">
        <v>724.6</v>
      </c>
      <c r="AA45" s="67">
        <v>177812255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107568485</v>
      </c>
      <c r="D48" s="232">
        <f>SUM(D45:D47)</f>
        <v>0</v>
      </c>
      <c r="E48" s="279">
        <f t="shared" si="7"/>
        <v>145259755</v>
      </c>
      <c r="F48" s="234">
        <f t="shared" si="7"/>
        <v>177812255</v>
      </c>
      <c r="G48" s="234">
        <f t="shared" si="7"/>
        <v>124674000</v>
      </c>
      <c r="H48" s="234">
        <f t="shared" si="7"/>
        <v>118043000</v>
      </c>
      <c r="I48" s="234">
        <f t="shared" si="7"/>
        <v>115866000</v>
      </c>
      <c r="J48" s="234">
        <f t="shared" si="7"/>
        <v>358583000</v>
      </c>
      <c r="K48" s="234">
        <f t="shared" si="7"/>
        <v>114478000</v>
      </c>
      <c r="L48" s="234">
        <f t="shared" si="7"/>
        <v>119377620</v>
      </c>
      <c r="M48" s="234">
        <f t="shared" si="7"/>
        <v>119464749</v>
      </c>
      <c r="N48" s="234">
        <f t="shared" si="7"/>
        <v>353320369</v>
      </c>
      <c r="O48" s="234">
        <f t="shared" si="7"/>
        <v>118055776</v>
      </c>
      <c r="P48" s="234">
        <f t="shared" si="7"/>
        <v>119658328</v>
      </c>
      <c r="Q48" s="234">
        <f t="shared" si="7"/>
        <v>123006989</v>
      </c>
      <c r="R48" s="234">
        <f t="shared" si="7"/>
        <v>360721093</v>
      </c>
      <c r="S48" s="234">
        <f t="shared" si="7"/>
        <v>122505665</v>
      </c>
      <c r="T48" s="234">
        <f t="shared" si="7"/>
        <v>135553012</v>
      </c>
      <c r="U48" s="234">
        <f t="shared" si="7"/>
        <v>135553012</v>
      </c>
      <c r="V48" s="234">
        <f t="shared" si="7"/>
        <v>393611689</v>
      </c>
      <c r="W48" s="234">
        <f t="shared" si="7"/>
        <v>1466236151</v>
      </c>
      <c r="X48" s="234">
        <f t="shared" si="7"/>
        <v>177812255</v>
      </c>
      <c r="Y48" s="234">
        <f t="shared" si="7"/>
        <v>1288423896</v>
      </c>
      <c r="Z48" s="280">
        <f>+IF(X48&lt;&gt;0,+(Y48/X48)*100,0)</f>
        <v>724.5979170558295</v>
      </c>
      <c r="AA48" s="247">
        <f>SUM(AA45:AA47)</f>
        <v>177812255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21978955</v>
      </c>
      <c r="D6" s="160">
        <v>45087249</v>
      </c>
      <c r="E6" s="64">
        <v>26751000</v>
      </c>
      <c r="F6" s="65">
        <v>28300600</v>
      </c>
      <c r="G6" s="65">
        <v>5534643</v>
      </c>
      <c r="H6" s="65">
        <v>2144533</v>
      </c>
      <c r="I6" s="65">
        <v>2029348</v>
      </c>
      <c r="J6" s="65">
        <v>9708524</v>
      </c>
      <c r="K6" s="65">
        <v>2177515</v>
      </c>
      <c r="L6" s="65">
        <v>6802455</v>
      </c>
      <c r="M6" s="65">
        <v>3074730</v>
      </c>
      <c r="N6" s="65">
        <v>12054700</v>
      </c>
      <c r="O6" s="65">
        <v>2132659</v>
      </c>
      <c r="P6" s="65">
        <v>2095271</v>
      </c>
      <c r="Q6" s="65">
        <v>15743637</v>
      </c>
      <c r="R6" s="65">
        <v>19971567</v>
      </c>
      <c r="S6" s="65">
        <v>2442638</v>
      </c>
      <c r="T6" s="65">
        <v>909820</v>
      </c>
      <c r="U6" s="65"/>
      <c r="V6" s="65">
        <v>3352458</v>
      </c>
      <c r="W6" s="65">
        <v>45087249</v>
      </c>
      <c r="X6" s="65">
        <v>28300600</v>
      </c>
      <c r="Y6" s="65">
        <v>16786649</v>
      </c>
      <c r="Z6" s="145">
        <v>59.32</v>
      </c>
      <c r="AA6" s="67">
        <v>28300600</v>
      </c>
    </row>
    <row r="7" spans="1:27" ht="13.5">
      <c r="A7" s="264" t="s">
        <v>181</v>
      </c>
      <c r="B7" s="197" t="s">
        <v>72</v>
      </c>
      <c r="C7" s="160">
        <v>22951234</v>
      </c>
      <c r="D7" s="160">
        <v>31368140</v>
      </c>
      <c r="E7" s="64">
        <v>21470000</v>
      </c>
      <c r="F7" s="65">
        <v>22557300</v>
      </c>
      <c r="G7" s="65">
        <v>11447000</v>
      </c>
      <c r="H7" s="65">
        <v>233340</v>
      </c>
      <c r="I7" s="65"/>
      <c r="J7" s="65">
        <v>11680340</v>
      </c>
      <c r="K7" s="65">
        <v>785598</v>
      </c>
      <c r="L7" s="65">
        <v>7365000</v>
      </c>
      <c r="M7" s="65">
        <v>420354</v>
      </c>
      <c r="N7" s="65">
        <v>8570952</v>
      </c>
      <c r="O7" s="65">
        <v>671464</v>
      </c>
      <c r="P7" s="65">
        <v>3229644</v>
      </c>
      <c r="Q7" s="65">
        <v>2041019</v>
      </c>
      <c r="R7" s="65">
        <v>5942127</v>
      </c>
      <c r="S7" s="65">
        <v>2696189</v>
      </c>
      <c r="T7" s="65">
        <v>2478532</v>
      </c>
      <c r="U7" s="65"/>
      <c r="V7" s="65">
        <v>5174721</v>
      </c>
      <c r="W7" s="65">
        <v>31368140</v>
      </c>
      <c r="X7" s="65">
        <v>22557300</v>
      </c>
      <c r="Y7" s="65">
        <v>8810840</v>
      </c>
      <c r="Z7" s="145">
        <v>39.06</v>
      </c>
      <c r="AA7" s="67">
        <v>22557300</v>
      </c>
    </row>
    <row r="8" spans="1:27" ht="13.5">
      <c r="A8" s="264" t="s">
        <v>182</v>
      </c>
      <c r="B8" s="197" t="s">
        <v>72</v>
      </c>
      <c r="C8" s="160">
        <v>15036340</v>
      </c>
      <c r="D8" s="160">
        <v>10861000</v>
      </c>
      <c r="E8" s="64">
        <v>28261000</v>
      </c>
      <c r="F8" s="65">
        <v>51197000</v>
      </c>
      <c r="G8" s="65">
        <v>3932000</v>
      </c>
      <c r="H8" s="65"/>
      <c r="I8" s="65"/>
      <c r="J8" s="65">
        <v>3932000</v>
      </c>
      <c r="K8" s="65"/>
      <c r="L8" s="65"/>
      <c r="M8" s="65"/>
      <c r="N8" s="65"/>
      <c r="O8" s="65"/>
      <c r="P8" s="65"/>
      <c r="Q8" s="65">
        <v>6929000</v>
      </c>
      <c r="R8" s="65">
        <v>6929000</v>
      </c>
      <c r="S8" s="65"/>
      <c r="T8" s="65"/>
      <c r="U8" s="65"/>
      <c r="V8" s="65"/>
      <c r="W8" s="65">
        <v>10861000</v>
      </c>
      <c r="X8" s="65">
        <v>51197000</v>
      </c>
      <c r="Y8" s="65">
        <v>-40336000</v>
      </c>
      <c r="Z8" s="145">
        <v>-78.79</v>
      </c>
      <c r="AA8" s="67">
        <v>51197000</v>
      </c>
    </row>
    <row r="9" spans="1:27" ht="13.5">
      <c r="A9" s="264" t="s">
        <v>183</v>
      </c>
      <c r="B9" s="197"/>
      <c r="C9" s="160">
        <v>2340828</v>
      </c>
      <c r="D9" s="160">
        <v>2126196</v>
      </c>
      <c r="E9" s="64">
        <v>1900000</v>
      </c>
      <c r="F9" s="65">
        <v>1900000</v>
      </c>
      <c r="G9" s="65">
        <v>42298</v>
      </c>
      <c r="H9" s="65">
        <v>58122</v>
      </c>
      <c r="I9" s="65">
        <v>177427</v>
      </c>
      <c r="J9" s="65">
        <v>277847</v>
      </c>
      <c r="K9" s="65">
        <v>64340</v>
      </c>
      <c r="L9" s="65">
        <v>127421</v>
      </c>
      <c r="M9" s="65">
        <v>632395</v>
      </c>
      <c r="N9" s="65">
        <v>824156</v>
      </c>
      <c r="O9" s="65">
        <v>134040</v>
      </c>
      <c r="P9" s="65">
        <v>96483</v>
      </c>
      <c r="Q9" s="65">
        <v>430074</v>
      </c>
      <c r="R9" s="65">
        <v>660597</v>
      </c>
      <c r="S9" s="65">
        <v>180022</v>
      </c>
      <c r="T9" s="65">
        <v>183574</v>
      </c>
      <c r="U9" s="65"/>
      <c r="V9" s="65">
        <v>363596</v>
      </c>
      <c r="W9" s="65">
        <v>2126196</v>
      </c>
      <c r="X9" s="65">
        <v>1900000</v>
      </c>
      <c r="Y9" s="65">
        <v>226196</v>
      </c>
      <c r="Z9" s="145">
        <v>11.91</v>
      </c>
      <c r="AA9" s="67">
        <v>1900000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-38061961</v>
      </c>
      <c r="D12" s="160">
        <v>-63028941</v>
      </c>
      <c r="E12" s="64">
        <v>-39184000</v>
      </c>
      <c r="F12" s="65">
        <v>-39096320</v>
      </c>
      <c r="G12" s="65">
        <v>-2727375</v>
      </c>
      <c r="H12" s="65">
        <v>-3452277</v>
      </c>
      <c r="I12" s="65">
        <v>-3219080</v>
      </c>
      <c r="J12" s="65">
        <v>-9398732</v>
      </c>
      <c r="K12" s="65">
        <v>-3022118</v>
      </c>
      <c r="L12" s="65">
        <v>-5533188</v>
      </c>
      <c r="M12" s="65">
        <v>-19062871</v>
      </c>
      <c r="N12" s="65">
        <v>-27618177</v>
      </c>
      <c r="O12" s="65">
        <v>-5585983</v>
      </c>
      <c r="P12" s="65">
        <v>-3046763</v>
      </c>
      <c r="Q12" s="65">
        <v>-6098498</v>
      </c>
      <c r="R12" s="65">
        <v>-14731244</v>
      </c>
      <c r="S12" s="65">
        <v>-3186422</v>
      </c>
      <c r="T12" s="65">
        <v>-8094366</v>
      </c>
      <c r="U12" s="65"/>
      <c r="V12" s="65">
        <v>-11280788</v>
      </c>
      <c r="W12" s="65">
        <v>-63028941</v>
      </c>
      <c r="X12" s="65">
        <v>-39096320</v>
      </c>
      <c r="Y12" s="65">
        <v>-23932621</v>
      </c>
      <c r="Z12" s="145">
        <v>61.21</v>
      </c>
      <c r="AA12" s="67">
        <v>-39096320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>
        <v>-3030363</v>
      </c>
      <c r="E14" s="64">
        <v>-2574000</v>
      </c>
      <c r="F14" s="65">
        <v>-3261000</v>
      </c>
      <c r="G14" s="65">
        <v>-176892</v>
      </c>
      <c r="H14" s="65">
        <v>-220060</v>
      </c>
      <c r="I14" s="65">
        <v>-304529</v>
      </c>
      <c r="J14" s="65">
        <v>-701481</v>
      </c>
      <c r="K14" s="65">
        <v>-573053</v>
      </c>
      <c r="L14" s="65">
        <v>-373235</v>
      </c>
      <c r="M14" s="65">
        <v>-516855</v>
      </c>
      <c r="N14" s="65">
        <v>-1463143</v>
      </c>
      <c r="O14" s="65">
        <v>-172610</v>
      </c>
      <c r="P14" s="65">
        <v>-174500</v>
      </c>
      <c r="Q14" s="65">
        <v>-153903</v>
      </c>
      <c r="R14" s="65">
        <v>-501013</v>
      </c>
      <c r="S14" s="65">
        <v>-223774</v>
      </c>
      <c r="T14" s="65">
        <v>-140952</v>
      </c>
      <c r="U14" s="65"/>
      <c r="V14" s="65">
        <v>-364726</v>
      </c>
      <c r="W14" s="65">
        <v>-3030363</v>
      </c>
      <c r="X14" s="65">
        <v>-3261000</v>
      </c>
      <c r="Y14" s="65">
        <v>230637</v>
      </c>
      <c r="Z14" s="145">
        <v>-7.07</v>
      </c>
      <c r="AA14" s="67">
        <v>-3261000</v>
      </c>
    </row>
    <row r="15" spans="1:27" ht="13.5">
      <c r="A15" s="265" t="s">
        <v>187</v>
      </c>
      <c r="B15" s="266"/>
      <c r="C15" s="177">
        <f aca="true" t="shared" si="0" ref="C15:Y15">SUM(C6:C14)</f>
        <v>24245396</v>
      </c>
      <c r="D15" s="177">
        <f>SUM(D6:D14)</f>
        <v>23383281</v>
      </c>
      <c r="E15" s="77">
        <f t="shared" si="0"/>
        <v>36624000</v>
      </c>
      <c r="F15" s="78">
        <f t="shared" si="0"/>
        <v>61597580</v>
      </c>
      <c r="G15" s="78">
        <f t="shared" si="0"/>
        <v>18051674</v>
      </c>
      <c r="H15" s="78">
        <f t="shared" si="0"/>
        <v>-1236342</v>
      </c>
      <c r="I15" s="78">
        <f t="shared" si="0"/>
        <v>-1316834</v>
      </c>
      <c r="J15" s="78">
        <f t="shared" si="0"/>
        <v>15498498</v>
      </c>
      <c r="K15" s="78">
        <f t="shared" si="0"/>
        <v>-567718</v>
      </c>
      <c r="L15" s="78">
        <f t="shared" si="0"/>
        <v>8388453</v>
      </c>
      <c r="M15" s="78">
        <f t="shared" si="0"/>
        <v>-15452247</v>
      </c>
      <c r="N15" s="78">
        <f t="shared" si="0"/>
        <v>-7631512</v>
      </c>
      <c r="O15" s="78">
        <f t="shared" si="0"/>
        <v>-2820430</v>
      </c>
      <c r="P15" s="78">
        <f t="shared" si="0"/>
        <v>2200135</v>
      </c>
      <c r="Q15" s="78">
        <f t="shared" si="0"/>
        <v>18891329</v>
      </c>
      <c r="R15" s="78">
        <f t="shared" si="0"/>
        <v>18271034</v>
      </c>
      <c r="S15" s="78">
        <f t="shared" si="0"/>
        <v>1908653</v>
      </c>
      <c r="T15" s="78">
        <f t="shared" si="0"/>
        <v>-4663392</v>
      </c>
      <c r="U15" s="78">
        <f t="shared" si="0"/>
        <v>0</v>
      </c>
      <c r="V15" s="78">
        <f t="shared" si="0"/>
        <v>-2754739</v>
      </c>
      <c r="W15" s="78">
        <f t="shared" si="0"/>
        <v>23383281</v>
      </c>
      <c r="X15" s="78">
        <f t="shared" si="0"/>
        <v>61597580</v>
      </c>
      <c r="Y15" s="78">
        <f t="shared" si="0"/>
        <v>-38214299</v>
      </c>
      <c r="Z15" s="179">
        <f>+IF(X15&lt;&gt;0,+(Y15/X15)*100,0)</f>
        <v>-62.0386369074889</v>
      </c>
      <c r="AA15" s="79">
        <f>SUM(AA6:AA14)</f>
        <v>61597580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278874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722507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-9471731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-19863515</v>
      </c>
      <c r="D24" s="160">
        <v>-12870060</v>
      </c>
      <c r="E24" s="64">
        <v>-31998000</v>
      </c>
      <c r="F24" s="65">
        <v>-58052000</v>
      </c>
      <c r="G24" s="65">
        <v>-141000</v>
      </c>
      <c r="H24" s="65">
        <v>-200786</v>
      </c>
      <c r="I24" s="65">
        <v>-780105</v>
      </c>
      <c r="J24" s="65">
        <v>-1121891</v>
      </c>
      <c r="K24" s="65">
        <v>-738518</v>
      </c>
      <c r="L24" s="65">
        <v>-1271981</v>
      </c>
      <c r="M24" s="65">
        <v>-709618</v>
      </c>
      <c r="N24" s="65">
        <v>-2720117</v>
      </c>
      <c r="O24" s="65">
        <v>-1765228</v>
      </c>
      <c r="P24" s="65">
        <v>-818289</v>
      </c>
      <c r="Q24" s="65"/>
      <c r="R24" s="65">
        <v>-2583517</v>
      </c>
      <c r="S24" s="65">
        <v>-2392330</v>
      </c>
      <c r="T24" s="65">
        <v>-4052205</v>
      </c>
      <c r="U24" s="65"/>
      <c r="V24" s="65">
        <v>-6444535</v>
      </c>
      <c r="W24" s="65">
        <v>-12870060</v>
      </c>
      <c r="X24" s="65">
        <v>-58052000</v>
      </c>
      <c r="Y24" s="65">
        <v>45181940</v>
      </c>
      <c r="Z24" s="145">
        <v>-77.83</v>
      </c>
      <c r="AA24" s="67">
        <v>-58052000</v>
      </c>
    </row>
    <row r="25" spans="1:27" ht="13.5">
      <c r="A25" s="265" t="s">
        <v>194</v>
      </c>
      <c r="B25" s="266"/>
      <c r="C25" s="177">
        <f aca="true" t="shared" si="1" ref="C25:Y25">SUM(C19:C24)</f>
        <v>-28333865</v>
      </c>
      <c r="D25" s="177">
        <f>SUM(D19:D24)</f>
        <v>-12870060</v>
      </c>
      <c r="E25" s="77">
        <f t="shared" si="1"/>
        <v>-31998000</v>
      </c>
      <c r="F25" s="78">
        <f t="shared" si="1"/>
        <v>-58052000</v>
      </c>
      <c r="G25" s="78">
        <f t="shared" si="1"/>
        <v>-141000</v>
      </c>
      <c r="H25" s="78">
        <f t="shared" si="1"/>
        <v>-200786</v>
      </c>
      <c r="I25" s="78">
        <f t="shared" si="1"/>
        <v>-780105</v>
      </c>
      <c r="J25" s="78">
        <f t="shared" si="1"/>
        <v>-1121891</v>
      </c>
      <c r="K25" s="78">
        <f t="shared" si="1"/>
        <v>-738518</v>
      </c>
      <c r="L25" s="78">
        <f t="shared" si="1"/>
        <v>-1271981</v>
      </c>
      <c r="M25" s="78">
        <f t="shared" si="1"/>
        <v>-709618</v>
      </c>
      <c r="N25" s="78">
        <f t="shared" si="1"/>
        <v>-2720117</v>
      </c>
      <c r="O25" s="78">
        <f t="shared" si="1"/>
        <v>-1765228</v>
      </c>
      <c r="P25" s="78">
        <f t="shared" si="1"/>
        <v>-818289</v>
      </c>
      <c r="Q25" s="78">
        <f t="shared" si="1"/>
        <v>0</v>
      </c>
      <c r="R25" s="78">
        <f t="shared" si="1"/>
        <v>-2583517</v>
      </c>
      <c r="S25" s="78">
        <f t="shared" si="1"/>
        <v>-2392330</v>
      </c>
      <c r="T25" s="78">
        <f t="shared" si="1"/>
        <v>-4052205</v>
      </c>
      <c r="U25" s="78">
        <f t="shared" si="1"/>
        <v>0</v>
      </c>
      <c r="V25" s="78">
        <f t="shared" si="1"/>
        <v>-6444535</v>
      </c>
      <c r="W25" s="78">
        <f t="shared" si="1"/>
        <v>-12870060</v>
      </c>
      <c r="X25" s="78">
        <f t="shared" si="1"/>
        <v>-58052000</v>
      </c>
      <c r="Y25" s="78">
        <f t="shared" si="1"/>
        <v>45181940</v>
      </c>
      <c r="Z25" s="179">
        <f>+IF(X25&lt;&gt;0,+(Y25/X25)*100,0)</f>
        <v>-77.83011782539792</v>
      </c>
      <c r="AA25" s="79">
        <f>SUM(AA19:AA24)</f>
        <v>-58052000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-52064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-52064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-4140533</v>
      </c>
      <c r="D36" s="158">
        <f>+D15+D25+D34</f>
        <v>10513221</v>
      </c>
      <c r="E36" s="104">
        <f t="shared" si="3"/>
        <v>4626000</v>
      </c>
      <c r="F36" s="105">
        <f t="shared" si="3"/>
        <v>3545580</v>
      </c>
      <c r="G36" s="105">
        <f t="shared" si="3"/>
        <v>17910674</v>
      </c>
      <c r="H36" s="105">
        <f t="shared" si="3"/>
        <v>-1437128</v>
      </c>
      <c r="I36" s="105">
        <f t="shared" si="3"/>
        <v>-2096939</v>
      </c>
      <c r="J36" s="105">
        <f t="shared" si="3"/>
        <v>14376607</v>
      </c>
      <c r="K36" s="105">
        <f t="shared" si="3"/>
        <v>-1306236</v>
      </c>
      <c r="L36" s="105">
        <f t="shared" si="3"/>
        <v>7116472</v>
      </c>
      <c r="M36" s="105">
        <f t="shared" si="3"/>
        <v>-16161865</v>
      </c>
      <c r="N36" s="105">
        <f t="shared" si="3"/>
        <v>-10351629</v>
      </c>
      <c r="O36" s="105">
        <f t="shared" si="3"/>
        <v>-4585658</v>
      </c>
      <c r="P36" s="105">
        <f t="shared" si="3"/>
        <v>1381846</v>
      </c>
      <c r="Q36" s="105">
        <f t="shared" si="3"/>
        <v>18891329</v>
      </c>
      <c r="R36" s="105">
        <f t="shared" si="3"/>
        <v>15687517</v>
      </c>
      <c r="S36" s="105">
        <f t="shared" si="3"/>
        <v>-483677</v>
      </c>
      <c r="T36" s="105">
        <f t="shared" si="3"/>
        <v>-8715597</v>
      </c>
      <c r="U36" s="105">
        <f t="shared" si="3"/>
        <v>0</v>
      </c>
      <c r="V36" s="105">
        <f t="shared" si="3"/>
        <v>-9199274</v>
      </c>
      <c r="W36" s="105">
        <f t="shared" si="3"/>
        <v>10513221</v>
      </c>
      <c r="X36" s="105">
        <f t="shared" si="3"/>
        <v>3545580</v>
      </c>
      <c r="Y36" s="105">
        <f t="shared" si="3"/>
        <v>6967641</v>
      </c>
      <c r="Z36" s="142">
        <f>+IF(X36&lt;&gt;0,+(Y36/X36)*100,0)</f>
        <v>196.51625404024165</v>
      </c>
      <c r="AA36" s="107">
        <f>+AA15+AA25+AA34</f>
        <v>3545580</v>
      </c>
    </row>
    <row r="37" spans="1:27" ht="13.5">
      <c r="A37" s="264" t="s">
        <v>202</v>
      </c>
      <c r="B37" s="197" t="s">
        <v>96</v>
      </c>
      <c r="C37" s="158">
        <v>38850681</v>
      </c>
      <c r="D37" s="158">
        <v>4669000</v>
      </c>
      <c r="E37" s="104">
        <v>40690000</v>
      </c>
      <c r="F37" s="105">
        <v>40690000</v>
      </c>
      <c r="G37" s="105">
        <v>4669000</v>
      </c>
      <c r="H37" s="105">
        <v>22579674</v>
      </c>
      <c r="I37" s="105">
        <v>21142546</v>
      </c>
      <c r="J37" s="105">
        <v>4669000</v>
      </c>
      <c r="K37" s="105">
        <v>19045607</v>
      </c>
      <c r="L37" s="105">
        <v>17739371</v>
      </c>
      <c r="M37" s="105">
        <v>24855843</v>
      </c>
      <c r="N37" s="105">
        <v>19045607</v>
      </c>
      <c r="O37" s="105">
        <v>8693978</v>
      </c>
      <c r="P37" s="105">
        <v>4108320</v>
      </c>
      <c r="Q37" s="105">
        <v>5490166</v>
      </c>
      <c r="R37" s="105">
        <v>8693978</v>
      </c>
      <c r="S37" s="105">
        <v>24381495</v>
      </c>
      <c r="T37" s="105">
        <v>23897818</v>
      </c>
      <c r="U37" s="105">
        <v>15182221</v>
      </c>
      <c r="V37" s="105">
        <v>24381495</v>
      </c>
      <c r="W37" s="105">
        <v>4669000</v>
      </c>
      <c r="X37" s="105">
        <v>40690000</v>
      </c>
      <c r="Y37" s="105">
        <v>-36021000</v>
      </c>
      <c r="Z37" s="142">
        <v>-88.53</v>
      </c>
      <c r="AA37" s="107">
        <v>40690000</v>
      </c>
    </row>
    <row r="38" spans="1:27" ht="13.5">
      <c r="A38" s="282" t="s">
        <v>203</v>
      </c>
      <c r="B38" s="271" t="s">
        <v>96</v>
      </c>
      <c r="C38" s="272">
        <v>34710148</v>
      </c>
      <c r="D38" s="272">
        <v>15182221</v>
      </c>
      <c r="E38" s="273">
        <v>45316000</v>
      </c>
      <c r="F38" s="274">
        <v>44235580</v>
      </c>
      <c r="G38" s="274">
        <v>22579674</v>
      </c>
      <c r="H38" s="274">
        <v>21142546</v>
      </c>
      <c r="I38" s="274">
        <v>19045607</v>
      </c>
      <c r="J38" s="274">
        <v>19045607</v>
      </c>
      <c r="K38" s="274">
        <v>17739371</v>
      </c>
      <c r="L38" s="274">
        <v>24855843</v>
      </c>
      <c r="M38" s="274">
        <v>8693978</v>
      </c>
      <c r="N38" s="274">
        <v>8693978</v>
      </c>
      <c r="O38" s="274">
        <v>4108320</v>
      </c>
      <c r="P38" s="274">
        <v>5490166</v>
      </c>
      <c r="Q38" s="274">
        <v>24381495</v>
      </c>
      <c r="R38" s="274">
        <v>24381495</v>
      </c>
      <c r="S38" s="274">
        <v>23897818</v>
      </c>
      <c r="T38" s="274">
        <v>15182221</v>
      </c>
      <c r="U38" s="274">
        <v>15182221</v>
      </c>
      <c r="V38" s="274">
        <v>15182221</v>
      </c>
      <c r="W38" s="274">
        <v>15182221</v>
      </c>
      <c r="X38" s="274">
        <v>44235580</v>
      </c>
      <c r="Y38" s="274">
        <v>-29053359</v>
      </c>
      <c r="Z38" s="275">
        <v>-65.68</v>
      </c>
      <c r="AA38" s="276">
        <v>44235580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2012-08-02T07:33:39Z</dcterms:created>
  <dcterms:modified xsi:type="dcterms:W3CDTF">2012-08-02T07:33:39Z</dcterms:modified>
  <cp:category/>
  <cp:version/>
  <cp:contentType/>
  <cp:contentStatus/>
</cp:coreProperties>
</file>