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<sst xmlns="http://schemas.openxmlformats.org/spreadsheetml/2006/main" count="536" uniqueCount="252">
  <si>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Greater Kokstad(KZN433)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</si>
  <si>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</si>
  <si>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</si>
  <si>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</si>
  <si>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</si>
  <si>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</si>
  <si>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</si>
  <si>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</si>
  <si>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</si>
  <si>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</si>
  <si>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</si>
  <si>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</si>
  <si>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</si>
  <si>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</si>
  <si>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</si>
  <si>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</si>
  <si>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</si>
  <si>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</si>
  <si>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</si>
  <si>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</si>
  <si>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</si>
  <si>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</si>
  <si>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</si>
  <si>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</si>
  <si>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</si>
  <si>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</si>
  <si>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</si>
  <si>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</si>
  <si>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</si>
  <si>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</si>
  <si>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</si>
  <si>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</si>
  <si>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</si>
  <si>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</si>
  <si>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</si>
  <si>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</si>
  <si>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</si>
  <si>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</si>
  <si>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</si>
  <si>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</si>
  <si>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</si>
  <si>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</si>
  <si>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</si>
  <si>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</si>
  <si>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</si>
  <si>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</si>
  <si>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</si>
  <si>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</si>
  <si>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</si>
  <si>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</si>
  <si>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</si>
  <si>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</si>
  <si>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</si>
  <si>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</si>
  <si>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</si>
  <si>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</si>
  <si>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</si>
  <si>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</si>
  <si>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</si>
  <si>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</si>
  <si>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</si>
  <si>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</si>
  <si>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</si>
  <si>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</si>
  <si>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</si>
  <si>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</si>
  <si>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</si>
  <si>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</si>
  <si>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</si>
  <si>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</si>
  <si>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Greater Kokstad(KZN433)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</si>
  <si>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</si>
  <si>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</si>
  <si>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</si>
  <si>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</si>
  <si>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</si>
  <si>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</si>
  <si>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</si>
  <si>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</si>
  <si>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</si>
  <si>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</si>
  <si>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</si>
  <si>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</si>
  <si>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</si>
  <si>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</si>
  <si>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</si>
  <si>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</si>
  <si>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</si>
  <si>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</si>
  <si>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</si>
  <si>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</si>
  <si>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</si>
  <si>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</si>
  <si>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</si>
  <si>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</si>
  <si>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</si>
  <si>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</si>
  <si>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</si>
  <si>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</si>
  <si>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</si>
  <si>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Greater Kokstad(KZN433)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</si>
  <si>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</si>
  <si>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</si>
  <si>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</si>
  <si>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</si>
  <si>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</si>
  <si>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</si>
  <si>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</si>
  <si>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</si>
  <si>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</si>
  <si>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</si>
  <si>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</si>
  <si>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</si>
  <si>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</si>
  <si>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</si>
  <si>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</si>
  <si>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</si>
  <si>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</si>
  <si>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</si>
  <si>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</si>
  <si>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</si>
  <si>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</si>
  <si>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</si>
  <si>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</si>
  <si>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</si>
  <si>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</si>
  <si>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</si>
  <si>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</si>
  <si>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</si>
  <si>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</si>
  <si>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</si>
  <si>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</si>
  <si>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</si>
  <si>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Greater Kokstad(KZN433)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</si>
  <si>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</si>
  <si>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</si>
  <si>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</si>
  <si>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</si>
  <si>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</si>
  <si>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</si>
  <si>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</si>
  <si>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</si>
  <si>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</si>
  <si>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Greater Kokstad(KZN433)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</si>
  <si>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</si>
  <si>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</si>
  <si>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</si>
  <si>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</si>
  <si>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</si>
  <si>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</si>
  <si>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</si>
  <si>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</si>
  <si>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</si>
  <si>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</si>
  <si>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</si>
  <si>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</si>
  <si>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</si>
  <si>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</si>
  <si>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</si>
  <si>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</si>
  <si>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</si>
  <si>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</si>
  <si>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</si>
  <si>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</si>
  <si>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</si>
  <si>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</si>
  <si>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</si>
  <si>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</si>
  <si>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</si>
  <si>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</si>
  <si>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</si>
  <si>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</si>
  <si>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</si>
  <si>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</si>
  <si>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</si>
  <si>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</si>
  <si>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</si>
  <si>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Greater Kokstad(KZN433)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</si>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</sst>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72279141</v>
      </c>
      <c r="C5" s="19"/>
      <c r="D5" s="64">
        <v>85961869</v>
      </c>
      <c r="E5" s="65">
        <v>75640206</v>
      </c>
      <c r="F5" s="65">
        <v>39755383</v>
      </c>
      <c r="G5" s="65">
        <v>5095299</v>
      </c>
      <c r="H5" s="65">
        <v>2639543</v>
      </c>
      <c r="I5" s="65">
        <v>47490225</v>
      </c>
      <c r="J5" s="65">
        <v>2639543</v>
      </c>
      <c r="K5" s="65">
        <v>2881378</v>
      </c>
      <c r="L5" s="65">
        <v>0</v>
      </c>
      <c r="M5" s="65">
        <v>5520921</v>
      </c>
      <c r="N5" s="65">
        <v>3193236</v>
      </c>
      <c r="O5" s="65">
        <v>61377428</v>
      </c>
      <c r="P5" s="65">
        <v>3190027</v>
      </c>
      <c r="Q5" s="65">
        <v>67760691</v>
      </c>
      <c r="R5" s="65">
        <v>3190027</v>
      </c>
      <c r="S5" s="65">
        <v>1600248</v>
      </c>
      <c r="T5" s="65">
        <v>3466305</v>
      </c>
      <c r="U5" s="65">
        <v>8256580</v>
      </c>
      <c r="V5" s="65">
        <v>129028417</v>
      </c>
      <c r="W5" s="65">
        <v>75640206</v>
      </c>
      <c r="X5" s="65">
        <v>53388211</v>
      </c>
      <c r="Y5" s="66">
        <v>70.58</v>
      </c>
      <c r="Z5" s="67">
        <v>75640206</v>
      </c>
    </row>
    <row r="6" spans="1:26" ht="13.5">
      <c r="A6" s="63" t="s">
        <v>32</v>
      </c>
      <c r="B6" s="19">
        <v>59666035</v>
      </c>
      <c r="C6" s="19"/>
      <c r="D6" s="64">
        <v>97877507</v>
      </c>
      <c r="E6" s="65">
        <v>112402000</v>
      </c>
      <c r="F6" s="65">
        <v>5855148</v>
      </c>
      <c r="G6" s="65">
        <v>9617590</v>
      </c>
      <c r="H6" s="65">
        <v>11595967</v>
      </c>
      <c r="I6" s="65">
        <v>27068705</v>
      </c>
      <c r="J6" s="65">
        <v>11595967</v>
      </c>
      <c r="K6" s="65">
        <v>2864332</v>
      </c>
      <c r="L6" s="65">
        <v>0</v>
      </c>
      <c r="M6" s="65">
        <v>14460299</v>
      </c>
      <c r="N6" s="65">
        <v>6414960</v>
      </c>
      <c r="O6" s="65">
        <v>5859752</v>
      </c>
      <c r="P6" s="65">
        <v>6815746</v>
      </c>
      <c r="Q6" s="65">
        <v>19090458</v>
      </c>
      <c r="R6" s="65">
        <v>6815746</v>
      </c>
      <c r="S6" s="65">
        <v>6928990</v>
      </c>
      <c r="T6" s="65">
        <v>7558475</v>
      </c>
      <c r="U6" s="65">
        <v>21303211</v>
      </c>
      <c r="V6" s="65">
        <v>81922673</v>
      </c>
      <c r="W6" s="65">
        <v>112402000</v>
      </c>
      <c r="X6" s="65">
        <v>-30479327</v>
      </c>
      <c r="Y6" s="66">
        <v>-27.12</v>
      </c>
      <c r="Z6" s="67">
        <v>112402000</v>
      </c>
    </row>
    <row r="7" spans="1:26" ht="13.5">
      <c r="A7" s="63" t="s">
        <v>33</v>
      </c>
      <c r="B7" s="19">
        <v>1070185</v>
      </c>
      <c r="C7" s="19"/>
      <c r="D7" s="64">
        <v>1000000</v>
      </c>
      <c r="E7" s="65">
        <v>660500</v>
      </c>
      <c r="F7" s="65">
        <v>24628</v>
      </c>
      <c r="G7" s="65">
        <v>0</v>
      </c>
      <c r="H7" s="65">
        <v>28592</v>
      </c>
      <c r="I7" s="65">
        <v>53220</v>
      </c>
      <c r="J7" s="65">
        <v>28592</v>
      </c>
      <c r="K7" s="65">
        <v>94148</v>
      </c>
      <c r="L7" s="65">
        <v>0</v>
      </c>
      <c r="M7" s="65">
        <v>122740</v>
      </c>
      <c r="N7" s="65">
        <v>53796</v>
      </c>
      <c r="O7" s="65">
        <v>0</v>
      </c>
      <c r="P7" s="65">
        <v>0</v>
      </c>
      <c r="Q7" s="65">
        <v>53796</v>
      </c>
      <c r="R7" s="65">
        <v>0</v>
      </c>
      <c r="S7" s="65">
        <v>0</v>
      </c>
      <c r="T7" s="65">
        <v>0</v>
      </c>
      <c r="U7" s="65">
        <v>0</v>
      </c>
      <c r="V7" s="65">
        <v>229756</v>
      </c>
      <c r="W7" s="65">
        <v>660500</v>
      </c>
      <c r="X7" s="65">
        <v>-430744</v>
      </c>
      <c r="Y7" s="66">
        <v>-65.21</v>
      </c>
      <c r="Z7" s="67">
        <v>660500</v>
      </c>
    </row>
    <row r="8" spans="1:26" ht="13.5">
      <c r="A8" s="63" t="s">
        <v>34</v>
      </c>
      <c r="B8" s="19">
        <v>41448175</v>
      </c>
      <c r="C8" s="19"/>
      <c r="D8" s="64">
        <v>49306000</v>
      </c>
      <c r="E8" s="65">
        <v>41935000</v>
      </c>
      <c r="F8" s="65">
        <v>15483995</v>
      </c>
      <c r="G8" s="65">
        <v>0</v>
      </c>
      <c r="H8" s="65">
        <v>250614</v>
      </c>
      <c r="I8" s="65">
        <v>15734609</v>
      </c>
      <c r="J8" s="65">
        <v>250614</v>
      </c>
      <c r="K8" s="65">
        <v>7660000</v>
      </c>
      <c r="L8" s="65">
        <v>0</v>
      </c>
      <c r="M8" s="65">
        <v>7910614</v>
      </c>
      <c r="N8" s="65">
        <v>87512</v>
      </c>
      <c r="O8" s="65">
        <v>328370</v>
      </c>
      <c r="P8" s="65">
        <v>0</v>
      </c>
      <c r="Q8" s="65">
        <v>415882</v>
      </c>
      <c r="R8" s="65">
        <v>0</v>
      </c>
      <c r="S8" s="65">
        <v>0</v>
      </c>
      <c r="T8" s="65">
        <v>0</v>
      </c>
      <c r="U8" s="65">
        <v>0</v>
      </c>
      <c r="V8" s="65">
        <v>24061105</v>
      </c>
      <c r="W8" s="65">
        <v>41935000</v>
      </c>
      <c r="X8" s="65">
        <v>-17873895</v>
      </c>
      <c r="Y8" s="66">
        <v>-42.62</v>
      </c>
      <c r="Z8" s="67">
        <v>41935000</v>
      </c>
    </row>
    <row r="9" spans="1:26" ht="13.5">
      <c r="A9" s="63" t="s">
        <v>35</v>
      </c>
      <c r="B9" s="19">
        <v>12938437</v>
      </c>
      <c r="C9" s="19"/>
      <c r="D9" s="64">
        <v>30875033</v>
      </c>
      <c r="E9" s="65">
        <v>30896294</v>
      </c>
      <c r="F9" s="65">
        <v>765034</v>
      </c>
      <c r="G9" s="65">
        <v>725545</v>
      </c>
      <c r="H9" s="65">
        <v>1447477</v>
      </c>
      <c r="I9" s="65">
        <v>2938056</v>
      </c>
      <c r="J9" s="65">
        <v>443393</v>
      </c>
      <c r="K9" s="65">
        <v>555619</v>
      </c>
      <c r="L9" s="65">
        <v>6689244</v>
      </c>
      <c r="M9" s="65">
        <v>7688256</v>
      </c>
      <c r="N9" s="65">
        <v>618587</v>
      </c>
      <c r="O9" s="65">
        <v>662837</v>
      </c>
      <c r="P9" s="65">
        <v>630869</v>
      </c>
      <c r="Q9" s="65">
        <v>1912293</v>
      </c>
      <c r="R9" s="65">
        <v>631518</v>
      </c>
      <c r="S9" s="65">
        <v>1005174</v>
      </c>
      <c r="T9" s="65">
        <v>5529792</v>
      </c>
      <c r="U9" s="65">
        <v>7166484</v>
      </c>
      <c r="V9" s="65">
        <v>19705089</v>
      </c>
      <c r="W9" s="65">
        <v>30896294</v>
      </c>
      <c r="X9" s="65">
        <v>-11191205</v>
      </c>
      <c r="Y9" s="66">
        <v>-36.22</v>
      </c>
      <c r="Z9" s="67">
        <v>30896294</v>
      </c>
    </row>
    <row r="10" spans="1:26" ht="25.5">
      <c r="A10" s="68" t="s">
        <v>213</v>
      </c>
      <c r="B10" s="69">
        <f>SUM(B5:B9)</f>
        <v>187401973</v>
      </c>
      <c r="C10" s="69">
        <f>SUM(C5:C9)</f>
        <v>0</v>
      </c>
      <c r="D10" s="70">
        <f aca="true" t="shared" si="0" ref="D10:Z10">SUM(D5:D9)</f>
        <v>265020409</v>
      </c>
      <c r="E10" s="71">
        <f t="shared" si="0"/>
        <v>261534000</v>
      </c>
      <c r="F10" s="71">
        <f t="shared" si="0"/>
        <v>61884188</v>
      </c>
      <c r="G10" s="71">
        <f t="shared" si="0"/>
        <v>15438434</v>
      </c>
      <c r="H10" s="71">
        <f t="shared" si="0"/>
        <v>15962193</v>
      </c>
      <c r="I10" s="71">
        <f t="shared" si="0"/>
        <v>93284815</v>
      </c>
      <c r="J10" s="71">
        <f t="shared" si="0"/>
        <v>14958109</v>
      </c>
      <c r="K10" s="71">
        <f t="shared" si="0"/>
        <v>14055477</v>
      </c>
      <c r="L10" s="71">
        <f t="shared" si="0"/>
        <v>6689244</v>
      </c>
      <c r="M10" s="71">
        <f t="shared" si="0"/>
        <v>35702830</v>
      </c>
      <c r="N10" s="71">
        <f t="shared" si="0"/>
        <v>10368091</v>
      </c>
      <c r="O10" s="71">
        <f t="shared" si="0"/>
        <v>68228387</v>
      </c>
      <c r="P10" s="71">
        <f t="shared" si="0"/>
        <v>10636642</v>
      </c>
      <c r="Q10" s="71">
        <f t="shared" si="0"/>
        <v>89233120</v>
      </c>
      <c r="R10" s="71">
        <f t="shared" si="0"/>
        <v>10637291</v>
      </c>
      <c r="S10" s="71">
        <f t="shared" si="0"/>
        <v>9534412</v>
      </c>
      <c r="T10" s="71">
        <f t="shared" si="0"/>
        <v>16554572</v>
      </c>
      <c r="U10" s="71">
        <f t="shared" si="0"/>
        <v>36726275</v>
      </c>
      <c r="V10" s="71">
        <f t="shared" si="0"/>
        <v>254947040</v>
      </c>
      <c r="W10" s="71">
        <f t="shared" si="0"/>
        <v>261534000</v>
      </c>
      <c r="X10" s="71">
        <f t="shared" si="0"/>
        <v>-6586960</v>
      </c>
      <c r="Y10" s="72">
        <f>+IF(W10&lt;&gt;0,(X10/W10)*100,0)</f>
        <v>-2.5185864935343014</v>
      </c>
      <c r="Z10" s="73">
        <f t="shared" si="0"/>
        <v>261534000</v>
      </c>
    </row>
    <row r="11" spans="1:26" ht="13.5">
      <c r="A11" s="63" t="s">
        <v>37</v>
      </c>
      <c r="B11" s="19">
        <v>58232994</v>
      </c>
      <c r="C11" s="19"/>
      <c r="D11" s="64">
        <v>73486578</v>
      </c>
      <c r="E11" s="65">
        <v>67614750</v>
      </c>
      <c r="F11" s="65">
        <v>4646981</v>
      </c>
      <c r="G11" s="65">
        <v>4871365</v>
      </c>
      <c r="H11" s="65">
        <v>5513854</v>
      </c>
      <c r="I11" s="65">
        <v>15032200</v>
      </c>
      <c r="J11" s="65">
        <v>5372344</v>
      </c>
      <c r="K11" s="65">
        <v>5652240</v>
      </c>
      <c r="L11" s="65">
        <v>5952769</v>
      </c>
      <c r="M11" s="65">
        <v>16977353</v>
      </c>
      <c r="N11" s="65">
        <v>5557276</v>
      </c>
      <c r="O11" s="65">
        <v>5632053</v>
      </c>
      <c r="P11" s="65">
        <v>5548009</v>
      </c>
      <c r="Q11" s="65">
        <v>16737338</v>
      </c>
      <c r="R11" s="65">
        <v>5762726</v>
      </c>
      <c r="S11" s="65">
        <v>5964246</v>
      </c>
      <c r="T11" s="65">
        <v>5983838</v>
      </c>
      <c r="U11" s="65">
        <v>17710810</v>
      </c>
      <c r="V11" s="65">
        <v>66457701</v>
      </c>
      <c r="W11" s="65">
        <v>67614750</v>
      </c>
      <c r="X11" s="65">
        <v>-1157049</v>
      </c>
      <c r="Y11" s="66">
        <v>-1.71</v>
      </c>
      <c r="Z11" s="67">
        <v>67614750</v>
      </c>
    </row>
    <row r="12" spans="1:26" ht="13.5">
      <c r="A12" s="63" t="s">
        <v>38</v>
      </c>
      <c r="B12" s="19">
        <v>3228876</v>
      </c>
      <c r="C12" s="19"/>
      <c r="D12" s="64">
        <v>4831492</v>
      </c>
      <c r="E12" s="65">
        <v>4314192</v>
      </c>
      <c r="F12" s="65">
        <v>248743</v>
      </c>
      <c r="G12" s="65">
        <v>341173</v>
      </c>
      <c r="H12" s="65">
        <v>341171</v>
      </c>
      <c r="I12" s="65">
        <v>931087</v>
      </c>
      <c r="J12" s="65">
        <v>341596</v>
      </c>
      <c r="K12" s="65">
        <v>341335</v>
      </c>
      <c r="L12" s="65">
        <v>341315</v>
      </c>
      <c r="M12" s="65">
        <v>1024246</v>
      </c>
      <c r="N12" s="65">
        <v>462040</v>
      </c>
      <c r="O12" s="65">
        <v>357450</v>
      </c>
      <c r="P12" s="65">
        <v>357543</v>
      </c>
      <c r="Q12" s="65">
        <v>1177033</v>
      </c>
      <c r="R12" s="65">
        <v>357547</v>
      </c>
      <c r="S12" s="65">
        <v>357547</v>
      </c>
      <c r="T12" s="65">
        <v>373786</v>
      </c>
      <c r="U12" s="65">
        <v>1088880</v>
      </c>
      <c r="V12" s="65">
        <v>4221246</v>
      </c>
      <c r="W12" s="65">
        <v>4314192</v>
      </c>
      <c r="X12" s="65">
        <v>-92946</v>
      </c>
      <c r="Y12" s="66">
        <v>-2.15</v>
      </c>
      <c r="Z12" s="67">
        <v>4314192</v>
      </c>
    </row>
    <row r="13" spans="1:26" ht="13.5">
      <c r="A13" s="63" t="s">
        <v>214</v>
      </c>
      <c r="B13" s="19">
        <v>8789898</v>
      </c>
      <c r="C13" s="19"/>
      <c r="D13" s="64">
        <v>2000000</v>
      </c>
      <c r="E13" s="65">
        <v>1000000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2698</v>
      </c>
      <c r="L13" s="65">
        <v>0</v>
      </c>
      <c r="M13" s="65">
        <v>2698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2698</v>
      </c>
      <c r="W13" s="65">
        <v>1000000</v>
      </c>
      <c r="X13" s="65">
        <v>-997302</v>
      </c>
      <c r="Y13" s="66">
        <v>-99.73</v>
      </c>
      <c r="Z13" s="67">
        <v>1000000</v>
      </c>
    </row>
    <row r="14" spans="1:26" ht="13.5">
      <c r="A14" s="63" t="s">
        <v>40</v>
      </c>
      <c r="B14" s="19">
        <v>165342</v>
      </c>
      <c r="C14" s="19"/>
      <c r="D14" s="64">
        <v>1525014</v>
      </c>
      <c r="E14" s="65">
        <v>1041525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520762</v>
      </c>
      <c r="U14" s="65">
        <v>520762</v>
      </c>
      <c r="V14" s="65">
        <v>520762</v>
      </c>
      <c r="W14" s="65">
        <v>1041525</v>
      </c>
      <c r="X14" s="65">
        <v>-520763</v>
      </c>
      <c r="Y14" s="66">
        <v>-50</v>
      </c>
      <c r="Z14" s="67">
        <v>1041525</v>
      </c>
    </row>
    <row r="15" spans="1:26" ht="13.5">
      <c r="A15" s="63" t="s">
        <v>41</v>
      </c>
      <c r="B15" s="19">
        <v>40372093</v>
      </c>
      <c r="C15" s="19"/>
      <c r="D15" s="64">
        <v>50350000</v>
      </c>
      <c r="E15" s="65">
        <v>50350000</v>
      </c>
      <c r="F15" s="65">
        <v>4507805</v>
      </c>
      <c r="G15" s="65">
        <v>7600732</v>
      </c>
      <c r="H15" s="65">
        <v>6924597</v>
      </c>
      <c r="I15" s="65">
        <v>19033134</v>
      </c>
      <c r="J15" s="65">
        <v>352544</v>
      </c>
      <c r="K15" s="65">
        <v>3501399</v>
      </c>
      <c r="L15" s="65">
        <v>0</v>
      </c>
      <c r="M15" s="65">
        <v>3853943</v>
      </c>
      <c r="N15" s="65">
        <v>3281079</v>
      </c>
      <c r="O15" s="65">
        <v>3353705</v>
      </c>
      <c r="P15" s="65">
        <v>3209005</v>
      </c>
      <c r="Q15" s="65">
        <v>9843789</v>
      </c>
      <c r="R15" s="65">
        <v>3366959</v>
      </c>
      <c r="S15" s="65">
        <v>3452564</v>
      </c>
      <c r="T15" s="65">
        <v>4633669</v>
      </c>
      <c r="U15" s="65">
        <v>11453192</v>
      </c>
      <c r="V15" s="65">
        <v>44184058</v>
      </c>
      <c r="W15" s="65">
        <v>50350000</v>
      </c>
      <c r="X15" s="65">
        <v>-6165942</v>
      </c>
      <c r="Y15" s="66">
        <v>-12.25</v>
      </c>
      <c r="Z15" s="67">
        <v>50350000</v>
      </c>
    </row>
    <row r="16" spans="1:26" ht="13.5">
      <c r="A16" s="74" t="s">
        <v>42</v>
      </c>
      <c r="B16" s="19">
        <v>14536852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531646</v>
      </c>
      <c r="M16" s="65">
        <v>531646</v>
      </c>
      <c r="N16" s="65">
        <v>968941</v>
      </c>
      <c r="O16" s="65">
        <v>0</v>
      </c>
      <c r="P16" s="65">
        <v>0</v>
      </c>
      <c r="Q16" s="65">
        <v>968941</v>
      </c>
      <c r="R16" s="65">
        <v>0</v>
      </c>
      <c r="S16" s="65">
        <v>0</v>
      </c>
      <c r="T16" s="65">
        <v>0</v>
      </c>
      <c r="U16" s="65">
        <v>0</v>
      </c>
      <c r="V16" s="65">
        <v>1500587</v>
      </c>
      <c r="W16" s="65">
        <v>0</v>
      </c>
      <c r="X16" s="65">
        <v>1500587</v>
      </c>
      <c r="Y16" s="66">
        <v>0</v>
      </c>
      <c r="Z16" s="67">
        <v>0</v>
      </c>
    </row>
    <row r="17" spans="1:26" ht="13.5">
      <c r="A17" s="63" t="s">
        <v>43</v>
      </c>
      <c r="B17" s="19">
        <v>51738002</v>
      </c>
      <c r="C17" s="19"/>
      <c r="D17" s="64">
        <v>170847325</v>
      </c>
      <c r="E17" s="65">
        <v>91653533</v>
      </c>
      <c r="F17" s="65">
        <v>9374662</v>
      </c>
      <c r="G17" s="65">
        <v>10798391</v>
      </c>
      <c r="H17" s="65">
        <v>12561711</v>
      </c>
      <c r="I17" s="65">
        <v>32734764</v>
      </c>
      <c r="J17" s="65">
        <v>7453324</v>
      </c>
      <c r="K17" s="65">
        <v>8821576</v>
      </c>
      <c r="L17" s="65">
        <v>11246026</v>
      </c>
      <c r="M17" s="65">
        <v>27520926</v>
      </c>
      <c r="N17" s="65">
        <v>4381406</v>
      </c>
      <c r="O17" s="65">
        <v>5942844</v>
      </c>
      <c r="P17" s="65">
        <v>9638739</v>
      </c>
      <c r="Q17" s="65">
        <v>19962989</v>
      </c>
      <c r="R17" s="65">
        <v>7382830</v>
      </c>
      <c r="S17" s="65">
        <v>9875293</v>
      </c>
      <c r="T17" s="65">
        <v>9328578</v>
      </c>
      <c r="U17" s="65">
        <v>26586701</v>
      </c>
      <c r="V17" s="65">
        <v>106805380</v>
      </c>
      <c r="W17" s="65">
        <v>91653533</v>
      </c>
      <c r="X17" s="65">
        <v>15151847</v>
      </c>
      <c r="Y17" s="66">
        <v>16.53</v>
      </c>
      <c r="Z17" s="67">
        <v>91653533</v>
      </c>
    </row>
    <row r="18" spans="1:26" ht="13.5">
      <c r="A18" s="75" t="s">
        <v>44</v>
      </c>
      <c r="B18" s="76">
        <f>SUM(B11:B17)</f>
        <v>177064057</v>
      </c>
      <c r="C18" s="76">
        <f>SUM(C11:C17)</f>
        <v>0</v>
      </c>
      <c r="D18" s="77">
        <f aca="true" t="shared" si="1" ref="D18:Z18">SUM(D11:D17)</f>
        <v>303040409</v>
      </c>
      <c r="E18" s="78">
        <f t="shared" si="1"/>
        <v>215974000</v>
      </c>
      <c r="F18" s="78">
        <f t="shared" si="1"/>
        <v>18778191</v>
      </c>
      <c r="G18" s="78">
        <f t="shared" si="1"/>
        <v>23611661</v>
      </c>
      <c r="H18" s="78">
        <f t="shared" si="1"/>
        <v>25341333</v>
      </c>
      <c r="I18" s="78">
        <f t="shared" si="1"/>
        <v>67731185</v>
      </c>
      <c r="J18" s="78">
        <f t="shared" si="1"/>
        <v>13519808</v>
      </c>
      <c r="K18" s="78">
        <f t="shared" si="1"/>
        <v>18319248</v>
      </c>
      <c r="L18" s="78">
        <f t="shared" si="1"/>
        <v>18071756</v>
      </c>
      <c r="M18" s="78">
        <f t="shared" si="1"/>
        <v>49910812</v>
      </c>
      <c r="N18" s="78">
        <f t="shared" si="1"/>
        <v>14650742</v>
      </c>
      <c r="O18" s="78">
        <f t="shared" si="1"/>
        <v>15286052</v>
      </c>
      <c r="P18" s="78">
        <f t="shared" si="1"/>
        <v>18753296</v>
      </c>
      <c r="Q18" s="78">
        <f t="shared" si="1"/>
        <v>48690090</v>
      </c>
      <c r="R18" s="78">
        <f t="shared" si="1"/>
        <v>16870062</v>
      </c>
      <c r="S18" s="78">
        <f t="shared" si="1"/>
        <v>19649650</v>
      </c>
      <c r="T18" s="78">
        <f t="shared" si="1"/>
        <v>20840633</v>
      </c>
      <c r="U18" s="78">
        <f t="shared" si="1"/>
        <v>57360345</v>
      </c>
      <c r="V18" s="78">
        <f t="shared" si="1"/>
        <v>223692432</v>
      </c>
      <c r="W18" s="78">
        <f t="shared" si="1"/>
        <v>215974000</v>
      </c>
      <c r="X18" s="78">
        <f t="shared" si="1"/>
        <v>7718432</v>
      </c>
      <c r="Y18" s="72">
        <f>+IF(W18&lt;&gt;0,(X18/W18)*100,0)</f>
        <v>3.57377832516877</v>
      </c>
      <c r="Z18" s="79">
        <f t="shared" si="1"/>
        <v>215974000</v>
      </c>
    </row>
    <row r="19" spans="1:26" ht="13.5">
      <c r="A19" s="75" t="s">
        <v>45</v>
      </c>
      <c r="B19" s="80">
        <f>+B10-B18</f>
        <v>10337916</v>
      </c>
      <c r="C19" s="80">
        <f>+C10-C18</f>
        <v>0</v>
      </c>
      <c r="D19" s="81">
        <f aca="true" t="shared" si="2" ref="D19:Z19">+D10-D18</f>
        <v>-38020000</v>
      </c>
      <c r="E19" s="82">
        <f t="shared" si="2"/>
        <v>45560000</v>
      </c>
      <c r="F19" s="82">
        <f t="shared" si="2"/>
        <v>43105997</v>
      </c>
      <c r="G19" s="82">
        <f t="shared" si="2"/>
        <v>-8173227</v>
      </c>
      <c r="H19" s="82">
        <f t="shared" si="2"/>
        <v>-9379140</v>
      </c>
      <c r="I19" s="82">
        <f t="shared" si="2"/>
        <v>25553630</v>
      </c>
      <c r="J19" s="82">
        <f t="shared" si="2"/>
        <v>1438301</v>
      </c>
      <c r="K19" s="82">
        <f t="shared" si="2"/>
        <v>-4263771</v>
      </c>
      <c r="L19" s="82">
        <f t="shared" si="2"/>
        <v>-11382512</v>
      </c>
      <c r="M19" s="82">
        <f t="shared" si="2"/>
        <v>-14207982</v>
      </c>
      <c r="N19" s="82">
        <f t="shared" si="2"/>
        <v>-4282651</v>
      </c>
      <c r="O19" s="82">
        <f t="shared" si="2"/>
        <v>52942335</v>
      </c>
      <c r="P19" s="82">
        <f t="shared" si="2"/>
        <v>-8116654</v>
      </c>
      <c r="Q19" s="82">
        <f t="shared" si="2"/>
        <v>40543030</v>
      </c>
      <c r="R19" s="82">
        <f t="shared" si="2"/>
        <v>-6232771</v>
      </c>
      <c r="S19" s="82">
        <f t="shared" si="2"/>
        <v>-10115238</v>
      </c>
      <c r="T19" s="82">
        <f t="shared" si="2"/>
        <v>-4286061</v>
      </c>
      <c r="U19" s="82">
        <f t="shared" si="2"/>
        <v>-20634070</v>
      </c>
      <c r="V19" s="82">
        <f t="shared" si="2"/>
        <v>31254608</v>
      </c>
      <c r="W19" s="82">
        <f>IF(E10=E18,0,W10-W18)</f>
        <v>45560000</v>
      </c>
      <c r="X19" s="82">
        <f t="shared" si="2"/>
        <v>-14305392</v>
      </c>
      <c r="Y19" s="83">
        <f>+IF(W19&lt;&gt;0,(X19/W19)*100,0)</f>
        <v>-31.399016681299386</v>
      </c>
      <c r="Z19" s="84">
        <f t="shared" si="2"/>
        <v>45560000</v>
      </c>
    </row>
    <row r="20" spans="1:26" ht="13.5">
      <c r="A20" s="63" t="s">
        <v>46</v>
      </c>
      <c r="B20" s="19">
        <v>23279025</v>
      </c>
      <c r="C20" s="19"/>
      <c r="D20" s="64">
        <v>38020000</v>
      </c>
      <c r="E20" s="65">
        <v>0</v>
      </c>
      <c r="F20" s="65">
        <v>4500000</v>
      </c>
      <c r="G20" s="65">
        <v>0</v>
      </c>
      <c r="H20" s="65">
        <v>865345</v>
      </c>
      <c r="I20" s="65">
        <v>5365345</v>
      </c>
      <c r="J20" s="65">
        <v>456264</v>
      </c>
      <c r="K20" s="65">
        <v>0</v>
      </c>
      <c r="L20" s="65">
        <v>0</v>
      </c>
      <c r="M20" s="65">
        <v>456264</v>
      </c>
      <c r="N20" s="65">
        <v>1387542</v>
      </c>
      <c r="O20" s="65">
        <v>0</v>
      </c>
      <c r="P20" s="65">
        <v>0</v>
      </c>
      <c r="Q20" s="65">
        <v>1387542</v>
      </c>
      <c r="R20" s="65">
        <v>390614</v>
      </c>
      <c r="S20" s="65">
        <v>0</v>
      </c>
      <c r="T20" s="65">
        <v>0</v>
      </c>
      <c r="U20" s="65">
        <v>390614</v>
      </c>
      <c r="V20" s="65">
        <v>7599765</v>
      </c>
      <c r="W20" s="65">
        <v>0</v>
      </c>
      <c r="X20" s="65">
        <v>7599765</v>
      </c>
      <c r="Y20" s="66">
        <v>0</v>
      </c>
      <c r="Z20" s="67">
        <v>0</v>
      </c>
    </row>
    <row r="21" spans="1:26" ht="13.5">
      <c r="A21" s="63" t="s">
        <v>215</v>
      </c>
      <c r="B21" s="85">
        <v>-565694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33051247</v>
      </c>
      <c r="C22" s="91">
        <f>SUM(C19:C21)</f>
        <v>0</v>
      </c>
      <c r="D22" s="92">
        <f aca="true" t="shared" si="3" ref="D22:Z22">SUM(D19:D21)</f>
        <v>0</v>
      </c>
      <c r="E22" s="93">
        <f t="shared" si="3"/>
        <v>45560000</v>
      </c>
      <c r="F22" s="93">
        <f t="shared" si="3"/>
        <v>47605997</v>
      </c>
      <c r="G22" s="93">
        <f t="shared" si="3"/>
        <v>-8173227</v>
      </c>
      <c r="H22" s="93">
        <f t="shared" si="3"/>
        <v>-8513795</v>
      </c>
      <c r="I22" s="93">
        <f t="shared" si="3"/>
        <v>30918975</v>
      </c>
      <c r="J22" s="93">
        <f t="shared" si="3"/>
        <v>1894565</v>
      </c>
      <c r="K22" s="93">
        <f t="shared" si="3"/>
        <v>-4263771</v>
      </c>
      <c r="L22" s="93">
        <f t="shared" si="3"/>
        <v>-11382512</v>
      </c>
      <c r="M22" s="93">
        <f t="shared" si="3"/>
        <v>-13751718</v>
      </c>
      <c r="N22" s="93">
        <f t="shared" si="3"/>
        <v>-2895109</v>
      </c>
      <c r="O22" s="93">
        <f t="shared" si="3"/>
        <v>52942335</v>
      </c>
      <c r="P22" s="93">
        <f t="shared" si="3"/>
        <v>-8116654</v>
      </c>
      <c r="Q22" s="93">
        <f t="shared" si="3"/>
        <v>41930572</v>
      </c>
      <c r="R22" s="93">
        <f t="shared" si="3"/>
        <v>-5842157</v>
      </c>
      <c r="S22" s="93">
        <f t="shared" si="3"/>
        <v>-10115238</v>
      </c>
      <c r="T22" s="93">
        <f t="shared" si="3"/>
        <v>-4286061</v>
      </c>
      <c r="U22" s="93">
        <f t="shared" si="3"/>
        <v>-20243456</v>
      </c>
      <c r="V22" s="93">
        <f t="shared" si="3"/>
        <v>38854373</v>
      </c>
      <c r="W22" s="93">
        <f t="shared" si="3"/>
        <v>45560000</v>
      </c>
      <c r="X22" s="93">
        <f t="shared" si="3"/>
        <v>-6705627</v>
      </c>
      <c r="Y22" s="94">
        <f>+IF(W22&lt;&gt;0,(X22/W22)*100,0)</f>
        <v>-14.718233099209833</v>
      </c>
      <c r="Z22" s="95">
        <f t="shared" si="3"/>
        <v>45560000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33051247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45560000</v>
      </c>
      <c r="F24" s="82">
        <f t="shared" si="4"/>
        <v>47605997</v>
      </c>
      <c r="G24" s="82">
        <f t="shared" si="4"/>
        <v>-8173227</v>
      </c>
      <c r="H24" s="82">
        <f t="shared" si="4"/>
        <v>-8513795</v>
      </c>
      <c r="I24" s="82">
        <f t="shared" si="4"/>
        <v>30918975</v>
      </c>
      <c r="J24" s="82">
        <f t="shared" si="4"/>
        <v>1894565</v>
      </c>
      <c r="K24" s="82">
        <f t="shared" si="4"/>
        <v>-4263771</v>
      </c>
      <c r="L24" s="82">
        <f t="shared" si="4"/>
        <v>-11382512</v>
      </c>
      <c r="M24" s="82">
        <f t="shared" si="4"/>
        <v>-13751718</v>
      </c>
      <c r="N24" s="82">
        <f t="shared" si="4"/>
        <v>-2895109</v>
      </c>
      <c r="O24" s="82">
        <f t="shared" si="4"/>
        <v>52942335</v>
      </c>
      <c r="P24" s="82">
        <f t="shared" si="4"/>
        <v>-8116654</v>
      </c>
      <c r="Q24" s="82">
        <f t="shared" si="4"/>
        <v>41930572</v>
      </c>
      <c r="R24" s="82">
        <f t="shared" si="4"/>
        <v>-5842157</v>
      </c>
      <c r="S24" s="82">
        <f t="shared" si="4"/>
        <v>-10115238</v>
      </c>
      <c r="T24" s="82">
        <f t="shared" si="4"/>
        <v>-4286061</v>
      </c>
      <c r="U24" s="82">
        <f t="shared" si="4"/>
        <v>-20243456</v>
      </c>
      <c r="V24" s="82">
        <f t="shared" si="4"/>
        <v>38854373</v>
      </c>
      <c r="W24" s="82">
        <f t="shared" si="4"/>
        <v>45560000</v>
      </c>
      <c r="X24" s="82">
        <f t="shared" si="4"/>
        <v>-6705627</v>
      </c>
      <c r="Y24" s="83">
        <f>+IF(W24&lt;&gt;0,(X24/W24)*100,0)</f>
        <v>-14.718233099209833</v>
      </c>
      <c r="Z24" s="84">
        <f t="shared" si="4"/>
        <v>45560000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572574040</v>
      </c>
      <c r="C27" s="22"/>
      <c r="D27" s="104">
        <v>90440560</v>
      </c>
      <c r="E27" s="105">
        <v>87042580</v>
      </c>
      <c r="F27" s="105">
        <v>3014079</v>
      </c>
      <c r="G27" s="105">
        <v>10032435</v>
      </c>
      <c r="H27" s="105">
        <v>1285251</v>
      </c>
      <c r="I27" s="105">
        <v>14331765</v>
      </c>
      <c r="J27" s="105">
        <v>6976347</v>
      </c>
      <c r="K27" s="105">
        <v>1601288</v>
      </c>
      <c r="L27" s="105">
        <v>1929333</v>
      </c>
      <c r="M27" s="105">
        <v>10506968</v>
      </c>
      <c r="N27" s="105">
        <v>20269669</v>
      </c>
      <c r="O27" s="105">
        <v>1106488</v>
      </c>
      <c r="P27" s="105">
        <v>3234620</v>
      </c>
      <c r="Q27" s="105">
        <v>24610777</v>
      </c>
      <c r="R27" s="105">
        <v>7631224</v>
      </c>
      <c r="S27" s="105">
        <v>3748813</v>
      </c>
      <c r="T27" s="105">
        <v>15084772</v>
      </c>
      <c r="U27" s="105">
        <v>26464809</v>
      </c>
      <c r="V27" s="105">
        <v>75914319</v>
      </c>
      <c r="W27" s="105">
        <v>87042580</v>
      </c>
      <c r="X27" s="105">
        <v>-11128261</v>
      </c>
      <c r="Y27" s="106">
        <v>-12.78</v>
      </c>
      <c r="Z27" s="107">
        <v>87042580</v>
      </c>
    </row>
    <row r="28" spans="1:26" ht="13.5">
      <c r="A28" s="108" t="s">
        <v>46</v>
      </c>
      <c r="B28" s="19">
        <v>10566865</v>
      </c>
      <c r="C28" s="19"/>
      <c r="D28" s="64">
        <v>37277000</v>
      </c>
      <c r="E28" s="65">
        <v>41482560</v>
      </c>
      <c r="F28" s="65">
        <v>1315150</v>
      </c>
      <c r="G28" s="65">
        <v>7980103</v>
      </c>
      <c r="H28" s="65">
        <v>1285251</v>
      </c>
      <c r="I28" s="65">
        <v>10580504</v>
      </c>
      <c r="J28" s="65">
        <v>2053905</v>
      </c>
      <c r="K28" s="65">
        <v>615377</v>
      </c>
      <c r="L28" s="65">
        <v>377995</v>
      </c>
      <c r="M28" s="65">
        <v>3047277</v>
      </c>
      <c r="N28" s="65">
        <v>1477139</v>
      </c>
      <c r="O28" s="65">
        <v>939501</v>
      </c>
      <c r="P28" s="65">
        <v>978154</v>
      </c>
      <c r="Q28" s="65">
        <v>3394794</v>
      </c>
      <c r="R28" s="65">
        <v>1927504</v>
      </c>
      <c r="S28" s="65">
        <v>1838222</v>
      </c>
      <c r="T28" s="65">
        <v>4659901</v>
      </c>
      <c r="U28" s="65">
        <v>8425627</v>
      </c>
      <c r="V28" s="65">
        <v>25448202</v>
      </c>
      <c r="W28" s="65">
        <v>41482560</v>
      </c>
      <c r="X28" s="65">
        <v>-16034358</v>
      </c>
      <c r="Y28" s="66">
        <v>-38.65</v>
      </c>
      <c r="Z28" s="67">
        <v>41482560</v>
      </c>
    </row>
    <row r="29" spans="1:26" ht="13.5">
      <c r="A29" s="63" t="s">
        <v>218</v>
      </c>
      <c r="B29" s="19">
        <v>0</v>
      </c>
      <c r="C29" s="19"/>
      <c r="D29" s="64">
        <v>53163560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31662663</v>
      </c>
      <c r="C31" s="19"/>
      <c r="D31" s="64">
        <v>0</v>
      </c>
      <c r="E31" s="65">
        <v>45560020</v>
      </c>
      <c r="F31" s="65">
        <v>1698929</v>
      </c>
      <c r="G31" s="65">
        <v>2052332</v>
      </c>
      <c r="H31" s="65">
        <v>0</v>
      </c>
      <c r="I31" s="65">
        <v>3751261</v>
      </c>
      <c r="J31" s="65">
        <v>4922442</v>
      </c>
      <c r="K31" s="65">
        <v>985910</v>
      </c>
      <c r="L31" s="65">
        <v>1551338</v>
      </c>
      <c r="M31" s="65">
        <v>7459690</v>
      </c>
      <c r="N31" s="65">
        <v>18792530</v>
      </c>
      <c r="O31" s="65">
        <v>166987</v>
      </c>
      <c r="P31" s="65">
        <v>2256466</v>
      </c>
      <c r="Q31" s="65">
        <v>21215983</v>
      </c>
      <c r="R31" s="65">
        <v>5703720</v>
      </c>
      <c r="S31" s="65">
        <v>1910591</v>
      </c>
      <c r="T31" s="65">
        <v>10424871</v>
      </c>
      <c r="U31" s="65">
        <v>18039182</v>
      </c>
      <c r="V31" s="65">
        <v>50466116</v>
      </c>
      <c r="W31" s="65">
        <v>45560020</v>
      </c>
      <c r="X31" s="65">
        <v>4906096</v>
      </c>
      <c r="Y31" s="66">
        <v>10.77</v>
      </c>
      <c r="Z31" s="67">
        <v>45560020</v>
      </c>
    </row>
    <row r="32" spans="1:26" ht="13.5">
      <c r="A32" s="75" t="s">
        <v>54</v>
      </c>
      <c r="B32" s="22">
        <f>SUM(B28:B31)</f>
        <v>42229528</v>
      </c>
      <c r="C32" s="22">
        <f>SUM(C28:C31)</f>
        <v>0</v>
      </c>
      <c r="D32" s="104">
        <f aca="true" t="shared" si="5" ref="D32:Z32">SUM(D28:D31)</f>
        <v>90440560</v>
      </c>
      <c r="E32" s="105">
        <f t="shared" si="5"/>
        <v>87042580</v>
      </c>
      <c r="F32" s="105">
        <f t="shared" si="5"/>
        <v>3014079</v>
      </c>
      <c r="G32" s="105">
        <f t="shared" si="5"/>
        <v>10032435</v>
      </c>
      <c r="H32" s="105">
        <f t="shared" si="5"/>
        <v>1285251</v>
      </c>
      <c r="I32" s="105">
        <f t="shared" si="5"/>
        <v>14331765</v>
      </c>
      <c r="J32" s="105">
        <f t="shared" si="5"/>
        <v>6976347</v>
      </c>
      <c r="K32" s="105">
        <f t="shared" si="5"/>
        <v>1601287</v>
      </c>
      <c r="L32" s="105">
        <f t="shared" si="5"/>
        <v>1929333</v>
      </c>
      <c r="M32" s="105">
        <f t="shared" si="5"/>
        <v>10506967</v>
      </c>
      <c r="N32" s="105">
        <f t="shared" si="5"/>
        <v>20269669</v>
      </c>
      <c r="O32" s="105">
        <f t="shared" si="5"/>
        <v>1106488</v>
      </c>
      <c r="P32" s="105">
        <f t="shared" si="5"/>
        <v>3234620</v>
      </c>
      <c r="Q32" s="105">
        <f t="shared" si="5"/>
        <v>24610777</v>
      </c>
      <c r="R32" s="105">
        <f t="shared" si="5"/>
        <v>7631224</v>
      </c>
      <c r="S32" s="105">
        <f t="shared" si="5"/>
        <v>3748813</v>
      </c>
      <c r="T32" s="105">
        <f t="shared" si="5"/>
        <v>15084772</v>
      </c>
      <c r="U32" s="105">
        <f t="shared" si="5"/>
        <v>26464809</v>
      </c>
      <c r="V32" s="105">
        <f t="shared" si="5"/>
        <v>75914318</v>
      </c>
      <c r="W32" s="105">
        <f t="shared" si="5"/>
        <v>87042580</v>
      </c>
      <c r="X32" s="105">
        <f t="shared" si="5"/>
        <v>-11128262</v>
      </c>
      <c r="Y32" s="106">
        <f>+IF(W32&lt;&gt;0,(X32/W32)*100,0)</f>
        <v>-12.784848518966236</v>
      </c>
      <c r="Z32" s="107">
        <f t="shared" si="5"/>
        <v>87042580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42651506</v>
      </c>
      <c r="C35" s="19"/>
      <c r="D35" s="64">
        <v>23968000</v>
      </c>
      <c r="E35" s="65">
        <v>42652000</v>
      </c>
      <c r="F35" s="65">
        <v>97901817</v>
      </c>
      <c r="G35" s="65">
        <v>90184008</v>
      </c>
      <c r="H35" s="65">
        <v>81053122</v>
      </c>
      <c r="I35" s="65">
        <v>269138947</v>
      </c>
      <c r="J35" s="65">
        <v>69166958</v>
      </c>
      <c r="K35" s="65">
        <v>59877613</v>
      </c>
      <c r="L35" s="65">
        <v>56260757</v>
      </c>
      <c r="M35" s="65">
        <v>185305328</v>
      </c>
      <c r="N35" s="65">
        <v>51347424</v>
      </c>
      <c r="O35" s="65">
        <v>46405993</v>
      </c>
      <c r="P35" s="65">
        <v>59458238</v>
      </c>
      <c r="Q35" s="65">
        <v>157211655</v>
      </c>
      <c r="R35" s="65">
        <v>48733965</v>
      </c>
      <c r="S35" s="65">
        <v>38342816</v>
      </c>
      <c r="T35" s="65">
        <v>30337667</v>
      </c>
      <c r="U35" s="65">
        <v>117414448</v>
      </c>
      <c r="V35" s="65">
        <v>729070378</v>
      </c>
      <c r="W35" s="65">
        <v>42652000</v>
      </c>
      <c r="X35" s="65">
        <v>686418378</v>
      </c>
      <c r="Y35" s="66">
        <v>1609.35</v>
      </c>
      <c r="Z35" s="67">
        <v>42652000</v>
      </c>
    </row>
    <row r="36" spans="1:26" ht="13.5">
      <c r="A36" s="63" t="s">
        <v>57</v>
      </c>
      <c r="B36" s="19">
        <v>157334906</v>
      </c>
      <c r="C36" s="19"/>
      <c r="D36" s="64">
        <v>49357000</v>
      </c>
      <c r="E36" s="65">
        <v>157335000</v>
      </c>
      <c r="F36" s="65">
        <v>119135752</v>
      </c>
      <c r="G36" s="65">
        <v>147498466</v>
      </c>
      <c r="H36" s="65">
        <v>147498466</v>
      </c>
      <c r="I36" s="65">
        <v>414132684</v>
      </c>
      <c r="J36" s="65">
        <v>147783452</v>
      </c>
      <c r="K36" s="65">
        <v>159248652</v>
      </c>
      <c r="L36" s="65">
        <v>159412911</v>
      </c>
      <c r="M36" s="65">
        <v>466445015</v>
      </c>
      <c r="N36" s="65">
        <v>175718966</v>
      </c>
      <c r="O36" s="65">
        <v>178677710</v>
      </c>
      <c r="P36" s="65">
        <v>181171057</v>
      </c>
      <c r="Q36" s="65">
        <v>535567733</v>
      </c>
      <c r="R36" s="65">
        <v>184226119</v>
      </c>
      <c r="S36" s="65">
        <v>187223233</v>
      </c>
      <c r="T36" s="65">
        <v>191411759</v>
      </c>
      <c r="U36" s="65">
        <v>562861111</v>
      </c>
      <c r="V36" s="65">
        <v>1979006543</v>
      </c>
      <c r="W36" s="65">
        <v>157335000</v>
      </c>
      <c r="X36" s="65">
        <v>1821671543</v>
      </c>
      <c r="Y36" s="66">
        <v>1157.83</v>
      </c>
      <c r="Z36" s="67">
        <v>157335000</v>
      </c>
    </row>
    <row r="37" spans="1:26" ht="13.5">
      <c r="A37" s="63" t="s">
        <v>58</v>
      </c>
      <c r="B37" s="19">
        <v>39503827</v>
      </c>
      <c r="C37" s="19"/>
      <c r="D37" s="64">
        <v>21505000</v>
      </c>
      <c r="E37" s="65">
        <v>39505000</v>
      </c>
      <c r="F37" s="65">
        <v>29057515</v>
      </c>
      <c r="G37" s="65">
        <v>36392899</v>
      </c>
      <c r="H37" s="65">
        <v>35437430</v>
      </c>
      <c r="I37" s="65">
        <v>100887844</v>
      </c>
      <c r="J37" s="65">
        <v>35057761</v>
      </c>
      <c r="K37" s="65">
        <v>35016157</v>
      </c>
      <c r="L37" s="65">
        <v>39291449</v>
      </c>
      <c r="M37" s="65">
        <v>109365367</v>
      </c>
      <c r="N37" s="65">
        <v>43571333</v>
      </c>
      <c r="O37" s="65">
        <v>45321668</v>
      </c>
      <c r="P37" s="65">
        <v>51749982</v>
      </c>
      <c r="Q37" s="65">
        <v>140642983</v>
      </c>
      <c r="R37" s="65">
        <v>51092330</v>
      </c>
      <c r="S37" s="65">
        <v>39278335</v>
      </c>
      <c r="T37" s="65">
        <v>38470857</v>
      </c>
      <c r="U37" s="65">
        <v>128841522</v>
      </c>
      <c r="V37" s="65">
        <v>479737716</v>
      </c>
      <c r="W37" s="65">
        <v>39505000</v>
      </c>
      <c r="X37" s="65">
        <v>440232716</v>
      </c>
      <c r="Y37" s="66">
        <v>1114.37</v>
      </c>
      <c r="Z37" s="67">
        <v>39505000</v>
      </c>
    </row>
    <row r="38" spans="1:26" ht="13.5">
      <c r="A38" s="63" t="s">
        <v>59</v>
      </c>
      <c r="B38" s="19">
        <v>14952327</v>
      </c>
      <c r="C38" s="19"/>
      <c r="D38" s="64">
        <v>1776000</v>
      </c>
      <c r="E38" s="65">
        <v>14952000</v>
      </c>
      <c r="F38" s="65">
        <v>18805739</v>
      </c>
      <c r="G38" s="65">
        <v>19314895</v>
      </c>
      <c r="H38" s="65">
        <v>19314895</v>
      </c>
      <c r="I38" s="65">
        <v>57435529</v>
      </c>
      <c r="J38" s="65">
        <v>18274367</v>
      </c>
      <c r="K38" s="65">
        <v>18274367</v>
      </c>
      <c r="L38" s="65">
        <v>18274367</v>
      </c>
      <c r="M38" s="65">
        <v>54823101</v>
      </c>
      <c r="N38" s="65">
        <v>14460421</v>
      </c>
      <c r="O38" s="65">
        <v>14460421</v>
      </c>
      <c r="P38" s="65">
        <v>14460421</v>
      </c>
      <c r="Q38" s="65">
        <v>43381263</v>
      </c>
      <c r="R38" s="65">
        <v>14460421</v>
      </c>
      <c r="S38" s="65">
        <v>14460421</v>
      </c>
      <c r="T38" s="65">
        <v>14460421</v>
      </c>
      <c r="U38" s="65">
        <v>43381263</v>
      </c>
      <c r="V38" s="65">
        <v>199021156</v>
      </c>
      <c r="W38" s="65">
        <v>14952000</v>
      </c>
      <c r="X38" s="65">
        <v>184069156</v>
      </c>
      <c r="Y38" s="66">
        <v>1231.07</v>
      </c>
      <c r="Z38" s="67">
        <v>14952000</v>
      </c>
    </row>
    <row r="39" spans="1:26" ht="13.5">
      <c r="A39" s="63" t="s">
        <v>60</v>
      </c>
      <c r="B39" s="19">
        <v>145530258</v>
      </c>
      <c r="C39" s="19"/>
      <c r="D39" s="64">
        <v>50044000</v>
      </c>
      <c r="E39" s="65">
        <v>145530000</v>
      </c>
      <c r="F39" s="65">
        <v>169174315</v>
      </c>
      <c r="G39" s="65">
        <v>181974680</v>
      </c>
      <c r="H39" s="65">
        <v>173799263</v>
      </c>
      <c r="I39" s="65">
        <v>524948258</v>
      </c>
      <c r="J39" s="65">
        <v>163618282</v>
      </c>
      <c r="K39" s="65">
        <v>165835741</v>
      </c>
      <c r="L39" s="65">
        <v>158107852</v>
      </c>
      <c r="M39" s="65">
        <v>487561875</v>
      </c>
      <c r="N39" s="65">
        <v>169034636</v>
      </c>
      <c r="O39" s="65">
        <v>165301614</v>
      </c>
      <c r="P39" s="65">
        <v>174418892</v>
      </c>
      <c r="Q39" s="65">
        <v>508755142</v>
      </c>
      <c r="R39" s="65">
        <v>167407333</v>
      </c>
      <c r="S39" s="65">
        <v>171827293</v>
      </c>
      <c r="T39" s="65">
        <v>168818148</v>
      </c>
      <c r="U39" s="65">
        <v>508052774</v>
      </c>
      <c r="V39" s="65">
        <v>2029318049</v>
      </c>
      <c r="W39" s="65">
        <v>145530000</v>
      </c>
      <c r="X39" s="65">
        <v>1883788049</v>
      </c>
      <c r="Y39" s="66">
        <v>1294.43</v>
      </c>
      <c r="Z39" s="67">
        <v>145530000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397343424</v>
      </c>
      <c r="C42" s="19">
        <v>16978145</v>
      </c>
      <c r="D42" s="64">
        <v>0</v>
      </c>
      <c r="E42" s="65">
        <v>87583176</v>
      </c>
      <c r="F42" s="65">
        <v>-6254031</v>
      </c>
      <c r="G42" s="65">
        <v>5245029</v>
      </c>
      <c r="H42" s="65">
        <v>-1152020</v>
      </c>
      <c r="I42" s="65">
        <v>-2161022</v>
      </c>
      <c r="J42" s="65">
        <v>-4693108</v>
      </c>
      <c r="K42" s="65">
        <v>9443528</v>
      </c>
      <c r="L42" s="65">
        <v>1510490</v>
      </c>
      <c r="M42" s="65">
        <v>6260910</v>
      </c>
      <c r="N42" s="65">
        <v>759841</v>
      </c>
      <c r="O42" s="65">
        <v>2192736</v>
      </c>
      <c r="P42" s="65">
        <v>10421062</v>
      </c>
      <c r="Q42" s="65">
        <v>13373639</v>
      </c>
      <c r="R42" s="65">
        <v>-6369813</v>
      </c>
      <c r="S42" s="65">
        <v>4067351</v>
      </c>
      <c r="T42" s="65">
        <v>1807080</v>
      </c>
      <c r="U42" s="65">
        <v>-495382</v>
      </c>
      <c r="V42" s="65">
        <v>16978145</v>
      </c>
      <c r="W42" s="65">
        <v>87583176</v>
      </c>
      <c r="X42" s="65">
        <v>-70605031</v>
      </c>
      <c r="Y42" s="66">
        <v>-80.61</v>
      </c>
      <c r="Z42" s="67">
        <v>87583176</v>
      </c>
    </row>
    <row r="43" spans="1:26" ht="13.5">
      <c r="A43" s="63" t="s">
        <v>63</v>
      </c>
      <c r="B43" s="19">
        <v>-389513528</v>
      </c>
      <c r="C43" s="19">
        <v>-18757326</v>
      </c>
      <c r="D43" s="64">
        <v>0</v>
      </c>
      <c r="E43" s="65">
        <v>0</v>
      </c>
      <c r="F43" s="65">
        <v>11763910</v>
      </c>
      <c r="G43" s="65">
        <v>-3251875</v>
      </c>
      <c r="H43" s="65">
        <v>-930739</v>
      </c>
      <c r="I43" s="65">
        <v>7581296</v>
      </c>
      <c r="J43" s="65">
        <v>-3609169</v>
      </c>
      <c r="K43" s="65">
        <v>-1627082</v>
      </c>
      <c r="L43" s="65">
        <v>-1932866</v>
      </c>
      <c r="M43" s="65">
        <v>-7169117</v>
      </c>
      <c r="N43" s="65">
        <v>-2999498</v>
      </c>
      <c r="O43" s="65">
        <v>-835935</v>
      </c>
      <c r="P43" s="65">
        <v>-2848296</v>
      </c>
      <c r="Q43" s="65">
        <v>-6683729</v>
      </c>
      <c r="R43" s="65">
        <v>-6121087</v>
      </c>
      <c r="S43" s="65">
        <v>-2810743</v>
      </c>
      <c r="T43" s="65">
        <v>-3553946</v>
      </c>
      <c r="U43" s="65">
        <v>-12485776</v>
      </c>
      <c r="V43" s="65">
        <v>-18757326</v>
      </c>
      <c r="W43" s="65">
        <v>0</v>
      </c>
      <c r="X43" s="65">
        <v>-18757326</v>
      </c>
      <c r="Y43" s="66">
        <v>0</v>
      </c>
      <c r="Z43" s="67">
        <v>0</v>
      </c>
    </row>
    <row r="44" spans="1:26" ht="13.5">
      <c r="A44" s="63" t="s">
        <v>64</v>
      </c>
      <c r="B44" s="19">
        <v>-8681727</v>
      </c>
      <c r="C44" s="19"/>
      <c r="D44" s="64">
        <v>0</v>
      </c>
      <c r="E44" s="65">
        <v>-540156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-540156</v>
      </c>
      <c r="X44" s="65">
        <v>540156</v>
      </c>
      <c r="Y44" s="66">
        <v>-100</v>
      </c>
      <c r="Z44" s="67">
        <v>-540156</v>
      </c>
    </row>
    <row r="45" spans="1:26" ht="13.5">
      <c r="A45" s="75" t="s">
        <v>65</v>
      </c>
      <c r="B45" s="22">
        <v>4844697</v>
      </c>
      <c r="C45" s="22">
        <v>313164</v>
      </c>
      <c r="D45" s="104">
        <v>0</v>
      </c>
      <c r="E45" s="105">
        <v>87043020</v>
      </c>
      <c r="F45" s="105">
        <v>7602224</v>
      </c>
      <c r="G45" s="105">
        <v>9595378</v>
      </c>
      <c r="H45" s="105">
        <v>7512619</v>
      </c>
      <c r="I45" s="105">
        <v>7512619</v>
      </c>
      <c r="J45" s="105">
        <v>-789658</v>
      </c>
      <c r="K45" s="105">
        <v>7026788</v>
      </c>
      <c r="L45" s="105">
        <v>6604412</v>
      </c>
      <c r="M45" s="105">
        <v>6604412</v>
      </c>
      <c r="N45" s="105">
        <v>4364755</v>
      </c>
      <c r="O45" s="105">
        <v>5721556</v>
      </c>
      <c r="P45" s="105">
        <v>13294322</v>
      </c>
      <c r="Q45" s="105">
        <v>13294322</v>
      </c>
      <c r="R45" s="105">
        <v>803422</v>
      </c>
      <c r="S45" s="105">
        <v>2060030</v>
      </c>
      <c r="T45" s="105">
        <v>313164</v>
      </c>
      <c r="U45" s="105">
        <v>313164</v>
      </c>
      <c r="V45" s="105">
        <v>313164</v>
      </c>
      <c r="W45" s="105">
        <v>87043020</v>
      </c>
      <c r="X45" s="105">
        <v>-86729856</v>
      </c>
      <c r="Y45" s="106">
        <v>-99.64</v>
      </c>
      <c r="Z45" s="107">
        <v>87043020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8302230</v>
      </c>
      <c r="C49" s="57"/>
      <c r="D49" s="134">
        <v>4074280</v>
      </c>
      <c r="E49" s="59">
        <v>1808317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47528227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16256397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16256397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103.5828782394828</v>
      </c>
      <c r="C58" s="5">
        <f>IF(C67=0,0,+(C76/C67)*100)</f>
        <v>0</v>
      </c>
      <c r="D58" s="6">
        <f aca="true" t="shared" si="6" ref="D58:Z58">IF(D67=0,0,+(D76/D67)*100)</f>
        <v>104.9631735691523</v>
      </c>
      <c r="E58" s="7">
        <f t="shared" si="6"/>
        <v>100.00000646756777</v>
      </c>
      <c r="F58" s="7">
        <f t="shared" si="6"/>
        <v>16.021565524487848</v>
      </c>
      <c r="G58" s="7">
        <f t="shared" si="6"/>
        <v>96.45511418881932</v>
      </c>
      <c r="H58" s="7">
        <f t="shared" si="6"/>
        <v>218.6357285647973</v>
      </c>
      <c r="I58" s="7">
        <f t="shared" si="6"/>
        <v>70.14977775702835</v>
      </c>
      <c r="J58" s="7">
        <f t="shared" si="6"/>
        <v>43.716188008751836</v>
      </c>
      <c r="K58" s="7">
        <f t="shared" si="6"/>
        <v>159.50432583614557</v>
      </c>
      <c r="L58" s="7">
        <f t="shared" si="6"/>
        <v>0</v>
      </c>
      <c r="M58" s="7">
        <f t="shared" si="6"/>
        <v>101.50524425227555</v>
      </c>
      <c r="N58" s="7">
        <f t="shared" si="6"/>
        <v>65.45154294427431</v>
      </c>
      <c r="O58" s="7">
        <f t="shared" si="6"/>
        <v>10.303344680756185</v>
      </c>
      <c r="P58" s="7">
        <f t="shared" si="6"/>
        <v>63.98630758647003</v>
      </c>
      <c r="Q58" s="7">
        <f t="shared" si="6"/>
        <v>22.302725858393263</v>
      </c>
      <c r="R58" s="7">
        <f t="shared" si="6"/>
        <v>61.02366472230734</v>
      </c>
      <c r="S58" s="7">
        <f t="shared" si="6"/>
        <v>91.06375909159739</v>
      </c>
      <c r="T58" s="7">
        <f t="shared" si="6"/>
        <v>61.26487532972666</v>
      </c>
      <c r="U58" s="7">
        <f t="shared" si="6"/>
        <v>69.79235710470802</v>
      </c>
      <c r="V58" s="7">
        <f t="shared" si="6"/>
        <v>53.31342489625853</v>
      </c>
      <c r="W58" s="7">
        <f t="shared" si="6"/>
        <v>100.00000646756777</v>
      </c>
      <c r="X58" s="7">
        <f t="shared" si="6"/>
        <v>0</v>
      </c>
      <c r="Y58" s="7">
        <f t="shared" si="6"/>
        <v>0</v>
      </c>
      <c r="Z58" s="8">
        <f t="shared" si="6"/>
        <v>100.00000646756777</v>
      </c>
    </row>
    <row r="59" spans="1:26" ht="13.5">
      <c r="A59" s="37" t="s">
        <v>31</v>
      </c>
      <c r="B59" s="9">
        <f aca="true" t="shared" si="7" ref="B59:Z66">IF(B68=0,0,+(B77/B68)*100)</f>
        <v>72.69925767472274</v>
      </c>
      <c r="C59" s="9">
        <f t="shared" si="7"/>
        <v>0</v>
      </c>
      <c r="D59" s="2">
        <f t="shared" si="7"/>
        <v>99.99999760366597</v>
      </c>
      <c r="E59" s="10">
        <f t="shared" si="7"/>
        <v>100.00000546902675</v>
      </c>
      <c r="F59" s="10">
        <f t="shared" si="7"/>
        <v>5.520219080621068</v>
      </c>
      <c r="G59" s="10">
        <f t="shared" si="7"/>
        <v>158.43210284707817</v>
      </c>
      <c r="H59" s="10">
        <f t="shared" si="7"/>
        <v>1029.7540041135642</v>
      </c>
      <c r="I59" s="10">
        <f t="shared" si="7"/>
        <v>73.12285877983552</v>
      </c>
      <c r="J59" s="10">
        <f t="shared" si="7"/>
        <v>90.73574990750201</v>
      </c>
      <c r="K59" s="10">
        <f t="shared" si="7"/>
        <v>177.51138517750883</v>
      </c>
      <c r="L59" s="10">
        <f t="shared" si="7"/>
        <v>0</v>
      </c>
      <c r="M59" s="10">
        <f t="shared" si="7"/>
        <v>180.12468876940534</v>
      </c>
      <c r="N59" s="10">
        <f t="shared" si="7"/>
        <v>80.545413451703</v>
      </c>
      <c r="O59" s="10">
        <f t="shared" si="7"/>
        <v>3.4653297185376095</v>
      </c>
      <c r="P59" s="10">
        <f t="shared" si="7"/>
        <v>66.25065567706625</v>
      </c>
      <c r="Q59" s="10">
        <f t="shared" si="7"/>
        <v>9.439650791931866</v>
      </c>
      <c r="R59" s="10">
        <f t="shared" si="7"/>
        <v>63.18316674085482</v>
      </c>
      <c r="S59" s="10">
        <f t="shared" si="7"/>
        <v>176.06068772784994</v>
      </c>
      <c r="T59" s="10">
        <f t="shared" si="7"/>
        <v>67.9888497373116</v>
      </c>
      <c r="U59" s="10">
        <f t="shared" si="7"/>
        <v>86.04811090274667</v>
      </c>
      <c r="V59" s="10">
        <f t="shared" si="7"/>
        <v>44.58590158641007</v>
      </c>
      <c r="W59" s="10">
        <f t="shared" si="7"/>
        <v>100.00000546902675</v>
      </c>
      <c r="X59" s="10">
        <f t="shared" si="7"/>
        <v>0</v>
      </c>
      <c r="Y59" s="10">
        <f t="shared" si="7"/>
        <v>0</v>
      </c>
      <c r="Z59" s="11">
        <f t="shared" si="7"/>
        <v>100.00000546902675</v>
      </c>
    </row>
    <row r="60" spans="1:26" ht="13.5">
      <c r="A60" s="38" t="s">
        <v>32</v>
      </c>
      <c r="B60" s="12">
        <f t="shared" si="7"/>
        <v>140.78461221698407</v>
      </c>
      <c r="C60" s="12">
        <f t="shared" si="7"/>
        <v>0</v>
      </c>
      <c r="D60" s="3">
        <f t="shared" si="7"/>
        <v>109.19584006159863</v>
      </c>
      <c r="E60" s="13">
        <f t="shared" si="7"/>
        <v>100.00000711731107</v>
      </c>
      <c r="F60" s="13">
        <f t="shared" si="7"/>
        <v>86.73538226531592</v>
      </c>
      <c r="G60" s="13">
        <f t="shared" si="7"/>
        <v>65.61966147444423</v>
      </c>
      <c r="H60" s="13">
        <f t="shared" si="7"/>
        <v>53.59192553755974</v>
      </c>
      <c r="I60" s="13">
        <f t="shared" si="7"/>
        <v>65.03457405886243</v>
      </c>
      <c r="J60" s="13">
        <f t="shared" si="7"/>
        <v>33.739204328539394</v>
      </c>
      <c r="K60" s="13">
        <f t="shared" si="7"/>
        <v>141.39010421976224</v>
      </c>
      <c r="L60" s="13">
        <f t="shared" si="7"/>
        <v>0</v>
      </c>
      <c r="M60" s="13">
        <f t="shared" si="7"/>
        <v>72.6825081556059</v>
      </c>
      <c r="N60" s="13">
        <f t="shared" si="7"/>
        <v>58.77846471373165</v>
      </c>
      <c r="O60" s="13">
        <f t="shared" si="7"/>
        <v>81.55295650737438</v>
      </c>
      <c r="P60" s="13">
        <f t="shared" si="7"/>
        <v>63.03246922640603</v>
      </c>
      <c r="Q60" s="13">
        <f t="shared" si="7"/>
        <v>67.2877989621831</v>
      </c>
      <c r="R60" s="13">
        <f t="shared" si="7"/>
        <v>60.113991923994824</v>
      </c>
      <c r="S60" s="13">
        <f t="shared" si="7"/>
        <v>74.313586828672</v>
      </c>
      <c r="T60" s="13">
        <f t="shared" si="7"/>
        <v>58.44409090458061</v>
      </c>
      <c r="U60" s="13">
        <f t="shared" si="7"/>
        <v>64.14000218089188</v>
      </c>
      <c r="V60" s="13">
        <f t="shared" si="7"/>
        <v>66.6769674373296</v>
      </c>
      <c r="W60" s="13">
        <f t="shared" si="7"/>
        <v>100.00000711731107</v>
      </c>
      <c r="X60" s="13">
        <f t="shared" si="7"/>
        <v>0</v>
      </c>
      <c r="Y60" s="13">
        <f t="shared" si="7"/>
        <v>0</v>
      </c>
      <c r="Z60" s="14">
        <f t="shared" si="7"/>
        <v>100.00000711731107</v>
      </c>
    </row>
    <row r="61" spans="1:26" ht="13.5">
      <c r="A61" s="39" t="s">
        <v>103</v>
      </c>
      <c r="B61" s="12">
        <f t="shared" si="7"/>
        <v>100.66629019652729</v>
      </c>
      <c r="C61" s="12">
        <f t="shared" si="7"/>
        <v>0</v>
      </c>
      <c r="D61" s="3">
        <f t="shared" si="7"/>
        <v>100.00000218870677</v>
      </c>
      <c r="E61" s="13">
        <f t="shared" si="7"/>
        <v>100.00000412788177</v>
      </c>
      <c r="F61" s="13">
        <f t="shared" si="7"/>
        <v>87.64900401559039</v>
      </c>
      <c r="G61" s="13">
        <f t="shared" si="7"/>
        <v>67.7869438818284</v>
      </c>
      <c r="H61" s="13">
        <f t="shared" si="7"/>
        <v>55.31678272105254</v>
      </c>
      <c r="I61" s="13">
        <f t="shared" si="7"/>
        <v>66.1090181706666</v>
      </c>
      <c r="J61" s="13">
        <f t="shared" si="7"/>
        <v>31.86372947062181</v>
      </c>
      <c r="K61" s="13">
        <f t="shared" si="7"/>
        <v>196.15168057232498</v>
      </c>
      <c r="L61" s="13">
        <f t="shared" si="7"/>
        <v>0</v>
      </c>
      <c r="M61" s="13">
        <f t="shared" si="7"/>
        <v>73.10655047492641</v>
      </c>
      <c r="N61" s="13">
        <f t="shared" si="7"/>
        <v>70.33173256812951</v>
      </c>
      <c r="O61" s="13">
        <f t="shared" si="7"/>
        <v>89.77378269005372</v>
      </c>
      <c r="P61" s="13">
        <f t="shared" si="7"/>
        <v>67.12413557696144</v>
      </c>
      <c r="Q61" s="13">
        <f t="shared" si="7"/>
        <v>75.0328064288265</v>
      </c>
      <c r="R61" s="13">
        <f t="shared" si="7"/>
        <v>64.01620962076318</v>
      </c>
      <c r="S61" s="13">
        <f t="shared" si="7"/>
        <v>76.88074042295159</v>
      </c>
      <c r="T61" s="13">
        <f t="shared" si="7"/>
        <v>59.20022640432844</v>
      </c>
      <c r="U61" s="13">
        <f t="shared" si="7"/>
        <v>66.4922810605832</v>
      </c>
      <c r="V61" s="13">
        <f t="shared" si="7"/>
        <v>69.46127686903286</v>
      </c>
      <c r="W61" s="13">
        <f t="shared" si="7"/>
        <v>100.00000412788177</v>
      </c>
      <c r="X61" s="13">
        <f t="shared" si="7"/>
        <v>0</v>
      </c>
      <c r="Y61" s="13">
        <f t="shared" si="7"/>
        <v>0</v>
      </c>
      <c r="Z61" s="14">
        <f t="shared" si="7"/>
        <v>100.00000412788177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100.00001935483871</v>
      </c>
      <c r="E64" s="13">
        <f t="shared" si="7"/>
        <v>100.00002580645162</v>
      </c>
      <c r="F64" s="13">
        <f t="shared" si="7"/>
        <v>0</v>
      </c>
      <c r="G64" s="13">
        <f t="shared" si="7"/>
        <v>52.60973389854316</v>
      </c>
      <c r="H64" s="13">
        <f t="shared" si="7"/>
        <v>0</v>
      </c>
      <c r="I64" s="13">
        <f t="shared" si="7"/>
        <v>25.601644306378475</v>
      </c>
      <c r="J64" s="13">
        <f t="shared" si="7"/>
        <v>121.80719803756452</v>
      </c>
      <c r="K64" s="13">
        <f t="shared" si="7"/>
        <v>18.021653053172432</v>
      </c>
      <c r="L64" s="13">
        <f t="shared" si="7"/>
        <v>0</v>
      </c>
      <c r="M64" s="13">
        <f t="shared" si="7"/>
        <v>79.54471224530175</v>
      </c>
      <c r="N64" s="13">
        <f t="shared" si="7"/>
        <v>0</v>
      </c>
      <c r="O64" s="13">
        <f t="shared" si="7"/>
        <v>43.570679081616014</v>
      </c>
      <c r="P64" s="13">
        <f t="shared" si="7"/>
        <v>39.88672467493654</v>
      </c>
      <c r="Q64" s="13">
        <f t="shared" si="7"/>
        <v>27.647170993489333</v>
      </c>
      <c r="R64" s="13">
        <f t="shared" si="7"/>
        <v>38.03992081080052</v>
      </c>
      <c r="S64" s="13">
        <f t="shared" si="7"/>
        <v>58.20617859685002</v>
      </c>
      <c r="T64" s="13">
        <f t="shared" si="7"/>
        <v>53.54660267069741</v>
      </c>
      <c r="U64" s="13">
        <f t="shared" si="7"/>
        <v>49.71750296590084</v>
      </c>
      <c r="V64" s="13">
        <f t="shared" si="7"/>
        <v>40.16163089869391</v>
      </c>
      <c r="W64" s="13">
        <f t="shared" si="7"/>
        <v>100.00002580645162</v>
      </c>
      <c r="X64" s="13">
        <f t="shared" si="7"/>
        <v>0</v>
      </c>
      <c r="Y64" s="13">
        <f t="shared" si="7"/>
        <v>0</v>
      </c>
      <c r="Z64" s="14">
        <f t="shared" si="7"/>
        <v>100.00002580645162</v>
      </c>
    </row>
    <row r="65" spans="1:26" ht="13.5">
      <c r="A65" s="39" t="s">
        <v>107</v>
      </c>
      <c r="B65" s="12">
        <f t="shared" si="7"/>
        <v>-29.300741582591478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131538436</v>
      </c>
      <c r="C67" s="24"/>
      <c r="D67" s="25">
        <v>181348826</v>
      </c>
      <c r="E67" s="26">
        <v>185541156</v>
      </c>
      <c r="F67" s="26">
        <v>45282460</v>
      </c>
      <c r="G67" s="26">
        <v>14402636</v>
      </c>
      <c r="H67" s="26">
        <v>13955478</v>
      </c>
      <c r="I67" s="26">
        <v>73640574</v>
      </c>
      <c r="J67" s="26">
        <v>13955478</v>
      </c>
      <c r="K67" s="26">
        <v>5745710</v>
      </c>
      <c r="L67" s="26"/>
      <c r="M67" s="26">
        <v>19701188</v>
      </c>
      <c r="N67" s="26">
        <v>9251047</v>
      </c>
      <c r="O67" s="26">
        <v>66916222</v>
      </c>
      <c r="P67" s="26">
        <v>9686824</v>
      </c>
      <c r="Q67" s="26">
        <v>85854093</v>
      </c>
      <c r="R67" s="26">
        <v>9686824</v>
      </c>
      <c r="S67" s="26">
        <v>8294472</v>
      </c>
      <c r="T67" s="26">
        <v>10729342</v>
      </c>
      <c r="U67" s="26">
        <v>28710638</v>
      </c>
      <c r="V67" s="26">
        <v>207906493</v>
      </c>
      <c r="W67" s="26">
        <v>185541156</v>
      </c>
      <c r="X67" s="26"/>
      <c r="Y67" s="25"/>
      <c r="Z67" s="27">
        <v>185541156</v>
      </c>
    </row>
    <row r="68" spans="1:26" ht="13.5" hidden="1">
      <c r="A68" s="37" t="s">
        <v>31</v>
      </c>
      <c r="B68" s="19">
        <v>71872401</v>
      </c>
      <c r="C68" s="19"/>
      <c r="D68" s="20">
        <v>83460819</v>
      </c>
      <c r="E68" s="21">
        <v>73139156</v>
      </c>
      <c r="F68" s="21">
        <v>39427312</v>
      </c>
      <c r="G68" s="21">
        <v>4785046</v>
      </c>
      <c r="H68" s="21">
        <v>2359511</v>
      </c>
      <c r="I68" s="21">
        <v>46571869</v>
      </c>
      <c r="J68" s="21">
        <v>2359511</v>
      </c>
      <c r="K68" s="21">
        <v>2881378</v>
      </c>
      <c r="L68" s="21"/>
      <c r="M68" s="21">
        <v>5240889</v>
      </c>
      <c r="N68" s="21">
        <v>2836087</v>
      </c>
      <c r="O68" s="21">
        <v>61056470</v>
      </c>
      <c r="P68" s="21">
        <v>2871078</v>
      </c>
      <c r="Q68" s="21">
        <v>66763635</v>
      </c>
      <c r="R68" s="21">
        <v>2871078</v>
      </c>
      <c r="S68" s="21">
        <v>1365482</v>
      </c>
      <c r="T68" s="21">
        <v>3170867</v>
      </c>
      <c r="U68" s="21">
        <v>7407427</v>
      </c>
      <c r="V68" s="21">
        <v>125983820</v>
      </c>
      <c r="W68" s="21">
        <v>73139156</v>
      </c>
      <c r="X68" s="21"/>
      <c r="Y68" s="20"/>
      <c r="Z68" s="23">
        <v>73139156</v>
      </c>
    </row>
    <row r="69" spans="1:26" ht="13.5" hidden="1">
      <c r="A69" s="38" t="s">
        <v>32</v>
      </c>
      <c r="B69" s="19">
        <v>59666035</v>
      </c>
      <c r="C69" s="19"/>
      <c r="D69" s="20">
        <v>97877507</v>
      </c>
      <c r="E69" s="21">
        <v>112402000</v>
      </c>
      <c r="F69" s="21">
        <v>5855148</v>
      </c>
      <c r="G69" s="21">
        <v>9617590</v>
      </c>
      <c r="H69" s="21">
        <v>11595967</v>
      </c>
      <c r="I69" s="21">
        <v>27068705</v>
      </c>
      <c r="J69" s="21">
        <v>11595967</v>
      </c>
      <c r="K69" s="21">
        <v>2864332</v>
      </c>
      <c r="L69" s="21"/>
      <c r="M69" s="21">
        <v>14460299</v>
      </c>
      <c r="N69" s="21">
        <v>6414960</v>
      </c>
      <c r="O69" s="21">
        <v>5859752</v>
      </c>
      <c r="P69" s="21">
        <v>6815746</v>
      </c>
      <c r="Q69" s="21">
        <v>19090458</v>
      </c>
      <c r="R69" s="21">
        <v>6815746</v>
      </c>
      <c r="S69" s="21">
        <v>6928990</v>
      </c>
      <c r="T69" s="21">
        <v>7558475</v>
      </c>
      <c r="U69" s="21">
        <v>21303211</v>
      </c>
      <c r="V69" s="21">
        <v>81922673</v>
      </c>
      <c r="W69" s="21">
        <v>112402000</v>
      </c>
      <c r="X69" s="21"/>
      <c r="Y69" s="20"/>
      <c r="Z69" s="23">
        <v>112402000</v>
      </c>
    </row>
    <row r="70" spans="1:26" ht="13.5" hidden="1">
      <c r="A70" s="39" t="s">
        <v>103</v>
      </c>
      <c r="B70" s="19">
        <v>67796435</v>
      </c>
      <c r="C70" s="19"/>
      <c r="D70" s="20">
        <v>91378161</v>
      </c>
      <c r="E70" s="21">
        <v>96902000</v>
      </c>
      <c r="F70" s="21">
        <v>4966393</v>
      </c>
      <c r="G70" s="21">
        <v>8503431</v>
      </c>
      <c r="H70" s="21">
        <v>11234388</v>
      </c>
      <c r="I70" s="21">
        <v>24704212</v>
      </c>
      <c r="J70" s="21">
        <v>11234388</v>
      </c>
      <c r="K70" s="21">
        <v>1992714</v>
      </c>
      <c r="L70" s="21"/>
      <c r="M70" s="21">
        <v>13227102</v>
      </c>
      <c r="N70" s="21">
        <v>5361186</v>
      </c>
      <c r="O70" s="21">
        <v>4817138</v>
      </c>
      <c r="P70" s="21">
        <v>5791869</v>
      </c>
      <c r="Q70" s="21">
        <v>15970193</v>
      </c>
      <c r="R70" s="21">
        <v>5791869</v>
      </c>
      <c r="S70" s="21">
        <v>5976476</v>
      </c>
      <c r="T70" s="21">
        <v>6547578</v>
      </c>
      <c r="U70" s="21">
        <v>18315923</v>
      </c>
      <c r="V70" s="21">
        <v>72217430</v>
      </c>
      <c r="W70" s="21">
        <v>96902000</v>
      </c>
      <c r="X70" s="21"/>
      <c r="Y70" s="20"/>
      <c r="Z70" s="23">
        <v>96902000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10340368</v>
      </c>
      <c r="C73" s="19"/>
      <c r="D73" s="20">
        <v>15500000</v>
      </c>
      <c r="E73" s="21">
        <v>15500000</v>
      </c>
      <c r="F73" s="21">
        <v>823347</v>
      </c>
      <c r="G73" s="21">
        <v>1039378</v>
      </c>
      <c r="H73" s="21">
        <v>273130</v>
      </c>
      <c r="I73" s="21">
        <v>2135855</v>
      </c>
      <c r="J73" s="21">
        <v>273130</v>
      </c>
      <c r="K73" s="21">
        <v>783169</v>
      </c>
      <c r="L73" s="21"/>
      <c r="M73" s="21">
        <v>1056299</v>
      </c>
      <c r="N73" s="21">
        <v>1053774</v>
      </c>
      <c r="O73" s="21">
        <v>1042614</v>
      </c>
      <c r="P73" s="21">
        <v>1023877</v>
      </c>
      <c r="Q73" s="21">
        <v>3120265</v>
      </c>
      <c r="R73" s="21">
        <v>1023877</v>
      </c>
      <c r="S73" s="21">
        <v>952514</v>
      </c>
      <c r="T73" s="21">
        <v>1010897</v>
      </c>
      <c r="U73" s="21">
        <v>2987288</v>
      </c>
      <c r="V73" s="21">
        <v>9299707</v>
      </c>
      <c r="W73" s="21">
        <v>15500000</v>
      </c>
      <c r="X73" s="21"/>
      <c r="Y73" s="20"/>
      <c r="Z73" s="23">
        <v>15500000</v>
      </c>
    </row>
    <row r="74" spans="1:26" ht="13.5" hidden="1">
      <c r="A74" s="39" t="s">
        <v>107</v>
      </c>
      <c r="B74" s="19">
        <v>-18470768</v>
      </c>
      <c r="C74" s="19"/>
      <c r="D74" s="20">
        <v>-9000654</v>
      </c>
      <c r="E74" s="21"/>
      <c r="F74" s="21">
        <v>65408</v>
      </c>
      <c r="G74" s="21">
        <v>74781</v>
      </c>
      <c r="H74" s="21">
        <v>88449</v>
      </c>
      <c r="I74" s="21">
        <v>228638</v>
      </c>
      <c r="J74" s="21">
        <v>88449</v>
      </c>
      <c r="K74" s="21">
        <v>88449</v>
      </c>
      <c r="L74" s="21"/>
      <c r="M74" s="21">
        <v>176898</v>
      </c>
      <c r="N74" s="21"/>
      <c r="O74" s="21"/>
      <c r="P74" s="21"/>
      <c r="Q74" s="21"/>
      <c r="R74" s="21"/>
      <c r="S74" s="21"/>
      <c r="T74" s="21"/>
      <c r="U74" s="21"/>
      <c r="V74" s="21">
        <v>405536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10500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136251298</v>
      </c>
      <c r="C76" s="32">
        <v>110842072</v>
      </c>
      <c r="D76" s="33">
        <v>190349483</v>
      </c>
      <c r="E76" s="34">
        <v>185541168</v>
      </c>
      <c r="F76" s="34">
        <v>7254959</v>
      </c>
      <c r="G76" s="34">
        <v>13892079</v>
      </c>
      <c r="H76" s="34">
        <v>30511661</v>
      </c>
      <c r="I76" s="34">
        <v>51658699</v>
      </c>
      <c r="J76" s="34">
        <v>6100803</v>
      </c>
      <c r="K76" s="34">
        <v>9164656</v>
      </c>
      <c r="L76" s="34">
        <v>4732280</v>
      </c>
      <c r="M76" s="34">
        <v>19997739</v>
      </c>
      <c r="N76" s="34">
        <v>6054953</v>
      </c>
      <c r="O76" s="34">
        <v>6894609</v>
      </c>
      <c r="P76" s="34">
        <v>6198241</v>
      </c>
      <c r="Q76" s="34">
        <v>19147803</v>
      </c>
      <c r="R76" s="34">
        <v>5911255</v>
      </c>
      <c r="S76" s="34">
        <v>7553258</v>
      </c>
      <c r="T76" s="34">
        <v>6573318</v>
      </c>
      <c r="U76" s="34">
        <v>20037831</v>
      </c>
      <c r="V76" s="34">
        <v>110842072</v>
      </c>
      <c r="W76" s="34">
        <v>185541168</v>
      </c>
      <c r="X76" s="34"/>
      <c r="Y76" s="33"/>
      <c r="Z76" s="35">
        <v>185541168</v>
      </c>
    </row>
    <row r="77" spans="1:26" ht="13.5" hidden="1">
      <c r="A77" s="37" t="s">
        <v>31</v>
      </c>
      <c r="B77" s="19">
        <v>52250702</v>
      </c>
      <c r="C77" s="19">
        <v>56171022</v>
      </c>
      <c r="D77" s="20">
        <v>83460817</v>
      </c>
      <c r="E77" s="21">
        <v>73139160</v>
      </c>
      <c r="F77" s="21">
        <v>2176474</v>
      </c>
      <c r="G77" s="21">
        <v>7581049</v>
      </c>
      <c r="H77" s="21">
        <v>24297159</v>
      </c>
      <c r="I77" s="21">
        <v>34054682</v>
      </c>
      <c r="J77" s="21">
        <v>2140920</v>
      </c>
      <c r="K77" s="21">
        <v>5114774</v>
      </c>
      <c r="L77" s="21">
        <v>2184441</v>
      </c>
      <c r="M77" s="21">
        <v>9440135</v>
      </c>
      <c r="N77" s="21">
        <v>2284338</v>
      </c>
      <c r="O77" s="21">
        <v>2115808</v>
      </c>
      <c r="P77" s="21">
        <v>1902108</v>
      </c>
      <c r="Q77" s="21">
        <v>6302254</v>
      </c>
      <c r="R77" s="21">
        <v>1814038</v>
      </c>
      <c r="S77" s="21">
        <v>2404077</v>
      </c>
      <c r="T77" s="21">
        <v>2155836</v>
      </c>
      <c r="U77" s="21">
        <v>6373951</v>
      </c>
      <c r="V77" s="21">
        <v>56171022</v>
      </c>
      <c r="W77" s="21">
        <v>73139160</v>
      </c>
      <c r="X77" s="21"/>
      <c r="Y77" s="20"/>
      <c r="Z77" s="23">
        <v>73139160</v>
      </c>
    </row>
    <row r="78" spans="1:26" ht="13.5" hidden="1">
      <c r="A78" s="38" t="s">
        <v>32</v>
      </c>
      <c r="B78" s="19">
        <v>84000596</v>
      </c>
      <c r="C78" s="19">
        <v>54623554</v>
      </c>
      <c r="D78" s="20">
        <v>106878166</v>
      </c>
      <c r="E78" s="21">
        <v>112402008</v>
      </c>
      <c r="F78" s="21">
        <v>5078485</v>
      </c>
      <c r="G78" s="21">
        <v>6311030</v>
      </c>
      <c r="H78" s="21">
        <v>6214502</v>
      </c>
      <c r="I78" s="21">
        <v>17604017</v>
      </c>
      <c r="J78" s="21">
        <v>3912387</v>
      </c>
      <c r="K78" s="21">
        <v>4049882</v>
      </c>
      <c r="L78" s="21">
        <v>2547839</v>
      </c>
      <c r="M78" s="21">
        <v>10510108</v>
      </c>
      <c r="N78" s="21">
        <v>3770615</v>
      </c>
      <c r="O78" s="21">
        <v>4778801</v>
      </c>
      <c r="P78" s="21">
        <v>4296133</v>
      </c>
      <c r="Q78" s="21">
        <v>12845549</v>
      </c>
      <c r="R78" s="21">
        <v>4097217</v>
      </c>
      <c r="S78" s="21">
        <v>5149181</v>
      </c>
      <c r="T78" s="21">
        <v>4417482</v>
      </c>
      <c r="U78" s="21">
        <v>13663880</v>
      </c>
      <c r="V78" s="21">
        <v>54623554</v>
      </c>
      <c r="W78" s="21">
        <v>112402008</v>
      </c>
      <c r="X78" s="21"/>
      <c r="Y78" s="20"/>
      <c r="Z78" s="23">
        <v>112402008</v>
      </c>
    </row>
    <row r="79" spans="1:26" ht="13.5" hidden="1">
      <c r="A79" s="39" t="s">
        <v>103</v>
      </c>
      <c r="B79" s="19">
        <v>68248156</v>
      </c>
      <c r="C79" s="19">
        <v>50163149</v>
      </c>
      <c r="D79" s="20">
        <v>91378163</v>
      </c>
      <c r="E79" s="21">
        <v>96902004</v>
      </c>
      <c r="F79" s="21">
        <v>4352994</v>
      </c>
      <c r="G79" s="21">
        <v>5764216</v>
      </c>
      <c r="H79" s="21">
        <v>6214502</v>
      </c>
      <c r="I79" s="21">
        <v>16331712</v>
      </c>
      <c r="J79" s="21">
        <v>3579695</v>
      </c>
      <c r="K79" s="21">
        <v>3908742</v>
      </c>
      <c r="L79" s="21">
        <v>2181441</v>
      </c>
      <c r="M79" s="21">
        <v>9669878</v>
      </c>
      <c r="N79" s="21">
        <v>3770615</v>
      </c>
      <c r="O79" s="21">
        <v>4324527</v>
      </c>
      <c r="P79" s="21">
        <v>3887742</v>
      </c>
      <c r="Q79" s="21">
        <v>11982884</v>
      </c>
      <c r="R79" s="21">
        <v>3707735</v>
      </c>
      <c r="S79" s="21">
        <v>4594759</v>
      </c>
      <c r="T79" s="21">
        <v>3876181</v>
      </c>
      <c r="U79" s="21">
        <v>12178675</v>
      </c>
      <c r="V79" s="21">
        <v>50163149</v>
      </c>
      <c r="W79" s="21">
        <v>96902004</v>
      </c>
      <c r="X79" s="21"/>
      <c r="Y79" s="20"/>
      <c r="Z79" s="23">
        <v>96902004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>
        <v>725491</v>
      </c>
      <c r="D81" s="20"/>
      <c r="E81" s="21"/>
      <c r="F81" s="21">
        <v>725491</v>
      </c>
      <c r="G81" s="21"/>
      <c r="H81" s="21"/>
      <c r="I81" s="21">
        <v>725491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725491</v>
      </c>
      <c r="W81" s="21"/>
      <c r="X81" s="21"/>
      <c r="Y81" s="20"/>
      <c r="Z81" s="23"/>
    </row>
    <row r="82" spans="1:26" ht="13.5" hidden="1">
      <c r="A82" s="39" t="s">
        <v>106</v>
      </c>
      <c r="B82" s="19">
        <v>10340368</v>
      </c>
      <c r="C82" s="19">
        <v>3734914</v>
      </c>
      <c r="D82" s="20">
        <v>15500003</v>
      </c>
      <c r="E82" s="21">
        <v>15500004</v>
      </c>
      <c r="F82" s="21"/>
      <c r="G82" s="21">
        <v>546814</v>
      </c>
      <c r="H82" s="21"/>
      <c r="I82" s="21">
        <v>546814</v>
      </c>
      <c r="J82" s="21">
        <v>332692</v>
      </c>
      <c r="K82" s="21">
        <v>141140</v>
      </c>
      <c r="L82" s="21">
        <v>366398</v>
      </c>
      <c r="M82" s="21">
        <v>840230</v>
      </c>
      <c r="N82" s="21"/>
      <c r="O82" s="21">
        <v>454274</v>
      </c>
      <c r="P82" s="21">
        <v>408391</v>
      </c>
      <c r="Q82" s="21">
        <v>862665</v>
      </c>
      <c r="R82" s="21">
        <v>389482</v>
      </c>
      <c r="S82" s="21">
        <v>554422</v>
      </c>
      <c r="T82" s="21">
        <v>541301</v>
      </c>
      <c r="U82" s="21">
        <v>1485205</v>
      </c>
      <c r="V82" s="21">
        <v>3734914</v>
      </c>
      <c r="W82" s="21">
        <v>15500004</v>
      </c>
      <c r="X82" s="21"/>
      <c r="Y82" s="20"/>
      <c r="Z82" s="23">
        <v>15500004</v>
      </c>
    </row>
    <row r="83" spans="1:26" ht="13.5" hidden="1">
      <c r="A83" s="39" t="s">
        <v>107</v>
      </c>
      <c r="B83" s="19">
        <v>5412072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47496</v>
      </c>
      <c r="D84" s="29">
        <v>10500</v>
      </c>
      <c r="E84" s="30"/>
      <c r="F84" s="30"/>
      <c r="G84" s="30"/>
      <c r="H84" s="30"/>
      <c r="I84" s="30"/>
      <c r="J84" s="30">
        <v>47496</v>
      </c>
      <c r="K84" s="30"/>
      <c r="L84" s="30"/>
      <c r="M84" s="30">
        <v>47496</v>
      </c>
      <c r="N84" s="30"/>
      <c r="O84" s="30"/>
      <c r="P84" s="30"/>
      <c r="Q84" s="30"/>
      <c r="R84" s="30"/>
      <c r="S84" s="30"/>
      <c r="T84" s="30"/>
      <c r="U84" s="30"/>
      <c r="V84" s="30">
        <v>47496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99447531</v>
      </c>
      <c r="D5" s="158">
        <f>SUM(D6:D8)</f>
        <v>0</v>
      </c>
      <c r="E5" s="159">
        <f t="shared" si="0"/>
        <v>138182280</v>
      </c>
      <c r="F5" s="105">
        <f t="shared" si="0"/>
        <v>135349127</v>
      </c>
      <c r="G5" s="105">
        <f t="shared" si="0"/>
        <v>55447177</v>
      </c>
      <c r="H5" s="105">
        <f t="shared" si="0"/>
        <v>5118038</v>
      </c>
      <c r="I5" s="105">
        <f t="shared" si="0"/>
        <v>2914932</v>
      </c>
      <c r="J5" s="105">
        <f t="shared" si="0"/>
        <v>63480147</v>
      </c>
      <c r="K5" s="105">
        <f t="shared" si="0"/>
        <v>2914932</v>
      </c>
      <c r="L5" s="105">
        <f t="shared" si="0"/>
        <v>10653526</v>
      </c>
      <c r="M5" s="105">
        <f t="shared" si="0"/>
        <v>3323999</v>
      </c>
      <c r="N5" s="105">
        <f t="shared" si="0"/>
        <v>16892457</v>
      </c>
      <c r="O5" s="105">
        <f t="shared" si="0"/>
        <v>3252785</v>
      </c>
      <c r="P5" s="105">
        <f t="shared" si="0"/>
        <v>61769118</v>
      </c>
      <c r="Q5" s="105">
        <f t="shared" si="0"/>
        <v>3270544</v>
      </c>
      <c r="R5" s="105">
        <f t="shared" si="0"/>
        <v>68292447</v>
      </c>
      <c r="S5" s="105">
        <f t="shared" si="0"/>
        <v>3243884</v>
      </c>
      <c r="T5" s="105">
        <f t="shared" si="0"/>
        <v>1756782</v>
      </c>
      <c r="U5" s="105">
        <f t="shared" si="0"/>
        <v>6292029</v>
      </c>
      <c r="V5" s="105">
        <f t="shared" si="0"/>
        <v>11292695</v>
      </c>
      <c r="W5" s="105">
        <f t="shared" si="0"/>
        <v>159957746</v>
      </c>
      <c r="X5" s="105">
        <f t="shared" si="0"/>
        <v>135349127</v>
      </c>
      <c r="Y5" s="105">
        <f t="shared" si="0"/>
        <v>24608619</v>
      </c>
      <c r="Z5" s="142">
        <f>+IF(X5&lt;&gt;0,+(Y5/X5)*100,0)</f>
        <v>18.181586793685046</v>
      </c>
      <c r="AA5" s="158">
        <f>SUM(AA6:AA8)</f>
        <v>135349127</v>
      </c>
    </row>
    <row r="6" spans="1:27" ht="13.5">
      <c r="A6" s="143" t="s">
        <v>75</v>
      </c>
      <c r="B6" s="141"/>
      <c r="C6" s="160">
        <v>114207</v>
      </c>
      <c r="D6" s="160"/>
      <c r="E6" s="161">
        <v>1000000</v>
      </c>
      <c r="F6" s="65">
        <v>996120</v>
      </c>
      <c r="G6" s="65"/>
      <c r="H6" s="65"/>
      <c r="I6" s="65">
        <v>3300</v>
      </c>
      <c r="J6" s="65">
        <v>3300</v>
      </c>
      <c r="K6" s="65">
        <v>3300</v>
      </c>
      <c r="L6" s="65">
        <v>18000</v>
      </c>
      <c r="M6" s="65">
        <v>3300</v>
      </c>
      <c r="N6" s="65">
        <v>24600</v>
      </c>
      <c r="O6" s="65"/>
      <c r="P6" s="65">
        <v>372010</v>
      </c>
      <c r="Q6" s="65">
        <v>3300</v>
      </c>
      <c r="R6" s="65">
        <v>375310</v>
      </c>
      <c r="S6" s="65"/>
      <c r="T6" s="65">
        <v>18000</v>
      </c>
      <c r="U6" s="65">
        <v>2754662</v>
      </c>
      <c r="V6" s="65">
        <v>2772662</v>
      </c>
      <c r="W6" s="65">
        <v>3175872</v>
      </c>
      <c r="X6" s="65">
        <v>996120</v>
      </c>
      <c r="Y6" s="65">
        <v>2179752</v>
      </c>
      <c r="Z6" s="145">
        <v>218.82</v>
      </c>
      <c r="AA6" s="160">
        <v>996120</v>
      </c>
    </row>
    <row r="7" spans="1:27" ht="13.5">
      <c r="A7" s="143" t="s">
        <v>76</v>
      </c>
      <c r="B7" s="141"/>
      <c r="C7" s="162">
        <v>95079306</v>
      </c>
      <c r="D7" s="162"/>
      <c r="E7" s="163">
        <v>135482280</v>
      </c>
      <c r="F7" s="164">
        <v>132634613</v>
      </c>
      <c r="G7" s="164">
        <v>55447177</v>
      </c>
      <c r="H7" s="164">
        <v>5113610</v>
      </c>
      <c r="I7" s="164">
        <v>2910054</v>
      </c>
      <c r="J7" s="164">
        <v>63470841</v>
      </c>
      <c r="K7" s="164">
        <v>2910054</v>
      </c>
      <c r="L7" s="164">
        <v>10635526</v>
      </c>
      <c r="M7" s="164">
        <v>3320699</v>
      </c>
      <c r="N7" s="164">
        <v>16866279</v>
      </c>
      <c r="O7" s="164">
        <v>3252785</v>
      </c>
      <c r="P7" s="164">
        <v>61397108</v>
      </c>
      <c r="Q7" s="164">
        <v>3267244</v>
      </c>
      <c r="R7" s="164">
        <v>67917137</v>
      </c>
      <c r="S7" s="164">
        <v>3243884</v>
      </c>
      <c r="T7" s="164">
        <v>1738782</v>
      </c>
      <c r="U7" s="164">
        <v>3537367</v>
      </c>
      <c r="V7" s="164">
        <v>8520033</v>
      </c>
      <c r="W7" s="164">
        <v>156774290</v>
      </c>
      <c r="X7" s="164">
        <v>132634613</v>
      </c>
      <c r="Y7" s="164">
        <v>24139677</v>
      </c>
      <c r="Z7" s="146">
        <v>18.2</v>
      </c>
      <c r="AA7" s="162">
        <v>132634613</v>
      </c>
    </row>
    <row r="8" spans="1:27" ht="13.5">
      <c r="A8" s="143" t="s">
        <v>77</v>
      </c>
      <c r="B8" s="141"/>
      <c r="C8" s="160">
        <v>4254018</v>
      </c>
      <c r="D8" s="160"/>
      <c r="E8" s="161">
        <v>1700000</v>
      </c>
      <c r="F8" s="65">
        <v>1718394</v>
      </c>
      <c r="G8" s="65"/>
      <c r="H8" s="65">
        <v>4428</v>
      </c>
      <c r="I8" s="65">
        <v>1578</v>
      </c>
      <c r="J8" s="65">
        <v>6006</v>
      </c>
      <c r="K8" s="65">
        <v>1578</v>
      </c>
      <c r="L8" s="65"/>
      <c r="M8" s="65"/>
      <c r="N8" s="65">
        <v>1578</v>
      </c>
      <c r="O8" s="65"/>
      <c r="P8" s="65"/>
      <c r="Q8" s="65"/>
      <c r="R8" s="65"/>
      <c r="S8" s="65"/>
      <c r="T8" s="65"/>
      <c r="U8" s="65"/>
      <c r="V8" s="65"/>
      <c r="W8" s="65">
        <v>7584</v>
      </c>
      <c r="X8" s="65">
        <v>1718394</v>
      </c>
      <c r="Y8" s="65">
        <v>-1710810</v>
      </c>
      <c r="Z8" s="145">
        <v>-99.56</v>
      </c>
      <c r="AA8" s="160">
        <v>1718394</v>
      </c>
    </row>
    <row r="9" spans="1:27" ht="13.5">
      <c r="A9" s="140" t="s">
        <v>78</v>
      </c>
      <c r="B9" s="141"/>
      <c r="C9" s="158">
        <f aca="true" t="shared" si="1" ref="C9:Y9">SUM(C10:C14)</f>
        <v>6662023</v>
      </c>
      <c r="D9" s="158">
        <f>SUM(D10:D14)</f>
        <v>0</v>
      </c>
      <c r="E9" s="159">
        <f t="shared" si="1"/>
        <v>15881775</v>
      </c>
      <c r="F9" s="105">
        <f t="shared" si="1"/>
        <v>10731963</v>
      </c>
      <c r="G9" s="105">
        <f t="shared" si="1"/>
        <v>536900</v>
      </c>
      <c r="H9" s="105">
        <f t="shared" si="1"/>
        <v>573120</v>
      </c>
      <c r="I9" s="105">
        <f t="shared" si="1"/>
        <v>499150</v>
      </c>
      <c r="J9" s="105">
        <f t="shared" si="1"/>
        <v>1609170</v>
      </c>
      <c r="K9" s="105">
        <f t="shared" si="1"/>
        <v>499150</v>
      </c>
      <c r="L9" s="105">
        <f t="shared" si="1"/>
        <v>486457</v>
      </c>
      <c r="M9" s="105">
        <f t="shared" si="1"/>
        <v>335903</v>
      </c>
      <c r="N9" s="105">
        <f t="shared" si="1"/>
        <v>1321510</v>
      </c>
      <c r="O9" s="105">
        <f t="shared" si="1"/>
        <v>600322</v>
      </c>
      <c r="P9" s="105">
        <f t="shared" si="1"/>
        <v>478655</v>
      </c>
      <c r="Q9" s="105">
        <f t="shared" si="1"/>
        <v>465592</v>
      </c>
      <c r="R9" s="105">
        <f t="shared" si="1"/>
        <v>1544569</v>
      </c>
      <c r="S9" s="105">
        <f t="shared" si="1"/>
        <v>375216</v>
      </c>
      <c r="T9" s="105">
        <f t="shared" si="1"/>
        <v>705896</v>
      </c>
      <c r="U9" s="105">
        <f t="shared" si="1"/>
        <v>609517</v>
      </c>
      <c r="V9" s="105">
        <f t="shared" si="1"/>
        <v>1690629</v>
      </c>
      <c r="W9" s="105">
        <f t="shared" si="1"/>
        <v>6165878</v>
      </c>
      <c r="X9" s="105">
        <f t="shared" si="1"/>
        <v>10731963</v>
      </c>
      <c r="Y9" s="105">
        <f t="shared" si="1"/>
        <v>-4566085</v>
      </c>
      <c r="Z9" s="142">
        <f>+IF(X9&lt;&gt;0,+(Y9/X9)*100,0)</f>
        <v>-42.54659655460981</v>
      </c>
      <c r="AA9" s="158">
        <f>SUM(AA10:AA14)</f>
        <v>10731963</v>
      </c>
    </row>
    <row r="10" spans="1:27" ht="13.5">
      <c r="A10" s="143" t="s">
        <v>79</v>
      </c>
      <c r="B10" s="141"/>
      <c r="C10" s="160">
        <v>782794</v>
      </c>
      <c r="D10" s="160"/>
      <c r="E10" s="161">
        <v>1881775</v>
      </c>
      <c r="F10" s="65">
        <v>2031963</v>
      </c>
      <c r="G10" s="65">
        <v>102438</v>
      </c>
      <c r="H10" s="65">
        <v>103739</v>
      </c>
      <c r="I10" s="65">
        <v>21260</v>
      </c>
      <c r="J10" s="65">
        <v>227437</v>
      </c>
      <c r="K10" s="65">
        <v>21260</v>
      </c>
      <c r="L10" s="65">
        <v>5407</v>
      </c>
      <c r="M10" s="65">
        <v>12674</v>
      </c>
      <c r="N10" s="65">
        <v>39341</v>
      </c>
      <c r="O10" s="65">
        <v>97188</v>
      </c>
      <c r="P10" s="65">
        <v>9918</v>
      </c>
      <c r="Q10" s="65">
        <v>13501</v>
      </c>
      <c r="R10" s="65">
        <v>120607</v>
      </c>
      <c r="S10" s="65">
        <v>13110</v>
      </c>
      <c r="T10" s="65">
        <v>10510</v>
      </c>
      <c r="U10" s="65">
        <v>180081</v>
      </c>
      <c r="V10" s="65">
        <v>203701</v>
      </c>
      <c r="W10" s="65">
        <v>591086</v>
      </c>
      <c r="X10" s="65">
        <v>2031963</v>
      </c>
      <c r="Y10" s="65">
        <v>-1440877</v>
      </c>
      <c r="Z10" s="145">
        <v>-70.91</v>
      </c>
      <c r="AA10" s="160">
        <v>2031963</v>
      </c>
    </row>
    <row r="11" spans="1:27" ht="13.5">
      <c r="A11" s="143" t="s">
        <v>80</v>
      </c>
      <c r="B11" s="141"/>
      <c r="C11" s="160">
        <v>244152</v>
      </c>
      <c r="D11" s="160"/>
      <c r="E11" s="161">
        <v>400000</v>
      </c>
      <c r="F11" s="65">
        <v>250000</v>
      </c>
      <c r="G11" s="65">
        <v>18160</v>
      </c>
      <c r="H11" s="65">
        <v>2460</v>
      </c>
      <c r="I11" s="65"/>
      <c r="J11" s="65">
        <v>20620</v>
      </c>
      <c r="K11" s="65"/>
      <c r="L11" s="65"/>
      <c r="M11" s="65">
        <v>4393</v>
      </c>
      <c r="N11" s="65">
        <v>4393</v>
      </c>
      <c r="O11" s="65"/>
      <c r="P11" s="65">
        <v>4393</v>
      </c>
      <c r="Q11" s="65">
        <v>4393</v>
      </c>
      <c r="R11" s="65">
        <v>8786</v>
      </c>
      <c r="S11" s="65">
        <v>4393</v>
      </c>
      <c r="T11" s="65">
        <v>199195</v>
      </c>
      <c r="U11" s="65">
        <v>4387</v>
      </c>
      <c r="V11" s="65">
        <v>207975</v>
      </c>
      <c r="W11" s="65">
        <v>241774</v>
      </c>
      <c r="X11" s="65">
        <v>250000</v>
      </c>
      <c r="Y11" s="65">
        <v>-8226</v>
      </c>
      <c r="Z11" s="145">
        <v>-3.29</v>
      </c>
      <c r="AA11" s="160">
        <v>250000</v>
      </c>
    </row>
    <row r="12" spans="1:27" ht="13.5">
      <c r="A12" s="143" t="s">
        <v>81</v>
      </c>
      <c r="B12" s="141"/>
      <c r="C12" s="160">
        <v>5635077</v>
      </c>
      <c r="D12" s="160"/>
      <c r="E12" s="161">
        <v>13600000</v>
      </c>
      <c r="F12" s="65">
        <v>8450000</v>
      </c>
      <c r="G12" s="65">
        <v>416302</v>
      </c>
      <c r="H12" s="65">
        <v>466921</v>
      </c>
      <c r="I12" s="65">
        <v>477890</v>
      </c>
      <c r="J12" s="65">
        <v>1361113</v>
      </c>
      <c r="K12" s="65">
        <v>477890</v>
      </c>
      <c r="L12" s="65">
        <v>481050</v>
      </c>
      <c r="M12" s="65">
        <v>318836</v>
      </c>
      <c r="N12" s="65">
        <v>1277776</v>
      </c>
      <c r="O12" s="65">
        <v>503134</v>
      </c>
      <c r="P12" s="65">
        <v>464344</v>
      </c>
      <c r="Q12" s="65">
        <v>447698</v>
      </c>
      <c r="R12" s="65">
        <v>1415176</v>
      </c>
      <c r="S12" s="65">
        <v>357713</v>
      </c>
      <c r="T12" s="65">
        <v>496191</v>
      </c>
      <c r="U12" s="65">
        <v>425049</v>
      </c>
      <c r="V12" s="65">
        <v>1278953</v>
      </c>
      <c r="W12" s="65">
        <v>5333018</v>
      </c>
      <c r="X12" s="65">
        <v>8450000</v>
      </c>
      <c r="Y12" s="65">
        <v>-3116982</v>
      </c>
      <c r="Z12" s="145">
        <v>-36.89</v>
      </c>
      <c r="AA12" s="160">
        <v>8450000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23492045</v>
      </c>
      <c r="D15" s="158">
        <f>SUM(D16:D18)</f>
        <v>0</v>
      </c>
      <c r="E15" s="159">
        <f t="shared" si="2"/>
        <v>40794283</v>
      </c>
      <c r="F15" s="105">
        <f t="shared" si="2"/>
        <v>2647000</v>
      </c>
      <c r="G15" s="105">
        <f t="shared" si="2"/>
        <v>4593899</v>
      </c>
      <c r="H15" s="105">
        <f t="shared" si="2"/>
        <v>157792</v>
      </c>
      <c r="I15" s="105">
        <f t="shared" si="2"/>
        <v>1869429</v>
      </c>
      <c r="J15" s="105">
        <f t="shared" si="2"/>
        <v>6621120</v>
      </c>
      <c r="K15" s="105">
        <f t="shared" si="2"/>
        <v>456264</v>
      </c>
      <c r="L15" s="105">
        <f t="shared" si="2"/>
        <v>115846</v>
      </c>
      <c r="M15" s="105">
        <f t="shared" si="2"/>
        <v>107714</v>
      </c>
      <c r="N15" s="105">
        <f t="shared" si="2"/>
        <v>679824</v>
      </c>
      <c r="O15" s="105">
        <f t="shared" si="2"/>
        <v>1471854</v>
      </c>
      <c r="P15" s="105">
        <f t="shared" si="2"/>
        <v>70041</v>
      </c>
      <c r="Q15" s="105">
        <f t="shared" si="2"/>
        <v>60614</v>
      </c>
      <c r="R15" s="105">
        <f t="shared" si="2"/>
        <v>1602509</v>
      </c>
      <c r="S15" s="105">
        <f t="shared" si="2"/>
        <v>527609</v>
      </c>
      <c r="T15" s="105">
        <f t="shared" si="2"/>
        <v>98253</v>
      </c>
      <c r="U15" s="105">
        <f t="shared" si="2"/>
        <v>1989211</v>
      </c>
      <c r="V15" s="105">
        <f t="shared" si="2"/>
        <v>2615073</v>
      </c>
      <c r="W15" s="105">
        <f t="shared" si="2"/>
        <v>11518526</v>
      </c>
      <c r="X15" s="105">
        <f t="shared" si="2"/>
        <v>2647000</v>
      </c>
      <c r="Y15" s="105">
        <f t="shared" si="2"/>
        <v>8871526</v>
      </c>
      <c r="Z15" s="142">
        <f>+IF(X15&lt;&gt;0,+(Y15/X15)*100,0)</f>
        <v>335.15398564412544</v>
      </c>
      <c r="AA15" s="158">
        <f>SUM(AA16:AA18)</f>
        <v>2647000</v>
      </c>
    </row>
    <row r="16" spans="1:27" ht="13.5">
      <c r="A16" s="143" t="s">
        <v>85</v>
      </c>
      <c r="B16" s="141"/>
      <c r="C16" s="160">
        <v>12149209</v>
      </c>
      <c r="D16" s="160"/>
      <c r="E16" s="161">
        <v>23969033</v>
      </c>
      <c r="F16" s="65">
        <v>2645000</v>
      </c>
      <c r="G16" s="65">
        <v>93899</v>
      </c>
      <c r="H16" s="65">
        <v>157792</v>
      </c>
      <c r="I16" s="65">
        <v>1868885</v>
      </c>
      <c r="J16" s="65">
        <v>2120576</v>
      </c>
      <c r="K16" s="65"/>
      <c r="L16" s="65">
        <v>115846</v>
      </c>
      <c r="M16" s="65">
        <v>107714</v>
      </c>
      <c r="N16" s="65">
        <v>223560</v>
      </c>
      <c r="O16" s="65">
        <v>963240</v>
      </c>
      <c r="P16" s="65">
        <v>70041</v>
      </c>
      <c r="Q16" s="65">
        <v>60614</v>
      </c>
      <c r="R16" s="65">
        <v>1093895</v>
      </c>
      <c r="S16" s="65">
        <v>136995</v>
      </c>
      <c r="T16" s="65">
        <v>98253</v>
      </c>
      <c r="U16" s="65">
        <v>80312</v>
      </c>
      <c r="V16" s="65">
        <v>315560</v>
      </c>
      <c r="W16" s="65">
        <v>3753591</v>
      </c>
      <c r="X16" s="65">
        <v>2645000</v>
      </c>
      <c r="Y16" s="65">
        <v>1108591</v>
      </c>
      <c r="Z16" s="145">
        <v>41.91</v>
      </c>
      <c r="AA16" s="160">
        <v>2645000</v>
      </c>
    </row>
    <row r="17" spans="1:27" ht="13.5">
      <c r="A17" s="143" t="s">
        <v>86</v>
      </c>
      <c r="B17" s="141"/>
      <c r="C17" s="160">
        <v>11342836</v>
      </c>
      <c r="D17" s="160"/>
      <c r="E17" s="161">
        <v>16825250</v>
      </c>
      <c r="F17" s="65">
        <v>2000</v>
      </c>
      <c r="G17" s="65">
        <v>4500000</v>
      </c>
      <c r="H17" s="65"/>
      <c r="I17" s="65">
        <v>544</v>
      </c>
      <c r="J17" s="65">
        <v>4500544</v>
      </c>
      <c r="K17" s="65">
        <v>456264</v>
      </c>
      <c r="L17" s="65"/>
      <c r="M17" s="65"/>
      <c r="N17" s="65">
        <v>456264</v>
      </c>
      <c r="O17" s="65">
        <v>508614</v>
      </c>
      <c r="P17" s="65"/>
      <c r="Q17" s="65"/>
      <c r="R17" s="65">
        <v>508614</v>
      </c>
      <c r="S17" s="65">
        <v>390614</v>
      </c>
      <c r="T17" s="65"/>
      <c r="U17" s="65">
        <v>1908899</v>
      </c>
      <c r="V17" s="65">
        <v>2299513</v>
      </c>
      <c r="W17" s="65">
        <v>7764935</v>
      </c>
      <c r="X17" s="65">
        <v>2000</v>
      </c>
      <c r="Y17" s="65">
        <v>7762935</v>
      </c>
      <c r="Z17" s="145">
        <v>388146.75</v>
      </c>
      <c r="AA17" s="160">
        <v>2000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80513705</v>
      </c>
      <c r="D19" s="158">
        <f>SUM(D20:D23)</f>
        <v>0</v>
      </c>
      <c r="E19" s="159">
        <f t="shared" si="3"/>
        <v>108182071</v>
      </c>
      <c r="F19" s="105">
        <f t="shared" si="3"/>
        <v>112805910</v>
      </c>
      <c r="G19" s="105">
        <f t="shared" si="3"/>
        <v>5806212</v>
      </c>
      <c r="H19" s="105">
        <f t="shared" si="3"/>
        <v>9589484</v>
      </c>
      <c r="I19" s="105">
        <f t="shared" si="3"/>
        <v>11544027</v>
      </c>
      <c r="J19" s="105">
        <f t="shared" si="3"/>
        <v>26939723</v>
      </c>
      <c r="K19" s="105">
        <f t="shared" si="3"/>
        <v>11544027</v>
      </c>
      <c r="L19" s="105">
        <f t="shared" si="3"/>
        <v>2799648</v>
      </c>
      <c r="M19" s="105">
        <f t="shared" si="3"/>
        <v>2921628</v>
      </c>
      <c r="N19" s="105">
        <f t="shared" si="3"/>
        <v>17265303</v>
      </c>
      <c r="O19" s="105">
        <f t="shared" si="3"/>
        <v>6430672</v>
      </c>
      <c r="P19" s="105">
        <f t="shared" si="3"/>
        <v>5910573</v>
      </c>
      <c r="Q19" s="105">
        <f t="shared" si="3"/>
        <v>6839892</v>
      </c>
      <c r="R19" s="105">
        <f t="shared" si="3"/>
        <v>19181137</v>
      </c>
      <c r="S19" s="105">
        <f t="shared" si="3"/>
        <v>6881196</v>
      </c>
      <c r="T19" s="105">
        <f t="shared" si="3"/>
        <v>6973481</v>
      </c>
      <c r="U19" s="105">
        <f t="shared" si="3"/>
        <v>7663815</v>
      </c>
      <c r="V19" s="105">
        <f t="shared" si="3"/>
        <v>21518492</v>
      </c>
      <c r="W19" s="105">
        <f t="shared" si="3"/>
        <v>84904655</v>
      </c>
      <c r="X19" s="105">
        <f t="shared" si="3"/>
        <v>112805910</v>
      </c>
      <c r="Y19" s="105">
        <f t="shared" si="3"/>
        <v>-27901255</v>
      </c>
      <c r="Z19" s="142">
        <f>+IF(X19&lt;&gt;0,+(Y19/X19)*100,0)</f>
        <v>-24.733859245495204</v>
      </c>
      <c r="AA19" s="158">
        <f>SUM(AA20:AA23)</f>
        <v>112805910</v>
      </c>
    </row>
    <row r="20" spans="1:27" ht="13.5">
      <c r="A20" s="143" t="s">
        <v>89</v>
      </c>
      <c r="B20" s="141"/>
      <c r="C20" s="160">
        <v>70173337</v>
      </c>
      <c r="D20" s="160"/>
      <c r="E20" s="161">
        <v>92682071</v>
      </c>
      <c r="F20" s="65">
        <v>97305910</v>
      </c>
      <c r="G20" s="65">
        <v>4982865</v>
      </c>
      <c r="H20" s="65">
        <v>8550106</v>
      </c>
      <c r="I20" s="65">
        <v>11270897</v>
      </c>
      <c r="J20" s="65">
        <v>24803868</v>
      </c>
      <c r="K20" s="65">
        <v>11270897</v>
      </c>
      <c r="L20" s="65">
        <v>2016479</v>
      </c>
      <c r="M20" s="65">
        <v>1915967</v>
      </c>
      <c r="N20" s="65">
        <v>15203343</v>
      </c>
      <c r="O20" s="65">
        <v>5376898</v>
      </c>
      <c r="P20" s="65">
        <v>4867959</v>
      </c>
      <c r="Q20" s="65">
        <v>5816015</v>
      </c>
      <c r="R20" s="65">
        <v>16060872</v>
      </c>
      <c r="S20" s="65">
        <v>5857319</v>
      </c>
      <c r="T20" s="65">
        <v>6020967</v>
      </c>
      <c r="U20" s="65">
        <v>6652918</v>
      </c>
      <c r="V20" s="65">
        <v>18531204</v>
      </c>
      <c r="W20" s="65">
        <v>74599287</v>
      </c>
      <c r="X20" s="65">
        <v>97305910</v>
      </c>
      <c r="Y20" s="65">
        <v>-22706623</v>
      </c>
      <c r="Z20" s="145">
        <v>-23.34</v>
      </c>
      <c r="AA20" s="160">
        <v>97305910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10340368</v>
      </c>
      <c r="D23" s="160"/>
      <c r="E23" s="161">
        <v>15500000</v>
      </c>
      <c r="F23" s="65">
        <v>15500000</v>
      </c>
      <c r="G23" s="65">
        <v>823347</v>
      </c>
      <c r="H23" s="65">
        <v>1039378</v>
      </c>
      <c r="I23" s="65">
        <v>273130</v>
      </c>
      <c r="J23" s="65">
        <v>2135855</v>
      </c>
      <c r="K23" s="65">
        <v>273130</v>
      </c>
      <c r="L23" s="65">
        <v>783169</v>
      </c>
      <c r="M23" s="65">
        <v>1005661</v>
      </c>
      <c r="N23" s="65">
        <v>2061960</v>
      </c>
      <c r="O23" s="65">
        <v>1053774</v>
      </c>
      <c r="P23" s="65">
        <v>1042614</v>
      </c>
      <c r="Q23" s="65">
        <v>1023877</v>
      </c>
      <c r="R23" s="65">
        <v>3120265</v>
      </c>
      <c r="S23" s="65">
        <v>1023877</v>
      </c>
      <c r="T23" s="65">
        <v>952514</v>
      </c>
      <c r="U23" s="65">
        <v>1010897</v>
      </c>
      <c r="V23" s="65">
        <v>2987288</v>
      </c>
      <c r="W23" s="65">
        <v>10305368</v>
      </c>
      <c r="X23" s="65">
        <v>15500000</v>
      </c>
      <c r="Y23" s="65">
        <v>-5194632</v>
      </c>
      <c r="Z23" s="145">
        <v>-33.51</v>
      </c>
      <c r="AA23" s="160">
        <v>15500000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210115304</v>
      </c>
      <c r="D25" s="177">
        <f>+D5+D9+D15+D19+D24</f>
        <v>0</v>
      </c>
      <c r="E25" s="178">
        <f t="shared" si="4"/>
        <v>303040409</v>
      </c>
      <c r="F25" s="78">
        <f t="shared" si="4"/>
        <v>261534000</v>
      </c>
      <c r="G25" s="78">
        <f t="shared" si="4"/>
        <v>66384188</v>
      </c>
      <c r="H25" s="78">
        <f t="shared" si="4"/>
        <v>15438434</v>
      </c>
      <c r="I25" s="78">
        <f t="shared" si="4"/>
        <v>16827538</v>
      </c>
      <c r="J25" s="78">
        <f t="shared" si="4"/>
        <v>98650160</v>
      </c>
      <c r="K25" s="78">
        <f t="shared" si="4"/>
        <v>15414373</v>
      </c>
      <c r="L25" s="78">
        <f t="shared" si="4"/>
        <v>14055477</v>
      </c>
      <c r="M25" s="78">
        <f t="shared" si="4"/>
        <v>6689244</v>
      </c>
      <c r="N25" s="78">
        <f t="shared" si="4"/>
        <v>36159094</v>
      </c>
      <c r="O25" s="78">
        <f t="shared" si="4"/>
        <v>11755633</v>
      </c>
      <c r="P25" s="78">
        <f t="shared" si="4"/>
        <v>68228387</v>
      </c>
      <c r="Q25" s="78">
        <f t="shared" si="4"/>
        <v>10636642</v>
      </c>
      <c r="R25" s="78">
        <f t="shared" si="4"/>
        <v>90620662</v>
      </c>
      <c r="S25" s="78">
        <f t="shared" si="4"/>
        <v>11027905</v>
      </c>
      <c r="T25" s="78">
        <f t="shared" si="4"/>
        <v>9534412</v>
      </c>
      <c r="U25" s="78">
        <f t="shared" si="4"/>
        <v>16554572</v>
      </c>
      <c r="V25" s="78">
        <f t="shared" si="4"/>
        <v>37116889</v>
      </c>
      <c r="W25" s="78">
        <f t="shared" si="4"/>
        <v>262546805</v>
      </c>
      <c r="X25" s="78">
        <f t="shared" si="4"/>
        <v>261534000</v>
      </c>
      <c r="Y25" s="78">
        <f t="shared" si="4"/>
        <v>1012805</v>
      </c>
      <c r="Z25" s="179">
        <f>+IF(X25&lt;&gt;0,+(Y25/X25)*100,0)</f>
        <v>0.3872555767127792</v>
      </c>
      <c r="AA25" s="177">
        <f>+AA5+AA9+AA15+AA19+AA24</f>
        <v>261534000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69173611</v>
      </c>
      <c r="D28" s="158">
        <f>SUM(D29:D31)</f>
        <v>0</v>
      </c>
      <c r="E28" s="159">
        <f t="shared" si="5"/>
        <v>91258398</v>
      </c>
      <c r="F28" s="105">
        <f t="shared" si="5"/>
        <v>95723862</v>
      </c>
      <c r="G28" s="105">
        <f t="shared" si="5"/>
        <v>10423330</v>
      </c>
      <c r="H28" s="105">
        <f t="shared" si="5"/>
        <v>5727894</v>
      </c>
      <c r="I28" s="105">
        <f t="shared" si="5"/>
        <v>8004071</v>
      </c>
      <c r="J28" s="105">
        <f t="shared" si="5"/>
        <v>24155295</v>
      </c>
      <c r="K28" s="105">
        <f t="shared" si="5"/>
        <v>4794617</v>
      </c>
      <c r="L28" s="105">
        <f t="shared" si="5"/>
        <v>6957426</v>
      </c>
      <c r="M28" s="105">
        <f t="shared" si="5"/>
        <v>6619018</v>
      </c>
      <c r="N28" s="105">
        <f t="shared" si="5"/>
        <v>18371061</v>
      </c>
      <c r="O28" s="105">
        <f t="shared" si="5"/>
        <v>5889501</v>
      </c>
      <c r="P28" s="105">
        <f t="shared" si="5"/>
        <v>6170385</v>
      </c>
      <c r="Q28" s="105">
        <f t="shared" si="5"/>
        <v>9936315</v>
      </c>
      <c r="R28" s="105">
        <f t="shared" si="5"/>
        <v>21996201</v>
      </c>
      <c r="S28" s="105">
        <f t="shared" si="5"/>
        <v>5145450</v>
      </c>
      <c r="T28" s="105">
        <f t="shared" si="5"/>
        <v>8321628</v>
      </c>
      <c r="U28" s="105">
        <f t="shared" si="5"/>
        <v>9278730</v>
      </c>
      <c r="V28" s="105">
        <f t="shared" si="5"/>
        <v>22745808</v>
      </c>
      <c r="W28" s="105">
        <f t="shared" si="5"/>
        <v>87268365</v>
      </c>
      <c r="X28" s="105">
        <f t="shared" si="5"/>
        <v>95723862</v>
      </c>
      <c r="Y28" s="105">
        <f t="shared" si="5"/>
        <v>-8455497</v>
      </c>
      <c r="Z28" s="142">
        <f>+IF(X28&lt;&gt;0,+(Y28/X28)*100,0)</f>
        <v>-8.833217573273423</v>
      </c>
      <c r="AA28" s="158">
        <f>SUM(AA29:AA31)</f>
        <v>95723862</v>
      </c>
    </row>
    <row r="29" spans="1:27" ht="13.5">
      <c r="A29" s="143" t="s">
        <v>75</v>
      </c>
      <c r="B29" s="141"/>
      <c r="C29" s="160">
        <v>19633898</v>
      </c>
      <c r="D29" s="160"/>
      <c r="E29" s="161">
        <v>28350596</v>
      </c>
      <c r="F29" s="65">
        <v>29647180</v>
      </c>
      <c r="G29" s="65">
        <v>994595</v>
      </c>
      <c r="H29" s="65">
        <v>1369875</v>
      </c>
      <c r="I29" s="65">
        <v>2133771</v>
      </c>
      <c r="J29" s="65">
        <v>4498241</v>
      </c>
      <c r="K29" s="65">
        <v>1667520</v>
      </c>
      <c r="L29" s="65">
        <v>1869498</v>
      </c>
      <c r="M29" s="65">
        <v>2427209</v>
      </c>
      <c r="N29" s="65">
        <v>5964227</v>
      </c>
      <c r="O29" s="65">
        <v>1769739</v>
      </c>
      <c r="P29" s="65">
        <v>1419330</v>
      </c>
      <c r="Q29" s="65">
        <v>3445500</v>
      </c>
      <c r="R29" s="65">
        <v>6634569</v>
      </c>
      <c r="S29" s="65">
        <v>2100421</v>
      </c>
      <c r="T29" s="65">
        <v>2455746</v>
      </c>
      <c r="U29" s="65">
        <v>3406884</v>
      </c>
      <c r="V29" s="65">
        <v>7963051</v>
      </c>
      <c r="W29" s="65">
        <v>25060088</v>
      </c>
      <c r="X29" s="65">
        <v>29647180</v>
      </c>
      <c r="Y29" s="65">
        <v>-4587092</v>
      </c>
      <c r="Z29" s="145">
        <v>-15.47</v>
      </c>
      <c r="AA29" s="160">
        <v>29647180</v>
      </c>
    </row>
    <row r="30" spans="1:27" ht="13.5">
      <c r="A30" s="143" t="s">
        <v>76</v>
      </c>
      <c r="B30" s="141"/>
      <c r="C30" s="162">
        <v>34758473</v>
      </c>
      <c r="D30" s="162"/>
      <c r="E30" s="163">
        <v>39496982</v>
      </c>
      <c r="F30" s="164">
        <v>42718002</v>
      </c>
      <c r="G30" s="164">
        <v>8834815</v>
      </c>
      <c r="H30" s="164">
        <v>3342406</v>
      </c>
      <c r="I30" s="164">
        <v>4562643</v>
      </c>
      <c r="J30" s="164">
        <v>16739864</v>
      </c>
      <c r="K30" s="164">
        <v>1948815</v>
      </c>
      <c r="L30" s="164">
        <v>3401799</v>
      </c>
      <c r="M30" s="164">
        <v>2535431</v>
      </c>
      <c r="N30" s="164">
        <v>7886045</v>
      </c>
      <c r="O30" s="164">
        <v>2807841</v>
      </c>
      <c r="P30" s="164">
        <v>3341460</v>
      </c>
      <c r="Q30" s="164">
        <v>4982048</v>
      </c>
      <c r="R30" s="164">
        <v>11131349</v>
      </c>
      <c r="S30" s="164">
        <v>1484121</v>
      </c>
      <c r="T30" s="164">
        <v>4058613</v>
      </c>
      <c r="U30" s="164">
        <v>4403377</v>
      </c>
      <c r="V30" s="164">
        <v>9946111</v>
      </c>
      <c r="W30" s="164">
        <v>45703369</v>
      </c>
      <c r="X30" s="164">
        <v>42718002</v>
      </c>
      <c r="Y30" s="164">
        <v>2985367</v>
      </c>
      <c r="Z30" s="146">
        <v>6.99</v>
      </c>
      <c r="AA30" s="162">
        <v>42718002</v>
      </c>
    </row>
    <row r="31" spans="1:27" ht="13.5">
      <c r="A31" s="143" t="s">
        <v>77</v>
      </c>
      <c r="B31" s="141"/>
      <c r="C31" s="160">
        <v>14781240</v>
      </c>
      <c r="D31" s="160"/>
      <c r="E31" s="161">
        <v>23410820</v>
      </c>
      <c r="F31" s="65">
        <v>23358680</v>
      </c>
      <c r="G31" s="65">
        <v>593920</v>
      </c>
      <c r="H31" s="65">
        <v>1015613</v>
      </c>
      <c r="I31" s="65">
        <v>1307657</v>
      </c>
      <c r="J31" s="65">
        <v>2917190</v>
      </c>
      <c r="K31" s="65">
        <v>1178282</v>
      </c>
      <c r="L31" s="65">
        <v>1686129</v>
      </c>
      <c r="M31" s="65">
        <v>1656378</v>
      </c>
      <c r="N31" s="65">
        <v>4520789</v>
      </c>
      <c r="O31" s="65">
        <v>1311921</v>
      </c>
      <c r="P31" s="65">
        <v>1409595</v>
      </c>
      <c r="Q31" s="65">
        <v>1508767</v>
      </c>
      <c r="R31" s="65">
        <v>4230283</v>
      </c>
      <c r="S31" s="65">
        <v>1560908</v>
      </c>
      <c r="T31" s="65">
        <v>1807269</v>
      </c>
      <c r="U31" s="65">
        <v>1468469</v>
      </c>
      <c r="V31" s="65">
        <v>4836646</v>
      </c>
      <c r="W31" s="65">
        <v>16504908</v>
      </c>
      <c r="X31" s="65">
        <v>23358680</v>
      </c>
      <c r="Y31" s="65">
        <v>-6853772</v>
      </c>
      <c r="Z31" s="145">
        <v>-29.34</v>
      </c>
      <c r="AA31" s="160">
        <v>23358680</v>
      </c>
    </row>
    <row r="32" spans="1:27" ht="13.5">
      <c r="A32" s="140" t="s">
        <v>78</v>
      </c>
      <c r="B32" s="141"/>
      <c r="C32" s="158">
        <f aca="true" t="shared" si="6" ref="C32:Y32">SUM(C33:C37)</f>
        <v>22956107</v>
      </c>
      <c r="D32" s="158">
        <f>SUM(D33:D37)</f>
        <v>0</v>
      </c>
      <c r="E32" s="159">
        <f t="shared" si="6"/>
        <v>36609626</v>
      </c>
      <c r="F32" s="105">
        <f t="shared" si="6"/>
        <v>28738902</v>
      </c>
      <c r="G32" s="105">
        <f t="shared" si="6"/>
        <v>1668338</v>
      </c>
      <c r="H32" s="105">
        <f t="shared" si="6"/>
        <v>1988880</v>
      </c>
      <c r="I32" s="105">
        <f t="shared" si="6"/>
        <v>2929697</v>
      </c>
      <c r="J32" s="105">
        <f t="shared" si="6"/>
        <v>6586915</v>
      </c>
      <c r="K32" s="105">
        <f t="shared" si="6"/>
        <v>2131845</v>
      </c>
      <c r="L32" s="105">
        <f t="shared" si="6"/>
        <v>2296728</v>
      </c>
      <c r="M32" s="105">
        <f t="shared" si="6"/>
        <v>2591933</v>
      </c>
      <c r="N32" s="105">
        <f t="shared" si="6"/>
        <v>7020506</v>
      </c>
      <c r="O32" s="105">
        <f t="shared" si="6"/>
        <v>1985890</v>
      </c>
      <c r="P32" s="105">
        <f t="shared" si="6"/>
        <v>2522616</v>
      </c>
      <c r="Q32" s="105">
        <f t="shared" si="6"/>
        <v>2316829</v>
      </c>
      <c r="R32" s="105">
        <f t="shared" si="6"/>
        <v>6825335</v>
      </c>
      <c r="S32" s="105">
        <f t="shared" si="6"/>
        <v>2497306</v>
      </c>
      <c r="T32" s="105">
        <f t="shared" si="6"/>
        <v>2431239</v>
      </c>
      <c r="U32" s="105">
        <f t="shared" si="6"/>
        <v>2496612</v>
      </c>
      <c r="V32" s="105">
        <f t="shared" si="6"/>
        <v>7425157</v>
      </c>
      <c r="W32" s="105">
        <f t="shared" si="6"/>
        <v>27857913</v>
      </c>
      <c r="X32" s="105">
        <f t="shared" si="6"/>
        <v>28738902</v>
      </c>
      <c r="Y32" s="105">
        <f t="shared" si="6"/>
        <v>-880989</v>
      </c>
      <c r="Z32" s="142">
        <f>+IF(X32&lt;&gt;0,+(Y32/X32)*100,0)</f>
        <v>-3.065492898789244</v>
      </c>
      <c r="AA32" s="158">
        <f>SUM(AA33:AA37)</f>
        <v>28738902</v>
      </c>
    </row>
    <row r="33" spans="1:27" ht="13.5">
      <c r="A33" s="143" t="s">
        <v>79</v>
      </c>
      <c r="B33" s="141"/>
      <c r="C33" s="160">
        <v>6034301</v>
      </c>
      <c r="D33" s="160"/>
      <c r="E33" s="161">
        <v>7631498</v>
      </c>
      <c r="F33" s="65">
        <v>7387281</v>
      </c>
      <c r="G33" s="65">
        <v>544449</v>
      </c>
      <c r="H33" s="65">
        <v>421088</v>
      </c>
      <c r="I33" s="65">
        <v>557971</v>
      </c>
      <c r="J33" s="65">
        <v>1523508</v>
      </c>
      <c r="K33" s="65">
        <v>493885</v>
      </c>
      <c r="L33" s="65">
        <v>543201</v>
      </c>
      <c r="M33" s="65">
        <v>478631</v>
      </c>
      <c r="N33" s="65">
        <v>1515717</v>
      </c>
      <c r="O33" s="65">
        <v>481279</v>
      </c>
      <c r="P33" s="65">
        <v>759502</v>
      </c>
      <c r="Q33" s="65">
        <v>440116</v>
      </c>
      <c r="R33" s="65">
        <v>1680897</v>
      </c>
      <c r="S33" s="65">
        <v>660610</v>
      </c>
      <c r="T33" s="65">
        <v>523876</v>
      </c>
      <c r="U33" s="65">
        <v>482688</v>
      </c>
      <c r="V33" s="65">
        <v>1667174</v>
      </c>
      <c r="W33" s="65">
        <v>6387296</v>
      </c>
      <c r="X33" s="65">
        <v>7387281</v>
      </c>
      <c r="Y33" s="65">
        <v>-999985</v>
      </c>
      <c r="Z33" s="145">
        <v>-13.54</v>
      </c>
      <c r="AA33" s="160">
        <v>7387281</v>
      </c>
    </row>
    <row r="34" spans="1:27" ht="13.5">
      <c r="A34" s="143" t="s">
        <v>80</v>
      </c>
      <c r="B34" s="141"/>
      <c r="C34" s="160">
        <v>3249302</v>
      </c>
      <c r="D34" s="160"/>
      <c r="E34" s="161">
        <v>4690349</v>
      </c>
      <c r="F34" s="65">
        <v>3857024</v>
      </c>
      <c r="G34" s="65">
        <v>232778</v>
      </c>
      <c r="H34" s="65">
        <v>231203</v>
      </c>
      <c r="I34" s="65">
        <v>591221</v>
      </c>
      <c r="J34" s="65">
        <v>1055202</v>
      </c>
      <c r="K34" s="65">
        <v>539877</v>
      </c>
      <c r="L34" s="65">
        <v>269061</v>
      </c>
      <c r="M34" s="65">
        <v>536542</v>
      </c>
      <c r="N34" s="65">
        <v>1345480</v>
      </c>
      <c r="O34" s="65">
        <v>275049</v>
      </c>
      <c r="P34" s="65">
        <v>257844</v>
      </c>
      <c r="Q34" s="65">
        <v>283843</v>
      </c>
      <c r="R34" s="65">
        <v>816736</v>
      </c>
      <c r="S34" s="65">
        <v>344407</v>
      </c>
      <c r="T34" s="65">
        <v>381238</v>
      </c>
      <c r="U34" s="65">
        <v>432238</v>
      </c>
      <c r="V34" s="65">
        <v>1157883</v>
      </c>
      <c r="W34" s="65">
        <v>4375301</v>
      </c>
      <c r="X34" s="65">
        <v>3857024</v>
      </c>
      <c r="Y34" s="65">
        <v>518277</v>
      </c>
      <c r="Z34" s="145">
        <v>13.44</v>
      </c>
      <c r="AA34" s="160">
        <v>3857024</v>
      </c>
    </row>
    <row r="35" spans="1:27" ht="13.5">
      <c r="A35" s="143" t="s">
        <v>81</v>
      </c>
      <c r="B35" s="141"/>
      <c r="C35" s="160">
        <v>13672504</v>
      </c>
      <c r="D35" s="160"/>
      <c r="E35" s="161">
        <v>24287779</v>
      </c>
      <c r="F35" s="65">
        <v>17494597</v>
      </c>
      <c r="G35" s="65">
        <v>891111</v>
      </c>
      <c r="H35" s="65">
        <v>1336589</v>
      </c>
      <c r="I35" s="65">
        <v>1780505</v>
      </c>
      <c r="J35" s="65">
        <v>4008205</v>
      </c>
      <c r="K35" s="65">
        <v>1098083</v>
      </c>
      <c r="L35" s="65">
        <v>1484466</v>
      </c>
      <c r="M35" s="65">
        <v>1576760</v>
      </c>
      <c r="N35" s="65">
        <v>4159309</v>
      </c>
      <c r="O35" s="65">
        <v>1229562</v>
      </c>
      <c r="P35" s="65">
        <v>1505270</v>
      </c>
      <c r="Q35" s="65">
        <v>1592870</v>
      </c>
      <c r="R35" s="65">
        <v>4327702</v>
      </c>
      <c r="S35" s="65">
        <v>1492289</v>
      </c>
      <c r="T35" s="65">
        <v>1526125</v>
      </c>
      <c r="U35" s="65">
        <v>1581686</v>
      </c>
      <c r="V35" s="65">
        <v>4600100</v>
      </c>
      <c r="W35" s="65">
        <v>17095316</v>
      </c>
      <c r="X35" s="65">
        <v>17494597</v>
      </c>
      <c r="Y35" s="65">
        <v>-399281</v>
      </c>
      <c r="Z35" s="145">
        <v>-2.28</v>
      </c>
      <c r="AA35" s="160">
        <v>17494597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24266330</v>
      </c>
      <c r="D38" s="158">
        <f>SUM(D39:D41)</f>
        <v>0</v>
      </c>
      <c r="E38" s="159">
        <f t="shared" si="7"/>
        <v>85369548</v>
      </c>
      <c r="F38" s="105">
        <f t="shared" si="7"/>
        <v>18980175</v>
      </c>
      <c r="G38" s="105">
        <f t="shared" si="7"/>
        <v>1021930</v>
      </c>
      <c r="H38" s="105">
        <f t="shared" si="7"/>
        <v>6151789</v>
      </c>
      <c r="I38" s="105">
        <f t="shared" si="7"/>
        <v>3872717</v>
      </c>
      <c r="J38" s="105">
        <f t="shared" si="7"/>
        <v>11046436</v>
      </c>
      <c r="K38" s="105">
        <f t="shared" si="7"/>
        <v>3946459</v>
      </c>
      <c r="L38" s="105">
        <f t="shared" si="7"/>
        <v>3016336</v>
      </c>
      <c r="M38" s="105">
        <f t="shared" si="7"/>
        <v>3024319</v>
      </c>
      <c r="N38" s="105">
        <f t="shared" si="7"/>
        <v>9987114</v>
      </c>
      <c r="O38" s="105">
        <f t="shared" si="7"/>
        <v>2205062</v>
      </c>
      <c r="P38" s="105">
        <f t="shared" si="7"/>
        <v>1882218</v>
      </c>
      <c r="Q38" s="105">
        <f t="shared" si="7"/>
        <v>1815996</v>
      </c>
      <c r="R38" s="105">
        <f t="shared" si="7"/>
        <v>5903276</v>
      </c>
      <c r="S38" s="105">
        <f t="shared" si="7"/>
        <v>4407521</v>
      </c>
      <c r="T38" s="105">
        <f t="shared" si="7"/>
        <v>3886156</v>
      </c>
      <c r="U38" s="105">
        <f t="shared" si="7"/>
        <v>2024553</v>
      </c>
      <c r="V38" s="105">
        <f t="shared" si="7"/>
        <v>10318230</v>
      </c>
      <c r="W38" s="105">
        <f t="shared" si="7"/>
        <v>37255056</v>
      </c>
      <c r="X38" s="105">
        <f t="shared" si="7"/>
        <v>18980175</v>
      </c>
      <c r="Y38" s="105">
        <f t="shared" si="7"/>
        <v>18274881</v>
      </c>
      <c r="Z38" s="142">
        <f>+IF(X38&lt;&gt;0,+(Y38/X38)*100,0)</f>
        <v>96.28404901430045</v>
      </c>
      <c r="AA38" s="158">
        <f>SUM(AA39:AA41)</f>
        <v>18980175</v>
      </c>
    </row>
    <row r="39" spans="1:27" ht="13.5">
      <c r="A39" s="143" t="s">
        <v>85</v>
      </c>
      <c r="B39" s="141"/>
      <c r="C39" s="160">
        <v>17474961</v>
      </c>
      <c r="D39" s="160"/>
      <c r="E39" s="161">
        <v>32309063</v>
      </c>
      <c r="F39" s="65">
        <v>10699810</v>
      </c>
      <c r="G39" s="65">
        <v>449423</v>
      </c>
      <c r="H39" s="65">
        <v>1341555</v>
      </c>
      <c r="I39" s="65">
        <v>1488892</v>
      </c>
      <c r="J39" s="65">
        <v>3279870</v>
      </c>
      <c r="K39" s="65">
        <v>738928</v>
      </c>
      <c r="L39" s="65">
        <v>1225151</v>
      </c>
      <c r="M39" s="65">
        <v>1114860</v>
      </c>
      <c r="N39" s="65">
        <v>3078939</v>
      </c>
      <c r="O39" s="65">
        <v>1664019</v>
      </c>
      <c r="P39" s="65">
        <v>1189942</v>
      </c>
      <c r="Q39" s="65">
        <v>741545</v>
      </c>
      <c r="R39" s="65">
        <v>3595506</v>
      </c>
      <c r="S39" s="65">
        <v>3920876</v>
      </c>
      <c r="T39" s="65">
        <v>2777437</v>
      </c>
      <c r="U39" s="65">
        <v>759435</v>
      </c>
      <c r="V39" s="65">
        <v>7457748</v>
      </c>
      <c r="W39" s="65">
        <v>17412063</v>
      </c>
      <c r="X39" s="65">
        <v>10699810</v>
      </c>
      <c r="Y39" s="65">
        <v>6712253</v>
      </c>
      <c r="Z39" s="145">
        <v>62.73</v>
      </c>
      <c r="AA39" s="160">
        <v>10699810</v>
      </c>
    </row>
    <row r="40" spans="1:27" ht="13.5">
      <c r="A40" s="143" t="s">
        <v>86</v>
      </c>
      <c r="B40" s="141"/>
      <c r="C40" s="160">
        <v>6791369</v>
      </c>
      <c r="D40" s="160"/>
      <c r="E40" s="161">
        <v>53060485</v>
      </c>
      <c r="F40" s="65">
        <v>8280365</v>
      </c>
      <c r="G40" s="65">
        <v>572507</v>
      </c>
      <c r="H40" s="65">
        <v>4810234</v>
      </c>
      <c r="I40" s="65">
        <v>2383825</v>
      </c>
      <c r="J40" s="65">
        <v>7766566</v>
      </c>
      <c r="K40" s="65">
        <v>3207531</v>
      </c>
      <c r="L40" s="65">
        <v>1791185</v>
      </c>
      <c r="M40" s="65">
        <v>1909459</v>
      </c>
      <c r="N40" s="65">
        <v>6908175</v>
      </c>
      <c r="O40" s="65">
        <v>541043</v>
      </c>
      <c r="P40" s="65">
        <v>692276</v>
      </c>
      <c r="Q40" s="65">
        <v>1074451</v>
      </c>
      <c r="R40" s="65">
        <v>2307770</v>
      </c>
      <c r="S40" s="65">
        <v>486645</v>
      </c>
      <c r="T40" s="65">
        <v>1108719</v>
      </c>
      <c r="U40" s="65">
        <v>1265118</v>
      </c>
      <c r="V40" s="65">
        <v>2860482</v>
      </c>
      <c r="W40" s="65">
        <v>19842993</v>
      </c>
      <c r="X40" s="65">
        <v>8280365</v>
      </c>
      <c r="Y40" s="65">
        <v>11562628</v>
      </c>
      <c r="Z40" s="145">
        <v>139.64</v>
      </c>
      <c r="AA40" s="160">
        <v>8280365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60668009</v>
      </c>
      <c r="D42" s="158">
        <f>SUM(D43:D46)</f>
        <v>0</v>
      </c>
      <c r="E42" s="159">
        <f t="shared" si="8"/>
        <v>89802837</v>
      </c>
      <c r="F42" s="105">
        <f t="shared" si="8"/>
        <v>72531061</v>
      </c>
      <c r="G42" s="105">
        <f t="shared" si="8"/>
        <v>5664593</v>
      </c>
      <c r="H42" s="105">
        <f t="shared" si="8"/>
        <v>9743098</v>
      </c>
      <c r="I42" s="105">
        <f t="shared" si="8"/>
        <v>10534848</v>
      </c>
      <c r="J42" s="105">
        <f t="shared" si="8"/>
        <v>25942539</v>
      </c>
      <c r="K42" s="105">
        <f t="shared" si="8"/>
        <v>2646887</v>
      </c>
      <c r="L42" s="105">
        <f t="shared" si="8"/>
        <v>6048758</v>
      </c>
      <c r="M42" s="105">
        <f t="shared" si="8"/>
        <v>5836486</v>
      </c>
      <c r="N42" s="105">
        <f t="shared" si="8"/>
        <v>14532131</v>
      </c>
      <c r="O42" s="105">
        <f t="shared" si="8"/>
        <v>4570289</v>
      </c>
      <c r="P42" s="105">
        <f t="shared" si="8"/>
        <v>4710833</v>
      </c>
      <c r="Q42" s="105">
        <f t="shared" si="8"/>
        <v>4684156</v>
      </c>
      <c r="R42" s="105">
        <f t="shared" si="8"/>
        <v>13965278</v>
      </c>
      <c r="S42" s="105">
        <f t="shared" si="8"/>
        <v>4819785</v>
      </c>
      <c r="T42" s="105">
        <f t="shared" si="8"/>
        <v>5010627</v>
      </c>
      <c r="U42" s="105">
        <f t="shared" si="8"/>
        <v>7040738</v>
      </c>
      <c r="V42" s="105">
        <f t="shared" si="8"/>
        <v>16871150</v>
      </c>
      <c r="W42" s="105">
        <f t="shared" si="8"/>
        <v>71311098</v>
      </c>
      <c r="X42" s="105">
        <f t="shared" si="8"/>
        <v>72531061</v>
      </c>
      <c r="Y42" s="105">
        <f t="shared" si="8"/>
        <v>-1219963</v>
      </c>
      <c r="Z42" s="142">
        <f>+IF(X42&lt;&gt;0,+(Y42/X42)*100,0)</f>
        <v>-1.6819869765864863</v>
      </c>
      <c r="AA42" s="158">
        <f>SUM(AA43:AA46)</f>
        <v>72531061</v>
      </c>
    </row>
    <row r="43" spans="1:27" ht="13.5">
      <c r="A43" s="143" t="s">
        <v>89</v>
      </c>
      <c r="B43" s="141"/>
      <c r="C43" s="160">
        <v>48872163</v>
      </c>
      <c r="D43" s="160"/>
      <c r="E43" s="161">
        <v>79822397</v>
      </c>
      <c r="F43" s="65">
        <v>63607906</v>
      </c>
      <c r="G43" s="65">
        <v>4950254</v>
      </c>
      <c r="H43" s="65">
        <v>9090604</v>
      </c>
      <c r="I43" s="65">
        <v>8006617</v>
      </c>
      <c r="J43" s="65">
        <v>22047475</v>
      </c>
      <c r="K43" s="65">
        <v>2103545</v>
      </c>
      <c r="L43" s="65">
        <v>5175171</v>
      </c>
      <c r="M43" s="65">
        <v>4829754</v>
      </c>
      <c r="N43" s="65">
        <v>12108470</v>
      </c>
      <c r="O43" s="65">
        <v>3844392</v>
      </c>
      <c r="P43" s="65">
        <v>3973248</v>
      </c>
      <c r="Q43" s="65">
        <v>3862495</v>
      </c>
      <c r="R43" s="65">
        <v>11680135</v>
      </c>
      <c r="S43" s="65">
        <v>4094923</v>
      </c>
      <c r="T43" s="65">
        <v>4217364</v>
      </c>
      <c r="U43" s="65">
        <v>6363156</v>
      </c>
      <c r="V43" s="65">
        <v>14675443</v>
      </c>
      <c r="W43" s="65">
        <v>60511523</v>
      </c>
      <c r="X43" s="65">
        <v>63607906</v>
      </c>
      <c r="Y43" s="65">
        <v>-3096383</v>
      </c>
      <c r="Z43" s="145">
        <v>-4.87</v>
      </c>
      <c r="AA43" s="160">
        <v>63607906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11795846</v>
      </c>
      <c r="D46" s="160"/>
      <c r="E46" s="161">
        <v>9980440</v>
      </c>
      <c r="F46" s="65">
        <v>8923155</v>
      </c>
      <c r="G46" s="65">
        <v>714339</v>
      </c>
      <c r="H46" s="65">
        <v>652494</v>
      </c>
      <c r="I46" s="65">
        <v>2528231</v>
      </c>
      <c r="J46" s="65">
        <v>3895064</v>
      </c>
      <c r="K46" s="65">
        <v>543342</v>
      </c>
      <c r="L46" s="65">
        <v>873587</v>
      </c>
      <c r="M46" s="65">
        <v>1006732</v>
      </c>
      <c r="N46" s="65">
        <v>2423661</v>
      </c>
      <c r="O46" s="65">
        <v>725897</v>
      </c>
      <c r="P46" s="65">
        <v>737585</v>
      </c>
      <c r="Q46" s="65">
        <v>821661</v>
      </c>
      <c r="R46" s="65">
        <v>2285143</v>
      </c>
      <c r="S46" s="65">
        <v>724862</v>
      </c>
      <c r="T46" s="65">
        <v>793263</v>
      </c>
      <c r="U46" s="65">
        <v>677582</v>
      </c>
      <c r="V46" s="65">
        <v>2195707</v>
      </c>
      <c r="W46" s="65">
        <v>10799575</v>
      </c>
      <c r="X46" s="65">
        <v>8923155</v>
      </c>
      <c r="Y46" s="65">
        <v>1876420</v>
      </c>
      <c r="Z46" s="145">
        <v>21.03</v>
      </c>
      <c r="AA46" s="160">
        <v>8923155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177064057</v>
      </c>
      <c r="D48" s="177">
        <f>+D28+D32+D38+D42+D47</f>
        <v>0</v>
      </c>
      <c r="E48" s="178">
        <f t="shared" si="9"/>
        <v>303040409</v>
      </c>
      <c r="F48" s="78">
        <f t="shared" si="9"/>
        <v>215974000</v>
      </c>
      <c r="G48" s="78">
        <f t="shared" si="9"/>
        <v>18778191</v>
      </c>
      <c r="H48" s="78">
        <f t="shared" si="9"/>
        <v>23611661</v>
      </c>
      <c r="I48" s="78">
        <f t="shared" si="9"/>
        <v>25341333</v>
      </c>
      <c r="J48" s="78">
        <f t="shared" si="9"/>
        <v>67731185</v>
      </c>
      <c r="K48" s="78">
        <f t="shared" si="9"/>
        <v>13519808</v>
      </c>
      <c r="L48" s="78">
        <f t="shared" si="9"/>
        <v>18319248</v>
      </c>
      <c r="M48" s="78">
        <f t="shared" si="9"/>
        <v>18071756</v>
      </c>
      <c r="N48" s="78">
        <f t="shared" si="9"/>
        <v>49910812</v>
      </c>
      <c r="O48" s="78">
        <f t="shared" si="9"/>
        <v>14650742</v>
      </c>
      <c r="P48" s="78">
        <f t="shared" si="9"/>
        <v>15286052</v>
      </c>
      <c r="Q48" s="78">
        <f t="shared" si="9"/>
        <v>18753296</v>
      </c>
      <c r="R48" s="78">
        <f t="shared" si="9"/>
        <v>48690090</v>
      </c>
      <c r="S48" s="78">
        <f t="shared" si="9"/>
        <v>16870062</v>
      </c>
      <c r="T48" s="78">
        <f t="shared" si="9"/>
        <v>19649650</v>
      </c>
      <c r="U48" s="78">
        <f t="shared" si="9"/>
        <v>20840633</v>
      </c>
      <c r="V48" s="78">
        <f t="shared" si="9"/>
        <v>57360345</v>
      </c>
      <c r="W48" s="78">
        <f t="shared" si="9"/>
        <v>223692432</v>
      </c>
      <c r="X48" s="78">
        <f t="shared" si="9"/>
        <v>215974000</v>
      </c>
      <c r="Y48" s="78">
        <f t="shared" si="9"/>
        <v>7718432</v>
      </c>
      <c r="Z48" s="179">
        <f>+IF(X48&lt;&gt;0,+(Y48/X48)*100,0)</f>
        <v>3.57377832516877</v>
      </c>
      <c r="AA48" s="177">
        <f>+AA28+AA32+AA38+AA42+AA47</f>
        <v>215974000</v>
      </c>
    </row>
    <row r="49" spans="1:27" ht="13.5">
      <c r="A49" s="153" t="s">
        <v>49</v>
      </c>
      <c r="B49" s="154"/>
      <c r="C49" s="180">
        <f aca="true" t="shared" si="10" ref="C49:Y49">+C25-C48</f>
        <v>33051247</v>
      </c>
      <c r="D49" s="180">
        <f>+D25-D48</f>
        <v>0</v>
      </c>
      <c r="E49" s="181">
        <f t="shared" si="10"/>
        <v>0</v>
      </c>
      <c r="F49" s="182">
        <f t="shared" si="10"/>
        <v>45560000</v>
      </c>
      <c r="G49" s="182">
        <f t="shared" si="10"/>
        <v>47605997</v>
      </c>
      <c r="H49" s="182">
        <f t="shared" si="10"/>
        <v>-8173227</v>
      </c>
      <c r="I49" s="182">
        <f t="shared" si="10"/>
        <v>-8513795</v>
      </c>
      <c r="J49" s="182">
        <f t="shared" si="10"/>
        <v>30918975</v>
      </c>
      <c r="K49" s="182">
        <f t="shared" si="10"/>
        <v>1894565</v>
      </c>
      <c r="L49" s="182">
        <f t="shared" si="10"/>
        <v>-4263771</v>
      </c>
      <c r="M49" s="182">
        <f t="shared" si="10"/>
        <v>-11382512</v>
      </c>
      <c r="N49" s="182">
        <f t="shared" si="10"/>
        <v>-13751718</v>
      </c>
      <c r="O49" s="182">
        <f t="shared" si="10"/>
        <v>-2895109</v>
      </c>
      <c r="P49" s="182">
        <f t="shared" si="10"/>
        <v>52942335</v>
      </c>
      <c r="Q49" s="182">
        <f t="shared" si="10"/>
        <v>-8116654</v>
      </c>
      <c r="R49" s="182">
        <f t="shared" si="10"/>
        <v>41930572</v>
      </c>
      <c r="S49" s="182">
        <f t="shared" si="10"/>
        <v>-5842157</v>
      </c>
      <c r="T49" s="182">
        <f t="shared" si="10"/>
        <v>-10115238</v>
      </c>
      <c r="U49" s="182">
        <f t="shared" si="10"/>
        <v>-4286061</v>
      </c>
      <c r="V49" s="182">
        <f t="shared" si="10"/>
        <v>-20243456</v>
      </c>
      <c r="W49" s="182">
        <f t="shared" si="10"/>
        <v>38854373</v>
      </c>
      <c r="X49" s="182">
        <f>IF(F25=F48,0,X25-X48)</f>
        <v>45560000</v>
      </c>
      <c r="Y49" s="182">
        <f t="shared" si="10"/>
        <v>-6705627</v>
      </c>
      <c r="Z49" s="183">
        <f>+IF(X49&lt;&gt;0,+(Y49/X49)*100,0)</f>
        <v>-14.718233099209833</v>
      </c>
      <c r="AA49" s="180">
        <f>+AA25-AA48</f>
        <v>45560000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71872401</v>
      </c>
      <c r="D5" s="160"/>
      <c r="E5" s="161">
        <v>83460819</v>
      </c>
      <c r="F5" s="65">
        <v>73139156</v>
      </c>
      <c r="G5" s="65">
        <v>39427312</v>
      </c>
      <c r="H5" s="65">
        <v>4785046</v>
      </c>
      <c r="I5" s="65">
        <v>2359511</v>
      </c>
      <c r="J5" s="65">
        <v>46571869</v>
      </c>
      <c r="K5" s="65">
        <v>2359511</v>
      </c>
      <c r="L5" s="65">
        <v>2881378</v>
      </c>
      <c r="M5" s="65">
        <v>0</v>
      </c>
      <c r="N5" s="65">
        <v>5240889</v>
      </c>
      <c r="O5" s="65">
        <v>2836087</v>
      </c>
      <c r="P5" s="65">
        <v>61056470</v>
      </c>
      <c r="Q5" s="65">
        <v>2871078</v>
      </c>
      <c r="R5" s="65">
        <v>66763635</v>
      </c>
      <c r="S5" s="65">
        <v>2871078</v>
      </c>
      <c r="T5" s="65">
        <v>1365482</v>
      </c>
      <c r="U5" s="65">
        <v>3170867</v>
      </c>
      <c r="V5" s="65">
        <v>7407427</v>
      </c>
      <c r="W5" s="65">
        <v>125983820</v>
      </c>
      <c r="X5" s="65">
        <v>73139156</v>
      </c>
      <c r="Y5" s="65">
        <v>52844664</v>
      </c>
      <c r="Z5" s="145">
        <v>72.25</v>
      </c>
      <c r="AA5" s="160">
        <v>73139156</v>
      </c>
    </row>
    <row r="6" spans="1:27" ht="13.5">
      <c r="A6" s="196" t="s">
        <v>102</v>
      </c>
      <c r="B6" s="197"/>
      <c r="C6" s="160">
        <v>406740</v>
      </c>
      <c r="D6" s="160"/>
      <c r="E6" s="161">
        <v>2501050</v>
      </c>
      <c r="F6" s="65">
        <v>2501050</v>
      </c>
      <c r="G6" s="65">
        <v>328071</v>
      </c>
      <c r="H6" s="65">
        <v>310253</v>
      </c>
      <c r="I6" s="65">
        <v>280032</v>
      </c>
      <c r="J6" s="65">
        <v>918356</v>
      </c>
      <c r="K6" s="65">
        <v>280032</v>
      </c>
      <c r="L6" s="65">
        <v>0</v>
      </c>
      <c r="M6" s="65">
        <v>0</v>
      </c>
      <c r="N6" s="65">
        <v>280032</v>
      </c>
      <c r="O6" s="65">
        <v>357149</v>
      </c>
      <c r="P6" s="65">
        <v>320958</v>
      </c>
      <c r="Q6" s="65">
        <v>318949</v>
      </c>
      <c r="R6" s="65">
        <v>997056</v>
      </c>
      <c r="S6" s="65">
        <v>318949</v>
      </c>
      <c r="T6" s="65">
        <v>234766</v>
      </c>
      <c r="U6" s="65">
        <v>295438</v>
      </c>
      <c r="V6" s="65">
        <v>849153</v>
      </c>
      <c r="W6" s="65">
        <v>3044597</v>
      </c>
      <c r="X6" s="65">
        <v>2501050</v>
      </c>
      <c r="Y6" s="65">
        <v>543547</v>
      </c>
      <c r="Z6" s="145">
        <v>21.73</v>
      </c>
      <c r="AA6" s="160">
        <v>2501050</v>
      </c>
    </row>
    <row r="7" spans="1:27" ht="13.5">
      <c r="A7" s="198" t="s">
        <v>103</v>
      </c>
      <c r="B7" s="197" t="s">
        <v>96</v>
      </c>
      <c r="C7" s="160">
        <v>67796435</v>
      </c>
      <c r="D7" s="160"/>
      <c r="E7" s="161">
        <v>91378161</v>
      </c>
      <c r="F7" s="65">
        <v>96902000</v>
      </c>
      <c r="G7" s="65">
        <v>4966393</v>
      </c>
      <c r="H7" s="65">
        <v>8503431</v>
      </c>
      <c r="I7" s="65">
        <v>11234388</v>
      </c>
      <c r="J7" s="65">
        <v>24704212</v>
      </c>
      <c r="K7" s="65">
        <v>11234388</v>
      </c>
      <c r="L7" s="65">
        <v>1992714</v>
      </c>
      <c r="M7" s="65">
        <v>0</v>
      </c>
      <c r="N7" s="65">
        <v>13227102</v>
      </c>
      <c r="O7" s="65">
        <v>5361186</v>
      </c>
      <c r="P7" s="65">
        <v>4817138</v>
      </c>
      <c r="Q7" s="65">
        <v>5791869</v>
      </c>
      <c r="R7" s="65">
        <v>15970193</v>
      </c>
      <c r="S7" s="65">
        <v>5791869</v>
      </c>
      <c r="T7" s="65">
        <v>5976476</v>
      </c>
      <c r="U7" s="65">
        <v>6547578</v>
      </c>
      <c r="V7" s="65">
        <v>18315923</v>
      </c>
      <c r="W7" s="65">
        <v>72217430</v>
      </c>
      <c r="X7" s="65">
        <v>96902000</v>
      </c>
      <c r="Y7" s="65">
        <v>-24684570</v>
      </c>
      <c r="Z7" s="145">
        <v>-25.47</v>
      </c>
      <c r="AA7" s="160">
        <v>96902000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10340368</v>
      </c>
      <c r="D10" s="160"/>
      <c r="E10" s="161">
        <v>15500000</v>
      </c>
      <c r="F10" s="59">
        <v>15500000</v>
      </c>
      <c r="G10" s="59">
        <v>823347</v>
      </c>
      <c r="H10" s="59">
        <v>1039378</v>
      </c>
      <c r="I10" s="59">
        <v>273130</v>
      </c>
      <c r="J10" s="59">
        <v>2135855</v>
      </c>
      <c r="K10" s="59">
        <v>273130</v>
      </c>
      <c r="L10" s="59">
        <v>783169</v>
      </c>
      <c r="M10" s="59">
        <v>0</v>
      </c>
      <c r="N10" s="59">
        <v>1056299</v>
      </c>
      <c r="O10" s="59">
        <v>1053774</v>
      </c>
      <c r="P10" s="59">
        <v>1042614</v>
      </c>
      <c r="Q10" s="59">
        <v>1023877</v>
      </c>
      <c r="R10" s="59">
        <v>3120265</v>
      </c>
      <c r="S10" s="59">
        <v>1023877</v>
      </c>
      <c r="T10" s="59">
        <v>952514</v>
      </c>
      <c r="U10" s="59">
        <v>1010897</v>
      </c>
      <c r="V10" s="59">
        <v>2987288</v>
      </c>
      <c r="W10" s="59">
        <v>9299707</v>
      </c>
      <c r="X10" s="59">
        <v>15500000</v>
      </c>
      <c r="Y10" s="59">
        <v>-6200293</v>
      </c>
      <c r="Z10" s="199">
        <v>-40</v>
      </c>
      <c r="AA10" s="135">
        <v>15500000</v>
      </c>
    </row>
    <row r="11" spans="1:27" ht="13.5">
      <c r="A11" s="198" t="s">
        <v>107</v>
      </c>
      <c r="B11" s="200"/>
      <c r="C11" s="160">
        <v>-18470768</v>
      </c>
      <c r="D11" s="160"/>
      <c r="E11" s="161">
        <v>-9000654</v>
      </c>
      <c r="F11" s="65">
        <v>0</v>
      </c>
      <c r="G11" s="65">
        <v>65408</v>
      </c>
      <c r="H11" s="65">
        <v>74781</v>
      </c>
      <c r="I11" s="65">
        <v>88449</v>
      </c>
      <c r="J11" s="65">
        <v>228638</v>
      </c>
      <c r="K11" s="65">
        <v>88449</v>
      </c>
      <c r="L11" s="65">
        <v>88449</v>
      </c>
      <c r="M11" s="65">
        <v>0</v>
      </c>
      <c r="N11" s="65">
        <v>176898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405536</v>
      </c>
      <c r="X11" s="65">
        <v>0</v>
      </c>
      <c r="Y11" s="65">
        <v>405536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1070185</v>
      </c>
      <c r="D13" s="160"/>
      <c r="E13" s="161">
        <v>1000000</v>
      </c>
      <c r="F13" s="65">
        <v>660500</v>
      </c>
      <c r="G13" s="65">
        <v>24628</v>
      </c>
      <c r="H13" s="65">
        <v>0</v>
      </c>
      <c r="I13" s="65">
        <v>28592</v>
      </c>
      <c r="J13" s="65">
        <v>53220</v>
      </c>
      <c r="K13" s="65">
        <v>28592</v>
      </c>
      <c r="L13" s="65">
        <v>94148</v>
      </c>
      <c r="M13" s="65">
        <v>0</v>
      </c>
      <c r="N13" s="65">
        <v>122740</v>
      </c>
      <c r="O13" s="65">
        <v>53796</v>
      </c>
      <c r="P13" s="65">
        <v>0</v>
      </c>
      <c r="Q13" s="65">
        <v>0</v>
      </c>
      <c r="R13" s="65">
        <v>53796</v>
      </c>
      <c r="S13" s="65">
        <v>0</v>
      </c>
      <c r="T13" s="65">
        <v>0</v>
      </c>
      <c r="U13" s="65">
        <v>0</v>
      </c>
      <c r="V13" s="65">
        <v>0</v>
      </c>
      <c r="W13" s="65">
        <v>229756</v>
      </c>
      <c r="X13" s="65">
        <v>660500</v>
      </c>
      <c r="Y13" s="65">
        <v>-430744</v>
      </c>
      <c r="Z13" s="145">
        <v>-65.21</v>
      </c>
      <c r="AA13" s="160">
        <v>660500</v>
      </c>
    </row>
    <row r="14" spans="1:27" ht="13.5">
      <c r="A14" s="196" t="s">
        <v>110</v>
      </c>
      <c r="B14" s="200"/>
      <c r="C14" s="160">
        <v>0</v>
      </c>
      <c r="D14" s="160"/>
      <c r="E14" s="161">
        <v>10500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485039</v>
      </c>
      <c r="D16" s="160"/>
      <c r="E16" s="161">
        <v>8000000</v>
      </c>
      <c r="F16" s="65">
        <v>4000000</v>
      </c>
      <c r="G16" s="65">
        <v>253955</v>
      </c>
      <c r="H16" s="65">
        <v>313470</v>
      </c>
      <c r="I16" s="65">
        <v>229269</v>
      </c>
      <c r="J16" s="65">
        <v>796694</v>
      </c>
      <c r="K16" s="65">
        <v>229269</v>
      </c>
      <c r="L16" s="65">
        <v>261024</v>
      </c>
      <c r="M16" s="65">
        <v>0</v>
      </c>
      <c r="N16" s="65">
        <v>490293</v>
      </c>
      <c r="O16" s="65">
        <v>173484</v>
      </c>
      <c r="P16" s="65">
        <v>244050</v>
      </c>
      <c r="Q16" s="65">
        <v>217268</v>
      </c>
      <c r="R16" s="65">
        <v>634802</v>
      </c>
      <c r="S16" s="65">
        <v>214750</v>
      </c>
      <c r="T16" s="65">
        <v>320113</v>
      </c>
      <c r="U16" s="65">
        <v>340988</v>
      </c>
      <c r="V16" s="65">
        <v>875851</v>
      </c>
      <c r="W16" s="65">
        <v>2797640</v>
      </c>
      <c r="X16" s="65">
        <v>4000000</v>
      </c>
      <c r="Y16" s="65">
        <v>-1202360</v>
      </c>
      <c r="Z16" s="145">
        <v>-30.06</v>
      </c>
      <c r="AA16" s="160">
        <v>4000000</v>
      </c>
    </row>
    <row r="17" spans="1:27" ht="13.5">
      <c r="A17" s="196" t="s">
        <v>113</v>
      </c>
      <c r="B17" s="200"/>
      <c r="C17" s="160">
        <v>3998821</v>
      </c>
      <c r="D17" s="160"/>
      <c r="E17" s="161">
        <v>5000000</v>
      </c>
      <c r="F17" s="65">
        <v>3450000</v>
      </c>
      <c r="G17" s="65">
        <v>96939</v>
      </c>
      <c r="H17" s="65">
        <v>78670</v>
      </c>
      <c r="I17" s="65">
        <v>160172</v>
      </c>
      <c r="J17" s="65">
        <v>335781</v>
      </c>
      <c r="K17" s="65">
        <v>160172</v>
      </c>
      <c r="L17" s="65">
        <v>131577</v>
      </c>
      <c r="M17" s="65">
        <v>0</v>
      </c>
      <c r="N17" s="65">
        <v>291749</v>
      </c>
      <c r="O17" s="65">
        <v>239451</v>
      </c>
      <c r="P17" s="65">
        <v>129649</v>
      </c>
      <c r="Q17" s="65">
        <v>140815</v>
      </c>
      <c r="R17" s="65">
        <v>509915</v>
      </c>
      <c r="S17" s="65">
        <v>53446</v>
      </c>
      <c r="T17" s="65">
        <v>90738</v>
      </c>
      <c r="U17" s="65">
        <v>0</v>
      </c>
      <c r="V17" s="65">
        <v>144184</v>
      </c>
      <c r="W17" s="65">
        <v>1281629</v>
      </c>
      <c r="X17" s="65">
        <v>3450000</v>
      </c>
      <c r="Y17" s="65">
        <v>-2168371</v>
      </c>
      <c r="Z17" s="145">
        <v>-62.85</v>
      </c>
      <c r="AA17" s="160">
        <v>3450000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41448175</v>
      </c>
      <c r="D19" s="160"/>
      <c r="E19" s="161">
        <v>49306000</v>
      </c>
      <c r="F19" s="65">
        <v>41935000</v>
      </c>
      <c r="G19" s="65">
        <v>15483995</v>
      </c>
      <c r="H19" s="65">
        <v>0</v>
      </c>
      <c r="I19" s="65">
        <v>250614</v>
      </c>
      <c r="J19" s="65">
        <v>15734609</v>
      </c>
      <c r="K19" s="65">
        <v>250614</v>
      </c>
      <c r="L19" s="65">
        <v>7660000</v>
      </c>
      <c r="M19" s="65">
        <v>0</v>
      </c>
      <c r="N19" s="65">
        <v>7910614</v>
      </c>
      <c r="O19" s="65">
        <v>87512</v>
      </c>
      <c r="P19" s="65">
        <v>328370</v>
      </c>
      <c r="Q19" s="65">
        <v>0</v>
      </c>
      <c r="R19" s="65">
        <v>415882</v>
      </c>
      <c r="S19" s="65">
        <v>0</v>
      </c>
      <c r="T19" s="65">
        <v>0</v>
      </c>
      <c r="U19" s="65">
        <v>0</v>
      </c>
      <c r="V19" s="65">
        <v>0</v>
      </c>
      <c r="W19" s="65">
        <v>24061105</v>
      </c>
      <c r="X19" s="65">
        <v>41935000</v>
      </c>
      <c r="Y19" s="65">
        <v>-17873895</v>
      </c>
      <c r="Z19" s="145">
        <v>-42.62</v>
      </c>
      <c r="AA19" s="160">
        <v>41935000</v>
      </c>
    </row>
    <row r="20" spans="1:27" ht="13.5">
      <c r="A20" s="196" t="s">
        <v>35</v>
      </c>
      <c r="B20" s="200" t="s">
        <v>96</v>
      </c>
      <c r="C20" s="160">
        <v>7860970</v>
      </c>
      <c r="D20" s="160"/>
      <c r="E20" s="161">
        <v>17364533</v>
      </c>
      <c r="F20" s="59">
        <v>23446294</v>
      </c>
      <c r="G20" s="59">
        <v>395980</v>
      </c>
      <c r="H20" s="59">
        <v>330945</v>
      </c>
      <c r="I20" s="59">
        <v>1058036</v>
      </c>
      <c r="J20" s="59">
        <v>1784961</v>
      </c>
      <c r="K20" s="59">
        <v>53952</v>
      </c>
      <c r="L20" s="59">
        <v>163018</v>
      </c>
      <c r="M20" s="59">
        <v>6689244</v>
      </c>
      <c r="N20" s="59">
        <v>6906214</v>
      </c>
      <c r="O20" s="59">
        <v>205652</v>
      </c>
      <c r="P20" s="59">
        <v>289138</v>
      </c>
      <c r="Q20" s="59">
        <v>272786</v>
      </c>
      <c r="R20" s="59">
        <v>767576</v>
      </c>
      <c r="S20" s="59">
        <v>363322</v>
      </c>
      <c r="T20" s="59">
        <v>594323</v>
      </c>
      <c r="U20" s="59">
        <v>5188804</v>
      </c>
      <c r="V20" s="59">
        <v>6146449</v>
      </c>
      <c r="W20" s="59">
        <v>15605200</v>
      </c>
      <c r="X20" s="59">
        <v>23446294</v>
      </c>
      <c r="Y20" s="59">
        <v>-7841094</v>
      </c>
      <c r="Z20" s="199">
        <v>-33.44</v>
      </c>
      <c r="AA20" s="135">
        <v>23446294</v>
      </c>
    </row>
    <row r="21" spans="1:27" ht="13.5">
      <c r="A21" s="196" t="s">
        <v>115</v>
      </c>
      <c r="B21" s="200"/>
      <c r="C21" s="160">
        <v>593607</v>
      </c>
      <c r="D21" s="160"/>
      <c r="E21" s="161">
        <v>500000</v>
      </c>
      <c r="F21" s="65">
        <v>0</v>
      </c>
      <c r="G21" s="65">
        <v>18160</v>
      </c>
      <c r="H21" s="65">
        <v>2460</v>
      </c>
      <c r="I21" s="87">
        <v>0</v>
      </c>
      <c r="J21" s="65">
        <v>20620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20620</v>
      </c>
      <c r="X21" s="65">
        <v>0</v>
      </c>
      <c r="Y21" s="65">
        <v>20620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187401973</v>
      </c>
      <c r="D22" s="203">
        <f>SUM(D5:D21)</f>
        <v>0</v>
      </c>
      <c r="E22" s="204">
        <f t="shared" si="0"/>
        <v>265020409</v>
      </c>
      <c r="F22" s="205">
        <f t="shared" si="0"/>
        <v>261534000</v>
      </c>
      <c r="G22" s="205">
        <f t="shared" si="0"/>
        <v>61884188</v>
      </c>
      <c r="H22" s="205">
        <f t="shared" si="0"/>
        <v>15438434</v>
      </c>
      <c r="I22" s="205">
        <f t="shared" si="0"/>
        <v>15962193</v>
      </c>
      <c r="J22" s="205">
        <f t="shared" si="0"/>
        <v>93284815</v>
      </c>
      <c r="K22" s="205">
        <f t="shared" si="0"/>
        <v>14958109</v>
      </c>
      <c r="L22" s="205">
        <f t="shared" si="0"/>
        <v>14055477</v>
      </c>
      <c r="M22" s="205">
        <f t="shared" si="0"/>
        <v>6689244</v>
      </c>
      <c r="N22" s="205">
        <f t="shared" si="0"/>
        <v>35702830</v>
      </c>
      <c r="O22" s="205">
        <f t="shared" si="0"/>
        <v>10368091</v>
      </c>
      <c r="P22" s="205">
        <f t="shared" si="0"/>
        <v>68228387</v>
      </c>
      <c r="Q22" s="205">
        <f t="shared" si="0"/>
        <v>10636642</v>
      </c>
      <c r="R22" s="205">
        <f t="shared" si="0"/>
        <v>89233120</v>
      </c>
      <c r="S22" s="205">
        <f t="shared" si="0"/>
        <v>10637291</v>
      </c>
      <c r="T22" s="205">
        <f t="shared" si="0"/>
        <v>9534412</v>
      </c>
      <c r="U22" s="205">
        <f t="shared" si="0"/>
        <v>16554572</v>
      </c>
      <c r="V22" s="205">
        <f t="shared" si="0"/>
        <v>36726275</v>
      </c>
      <c r="W22" s="205">
        <f t="shared" si="0"/>
        <v>254947040</v>
      </c>
      <c r="X22" s="205">
        <f t="shared" si="0"/>
        <v>261534000</v>
      </c>
      <c r="Y22" s="205">
        <f t="shared" si="0"/>
        <v>-6586960</v>
      </c>
      <c r="Z22" s="206">
        <f>+IF(X22&lt;&gt;0,+(Y22/X22)*100,0)</f>
        <v>-2.5185864935343014</v>
      </c>
      <c r="AA22" s="203">
        <f>SUM(AA5:AA21)</f>
        <v>261534000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58232994</v>
      </c>
      <c r="D25" s="160"/>
      <c r="E25" s="161">
        <v>73486578</v>
      </c>
      <c r="F25" s="65">
        <v>67614750</v>
      </c>
      <c r="G25" s="65">
        <v>4646981</v>
      </c>
      <c r="H25" s="65">
        <v>4871365</v>
      </c>
      <c r="I25" s="65">
        <v>5513854</v>
      </c>
      <c r="J25" s="65">
        <v>15032200</v>
      </c>
      <c r="K25" s="65">
        <v>5372344</v>
      </c>
      <c r="L25" s="65">
        <v>5652240</v>
      </c>
      <c r="M25" s="65">
        <v>5952769</v>
      </c>
      <c r="N25" s="65">
        <v>16977353</v>
      </c>
      <c r="O25" s="65">
        <v>5557276</v>
      </c>
      <c r="P25" s="65">
        <v>5632053</v>
      </c>
      <c r="Q25" s="65">
        <v>5548009</v>
      </c>
      <c r="R25" s="65">
        <v>16737338</v>
      </c>
      <c r="S25" s="65">
        <v>5762726</v>
      </c>
      <c r="T25" s="65">
        <v>5964246</v>
      </c>
      <c r="U25" s="65">
        <v>5983838</v>
      </c>
      <c r="V25" s="65">
        <v>17710810</v>
      </c>
      <c r="W25" s="65">
        <v>66457701</v>
      </c>
      <c r="X25" s="65">
        <v>67614750</v>
      </c>
      <c r="Y25" s="65">
        <v>-1157049</v>
      </c>
      <c r="Z25" s="145">
        <v>-1.71</v>
      </c>
      <c r="AA25" s="160">
        <v>67614750</v>
      </c>
    </row>
    <row r="26" spans="1:27" ht="13.5">
      <c r="A26" s="198" t="s">
        <v>38</v>
      </c>
      <c r="B26" s="197"/>
      <c r="C26" s="160">
        <v>3228876</v>
      </c>
      <c r="D26" s="160"/>
      <c r="E26" s="161">
        <v>4831492</v>
      </c>
      <c r="F26" s="65">
        <v>4314192</v>
      </c>
      <c r="G26" s="65">
        <v>248743</v>
      </c>
      <c r="H26" s="65">
        <v>341173</v>
      </c>
      <c r="I26" s="65">
        <v>341171</v>
      </c>
      <c r="J26" s="65">
        <v>931087</v>
      </c>
      <c r="K26" s="65">
        <v>341596</v>
      </c>
      <c r="L26" s="65">
        <v>341335</v>
      </c>
      <c r="M26" s="65">
        <v>341315</v>
      </c>
      <c r="N26" s="65">
        <v>1024246</v>
      </c>
      <c r="O26" s="65">
        <v>462040</v>
      </c>
      <c r="P26" s="65">
        <v>357450</v>
      </c>
      <c r="Q26" s="65">
        <v>357543</v>
      </c>
      <c r="R26" s="65">
        <v>1177033</v>
      </c>
      <c r="S26" s="65">
        <v>357547</v>
      </c>
      <c r="T26" s="65">
        <v>357547</v>
      </c>
      <c r="U26" s="65">
        <v>373786</v>
      </c>
      <c r="V26" s="65">
        <v>1088880</v>
      </c>
      <c r="W26" s="65">
        <v>4221246</v>
      </c>
      <c r="X26" s="65">
        <v>4314192</v>
      </c>
      <c r="Y26" s="65">
        <v>-92946</v>
      </c>
      <c r="Z26" s="145">
        <v>-2.15</v>
      </c>
      <c r="AA26" s="160">
        <v>4314192</v>
      </c>
    </row>
    <row r="27" spans="1:27" ht="13.5">
      <c r="A27" s="198" t="s">
        <v>118</v>
      </c>
      <c r="B27" s="197" t="s">
        <v>99</v>
      </c>
      <c r="C27" s="160">
        <v>6506544</v>
      </c>
      <c r="D27" s="160"/>
      <c r="E27" s="161">
        <v>2500000</v>
      </c>
      <c r="F27" s="65">
        <v>4100000</v>
      </c>
      <c r="G27" s="65">
        <v>2817</v>
      </c>
      <c r="H27" s="65">
        <v>1631</v>
      </c>
      <c r="I27" s="65">
        <v>8621</v>
      </c>
      <c r="J27" s="65">
        <v>13069</v>
      </c>
      <c r="K27" s="65">
        <v>1730</v>
      </c>
      <c r="L27" s="65">
        <v>6967</v>
      </c>
      <c r="M27" s="65">
        <v>0</v>
      </c>
      <c r="N27" s="65">
        <v>8697</v>
      </c>
      <c r="O27" s="65">
        <v>55501</v>
      </c>
      <c r="P27" s="65">
        <v>942</v>
      </c>
      <c r="Q27" s="65">
        <v>22557</v>
      </c>
      <c r="R27" s="65">
        <v>79000</v>
      </c>
      <c r="S27" s="65">
        <v>0</v>
      </c>
      <c r="T27" s="65">
        <v>283679</v>
      </c>
      <c r="U27" s="65">
        <v>996492</v>
      </c>
      <c r="V27" s="65">
        <v>1280171</v>
      </c>
      <c r="W27" s="65">
        <v>1380937</v>
      </c>
      <c r="X27" s="65">
        <v>4100000</v>
      </c>
      <c r="Y27" s="65">
        <v>-2719063</v>
      </c>
      <c r="Z27" s="145">
        <v>-66.32</v>
      </c>
      <c r="AA27" s="160">
        <v>4100000</v>
      </c>
    </row>
    <row r="28" spans="1:27" ht="13.5">
      <c r="A28" s="198" t="s">
        <v>39</v>
      </c>
      <c r="B28" s="197" t="s">
        <v>96</v>
      </c>
      <c r="C28" s="160">
        <v>8789898</v>
      </c>
      <c r="D28" s="160"/>
      <c r="E28" s="161">
        <v>2000000</v>
      </c>
      <c r="F28" s="65">
        <v>1000000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2698</v>
      </c>
      <c r="M28" s="65">
        <v>0</v>
      </c>
      <c r="N28" s="65">
        <v>2698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2698</v>
      </c>
      <c r="X28" s="65">
        <v>1000000</v>
      </c>
      <c r="Y28" s="65">
        <v>-997302</v>
      </c>
      <c r="Z28" s="145">
        <v>-99.73</v>
      </c>
      <c r="AA28" s="160">
        <v>1000000</v>
      </c>
    </row>
    <row r="29" spans="1:27" ht="13.5">
      <c r="A29" s="198" t="s">
        <v>40</v>
      </c>
      <c r="B29" s="197"/>
      <c r="C29" s="160">
        <v>165342</v>
      </c>
      <c r="D29" s="160"/>
      <c r="E29" s="161">
        <v>1525014</v>
      </c>
      <c r="F29" s="65">
        <v>1041525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520762</v>
      </c>
      <c r="V29" s="65">
        <v>520762</v>
      </c>
      <c r="W29" s="65">
        <v>520762</v>
      </c>
      <c r="X29" s="65">
        <v>1041525</v>
      </c>
      <c r="Y29" s="65">
        <v>-520763</v>
      </c>
      <c r="Z29" s="145">
        <v>-50</v>
      </c>
      <c r="AA29" s="160">
        <v>1041525</v>
      </c>
    </row>
    <row r="30" spans="1:27" ht="13.5">
      <c r="A30" s="198" t="s">
        <v>119</v>
      </c>
      <c r="B30" s="197" t="s">
        <v>96</v>
      </c>
      <c r="C30" s="160">
        <v>40372093</v>
      </c>
      <c r="D30" s="160"/>
      <c r="E30" s="161">
        <v>50350000</v>
      </c>
      <c r="F30" s="65">
        <v>50350000</v>
      </c>
      <c r="G30" s="65">
        <v>4507805</v>
      </c>
      <c r="H30" s="65">
        <v>7600732</v>
      </c>
      <c r="I30" s="65">
        <v>6924597</v>
      </c>
      <c r="J30" s="65">
        <v>19033134</v>
      </c>
      <c r="K30" s="65">
        <v>352544</v>
      </c>
      <c r="L30" s="65">
        <v>3501399</v>
      </c>
      <c r="M30" s="65">
        <v>0</v>
      </c>
      <c r="N30" s="65">
        <v>3853943</v>
      </c>
      <c r="O30" s="65">
        <v>3281079</v>
      </c>
      <c r="P30" s="65">
        <v>3353705</v>
      </c>
      <c r="Q30" s="65">
        <v>3209005</v>
      </c>
      <c r="R30" s="65">
        <v>9843789</v>
      </c>
      <c r="S30" s="65">
        <v>3366959</v>
      </c>
      <c r="T30" s="65">
        <v>3452564</v>
      </c>
      <c r="U30" s="65">
        <v>4633669</v>
      </c>
      <c r="V30" s="65">
        <v>11453192</v>
      </c>
      <c r="W30" s="65">
        <v>44184058</v>
      </c>
      <c r="X30" s="65">
        <v>50350000</v>
      </c>
      <c r="Y30" s="65">
        <v>-6165942</v>
      </c>
      <c r="Z30" s="145">
        <v>-12.25</v>
      </c>
      <c r="AA30" s="160">
        <v>50350000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14536852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531646</v>
      </c>
      <c r="N33" s="65">
        <v>531646</v>
      </c>
      <c r="O33" s="65">
        <v>968941</v>
      </c>
      <c r="P33" s="65">
        <v>0</v>
      </c>
      <c r="Q33" s="65">
        <v>0</v>
      </c>
      <c r="R33" s="65">
        <v>968941</v>
      </c>
      <c r="S33" s="65">
        <v>0</v>
      </c>
      <c r="T33" s="65">
        <v>0</v>
      </c>
      <c r="U33" s="65">
        <v>0</v>
      </c>
      <c r="V33" s="65">
        <v>0</v>
      </c>
      <c r="W33" s="65">
        <v>1500587</v>
      </c>
      <c r="X33" s="65">
        <v>0</v>
      </c>
      <c r="Y33" s="65">
        <v>1500587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45231458</v>
      </c>
      <c r="D34" s="160"/>
      <c r="E34" s="161">
        <v>168347325</v>
      </c>
      <c r="F34" s="65">
        <v>87553533</v>
      </c>
      <c r="G34" s="65">
        <v>9371845</v>
      </c>
      <c r="H34" s="65">
        <v>10796760</v>
      </c>
      <c r="I34" s="65">
        <v>12553090</v>
      </c>
      <c r="J34" s="65">
        <v>32721695</v>
      </c>
      <c r="K34" s="65">
        <v>7451594</v>
      </c>
      <c r="L34" s="65">
        <v>8814609</v>
      </c>
      <c r="M34" s="65">
        <v>11246026</v>
      </c>
      <c r="N34" s="65">
        <v>27512229</v>
      </c>
      <c r="O34" s="65">
        <v>4325905</v>
      </c>
      <c r="P34" s="65">
        <v>5941902</v>
      </c>
      <c r="Q34" s="65">
        <v>9616182</v>
      </c>
      <c r="R34" s="65">
        <v>19883989</v>
      </c>
      <c r="S34" s="65">
        <v>7382830</v>
      </c>
      <c r="T34" s="65">
        <v>9591614</v>
      </c>
      <c r="U34" s="65">
        <v>8332086</v>
      </c>
      <c r="V34" s="65">
        <v>25306530</v>
      </c>
      <c r="W34" s="65">
        <v>105424443</v>
      </c>
      <c r="X34" s="65">
        <v>87553533</v>
      </c>
      <c r="Y34" s="65">
        <v>17870910</v>
      </c>
      <c r="Z34" s="145">
        <v>20.41</v>
      </c>
      <c r="AA34" s="160">
        <v>87553533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177064057</v>
      </c>
      <c r="D36" s="203">
        <f>SUM(D25:D35)</f>
        <v>0</v>
      </c>
      <c r="E36" s="204">
        <f t="shared" si="1"/>
        <v>303040409</v>
      </c>
      <c r="F36" s="205">
        <f t="shared" si="1"/>
        <v>215974000</v>
      </c>
      <c r="G36" s="205">
        <f t="shared" si="1"/>
        <v>18778191</v>
      </c>
      <c r="H36" s="205">
        <f t="shared" si="1"/>
        <v>23611661</v>
      </c>
      <c r="I36" s="205">
        <f t="shared" si="1"/>
        <v>25341333</v>
      </c>
      <c r="J36" s="205">
        <f t="shared" si="1"/>
        <v>67731185</v>
      </c>
      <c r="K36" s="205">
        <f t="shared" si="1"/>
        <v>13519808</v>
      </c>
      <c r="L36" s="205">
        <f t="shared" si="1"/>
        <v>18319248</v>
      </c>
      <c r="M36" s="205">
        <f t="shared" si="1"/>
        <v>18071756</v>
      </c>
      <c r="N36" s="205">
        <f t="shared" si="1"/>
        <v>49910812</v>
      </c>
      <c r="O36" s="205">
        <f t="shared" si="1"/>
        <v>14650742</v>
      </c>
      <c r="P36" s="205">
        <f t="shared" si="1"/>
        <v>15286052</v>
      </c>
      <c r="Q36" s="205">
        <f t="shared" si="1"/>
        <v>18753296</v>
      </c>
      <c r="R36" s="205">
        <f t="shared" si="1"/>
        <v>48690090</v>
      </c>
      <c r="S36" s="205">
        <f t="shared" si="1"/>
        <v>16870062</v>
      </c>
      <c r="T36" s="205">
        <f t="shared" si="1"/>
        <v>19649650</v>
      </c>
      <c r="U36" s="205">
        <f t="shared" si="1"/>
        <v>20840633</v>
      </c>
      <c r="V36" s="205">
        <f t="shared" si="1"/>
        <v>57360345</v>
      </c>
      <c r="W36" s="205">
        <f t="shared" si="1"/>
        <v>223692432</v>
      </c>
      <c r="X36" s="205">
        <f t="shared" si="1"/>
        <v>215974000</v>
      </c>
      <c r="Y36" s="205">
        <f t="shared" si="1"/>
        <v>7718432</v>
      </c>
      <c r="Z36" s="206">
        <f>+IF(X36&lt;&gt;0,+(Y36/X36)*100,0)</f>
        <v>3.57377832516877</v>
      </c>
      <c r="AA36" s="203">
        <f>SUM(AA25:AA35)</f>
        <v>215974000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10337916</v>
      </c>
      <c r="D38" s="214">
        <f>+D22-D36</f>
        <v>0</v>
      </c>
      <c r="E38" s="215">
        <f t="shared" si="2"/>
        <v>-38020000</v>
      </c>
      <c r="F38" s="111">
        <f t="shared" si="2"/>
        <v>45560000</v>
      </c>
      <c r="G38" s="111">
        <f t="shared" si="2"/>
        <v>43105997</v>
      </c>
      <c r="H38" s="111">
        <f t="shared" si="2"/>
        <v>-8173227</v>
      </c>
      <c r="I38" s="111">
        <f t="shared" si="2"/>
        <v>-9379140</v>
      </c>
      <c r="J38" s="111">
        <f t="shared" si="2"/>
        <v>25553630</v>
      </c>
      <c r="K38" s="111">
        <f t="shared" si="2"/>
        <v>1438301</v>
      </c>
      <c r="L38" s="111">
        <f t="shared" si="2"/>
        <v>-4263771</v>
      </c>
      <c r="M38" s="111">
        <f t="shared" si="2"/>
        <v>-11382512</v>
      </c>
      <c r="N38" s="111">
        <f t="shared" si="2"/>
        <v>-14207982</v>
      </c>
      <c r="O38" s="111">
        <f t="shared" si="2"/>
        <v>-4282651</v>
      </c>
      <c r="P38" s="111">
        <f t="shared" si="2"/>
        <v>52942335</v>
      </c>
      <c r="Q38" s="111">
        <f t="shared" si="2"/>
        <v>-8116654</v>
      </c>
      <c r="R38" s="111">
        <f t="shared" si="2"/>
        <v>40543030</v>
      </c>
      <c r="S38" s="111">
        <f t="shared" si="2"/>
        <v>-6232771</v>
      </c>
      <c r="T38" s="111">
        <f t="shared" si="2"/>
        <v>-10115238</v>
      </c>
      <c r="U38" s="111">
        <f t="shared" si="2"/>
        <v>-4286061</v>
      </c>
      <c r="V38" s="111">
        <f t="shared" si="2"/>
        <v>-20634070</v>
      </c>
      <c r="W38" s="111">
        <f t="shared" si="2"/>
        <v>31254608</v>
      </c>
      <c r="X38" s="111">
        <f>IF(F22=F36,0,X22-X36)</f>
        <v>45560000</v>
      </c>
      <c r="Y38" s="111">
        <f t="shared" si="2"/>
        <v>-14305392</v>
      </c>
      <c r="Z38" s="216">
        <f>+IF(X38&lt;&gt;0,+(Y38/X38)*100,0)</f>
        <v>-31.399016681299386</v>
      </c>
      <c r="AA38" s="214">
        <f>+AA22-AA36</f>
        <v>45560000</v>
      </c>
    </row>
    <row r="39" spans="1:27" ht="13.5">
      <c r="A39" s="196" t="s">
        <v>46</v>
      </c>
      <c r="B39" s="200"/>
      <c r="C39" s="160">
        <v>23279025</v>
      </c>
      <c r="D39" s="160"/>
      <c r="E39" s="161">
        <v>38020000</v>
      </c>
      <c r="F39" s="65">
        <v>0</v>
      </c>
      <c r="G39" s="65">
        <v>4500000</v>
      </c>
      <c r="H39" s="65">
        <v>0</v>
      </c>
      <c r="I39" s="65">
        <v>865345</v>
      </c>
      <c r="J39" s="65">
        <v>5365345</v>
      </c>
      <c r="K39" s="65">
        <v>456264</v>
      </c>
      <c r="L39" s="65">
        <v>0</v>
      </c>
      <c r="M39" s="65">
        <v>0</v>
      </c>
      <c r="N39" s="65">
        <v>456264</v>
      </c>
      <c r="O39" s="65">
        <v>1387542</v>
      </c>
      <c r="P39" s="65">
        <v>0</v>
      </c>
      <c r="Q39" s="65">
        <v>0</v>
      </c>
      <c r="R39" s="65">
        <v>1387542</v>
      </c>
      <c r="S39" s="65">
        <v>390614</v>
      </c>
      <c r="T39" s="65">
        <v>0</v>
      </c>
      <c r="U39" s="65">
        <v>0</v>
      </c>
      <c r="V39" s="65">
        <v>390614</v>
      </c>
      <c r="W39" s="65">
        <v>7599765</v>
      </c>
      <c r="X39" s="65">
        <v>0</v>
      </c>
      <c r="Y39" s="65">
        <v>7599765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-565694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33051247</v>
      </c>
      <c r="D42" s="221">
        <f>SUM(D38:D41)</f>
        <v>0</v>
      </c>
      <c r="E42" s="222">
        <f t="shared" si="3"/>
        <v>0</v>
      </c>
      <c r="F42" s="93">
        <f t="shared" si="3"/>
        <v>45560000</v>
      </c>
      <c r="G42" s="93">
        <f t="shared" si="3"/>
        <v>47605997</v>
      </c>
      <c r="H42" s="93">
        <f t="shared" si="3"/>
        <v>-8173227</v>
      </c>
      <c r="I42" s="93">
        <f t="shared" si="3"/>
        <v>-8513795</v>
      </c>
      <c r="J42" s="93">
        <f t="shared" si="3"/>
        <v>30918975</v>
      </c>
      <c r="K42" s="93">
        <f t="shared" si="3"/>
        <v>1894565</v>
      </c>
      <c r="L42" s="93">
        <f t="shared" si="3"/>
        <v>-4263771</v>
      </c>
      <c r="M42" s="93">
        <f t="shared" si="3"/>
        <v>-11382512</v>
      </c>
      <c r="N42" s="93">
        <f t="shared" si="3"/>
        <v>-13751718</v>
      </c>
      <c r="O42" s="93">
        <f t="shared" si="3"/>
        <v>-2895109</v>
      </c>
      <c r="P42" s="93">
        <f t="shared" si="3"/>
        <v>52942335</v>
      </c>
      <c r="Q42" s="93">
        <f t="shared" si="3"/>
        <v>-8116654</v>
      </c>
      <c r="R42" s="93">
        <f t="shared" si="3"/>
        <v>41930572</v>
      </c>
      <c r="S42" s="93">
        <f t="shared" si="3"/>
        <v>-5842157</v>
      </c>
      <c r="T42" s="93">
        <f t="shared" si="3"/>
        <v>-10115238</v>
      </c>
      <c r="U42" s="93">
        <f t="shared" si="3"/>
        <v>-4286061</v>
      </c>
      <c r="V42" s="93">
        <f t="shared" si="3"/>
        <v>-20243456</v>
      </c>
      <c r="W42" s="93">
        <f t="shared" si="3"/>
        <v>38854373</v>
      </c>
      <c r="X42" s="93">
        <f t="shared" si="3"/>
        <v>45560000</v>
      </c>
      <c r="Y42" s="93">
        <f t="shared" si="3"/>
        <v>-6705627</v>
      </c>
      <c r="Z42" s="223">
        <f>+IF(X42&lt;&gt;0,+(Y42/X42)*100,0)</f>
        <v>-14.718233099209833</v>
      </c>
      <c r="AA42" s="221">
        <f>SUM(AA38:AA41)</f>
        <v>45560000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33051247</v>
      </c>
      <c r="D44" s="225">
        <f>+D42-D43</f>
        <v>0</v>
      </c>
      <c r="E44" s="226">
        <f t="shared" si="4"/>
        <v>0</v>
      </c>
      <c r="F44" s="82">
        <f t="shared" si="4"/>
        <v>45560000</v>
      </c>
      <c r="G44" s="82">
        <f t="shared" si="4"/>
        <v>47605997</v>
      </c>
      <c r="H44" s="82">
        <f t="shared" si="4"/>
        <v>-8173227</v>
      </c>
      <c r="I44" s="82">
        <f t="shared" si="4"/>
        <v>-8513795</v>
      </c>
      <c r="J44" s="82">
        <f t="shared" si="4"/>
        <v>30918975</v>
      </c>
      <c r="K44" s="82">
        <f t="shared" si="4"/>
        <v>1894565</v>
      </c>
      <c r="L44" s="82">
        <f t="shared" si="4"/>
        <v>-4263771</v>
      </c>
      <c r="M44" s="82">
        <f t="shared" si="4"/>
        <v>-11382512</v>
      </c>
      <c r="N44" s="82">
        <f t="shared" si="4"/>
        <v>-13751718</v>
      </c>
      <c r="O44" s="82">
        <f t="shared" si="4"/>
        <v>-2895109</v>
      </c>
      <c r="P44" s="82">
        <f t="shared" si="4"/>
        <v>52942335</v>
      </c>
      <c r="Q44" s="82">
        <f t="shared" si="4"/>
        <v>-8116654</v>
      </c>
      <c r="R44" s="82">
        <f t="shared" si="4"/>
        <v>41930572</v>
      </c>
      <c r="S44" s="82">
        <f t="shared" si="4"/>
        <v>-5842157</v>
      </c>
      <c r="T44" s="82">
        <f t="shared" si="4"/>
        <v>-10115238</v>
      </c>
      <c r="U44" s="82">
        <f t="shared" si="4"/>
        <v>-4286061</v>
      </c>
      <c r="V44" s="82">
        <f t="shared" si="4"/>
        <v>-20243456</v>
      </c>
      <c r="W44" s="82">
        <f t="shared" si="4"/>
        <v>38854373</v>
      </c>
      <c r="X44" s="82">
        <f t="shared" si="4"/>
        <v>45560000</v>
      </c>
      <c r="Y44" s="82">
        <f t="shared" si="4"/>
        <v>-6705627</v>
      </c>
      <c r="Z44" s="227">
        <f>+IF(X44&lt;&gt;0,+(Y44/X44)*100,0)</f>
        <v>-14.718233099209833</v>
      </c>
      <c r="AA44" s="225">
        <f>+AA42-AA43</f>
        <v>45560000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33051247</v>
      </c>
      <c r="D46" s="221">
        <f>SUM(D44:D45)</f>
        <v>0</v>
      </c>
      <c r="E46" s="222">
        <f t="shared" si="5"/>
        <v>0</v>
      </c>
      <c r="F46" s="93">
        <f t="shared" si="5"/>
        <v>45560000</v>
      </c>
      <c r="G46" s="93">
        <f t="shared" si="5"/>
        <v>47605997</v>
      </c>
      <c r="H46" s="93">
        <f t="shared" si="5"/>
        <v>-8173227</v>
      </c>
      <c r="I46" s="93">
        <f t="shared" si="5"/>
        <v>-8513795</v>
      </c>
      <c r="J46" s="93">
        <f t="shared" si="5"/>
        <v>30918975</v>
      </c>
      <c r="K46" s="93">
        <f t="shared" si="5"/>
        <v>1894565</v>
      </c>
      <c r="L46" s="93">
        <f t="shared" si="5"/>
        <v>-4263771</v>
      </c>
      <c r="M46" s="93">
        <f t="shared" si="5"/>
        <v>-11382512</v>
      </c>
      <c r="N46" s="93">
        <f t="shared" si="5"/>
        <v>-13751718</v>
      </c>
      <c r="O46" s="93">
        <f t="shared" si="5"/>
        <v>-2895109</v>
      </c>
      <c r="P46" s="93">
        <f t="shared" si="5"/>
        <v>52942335</v>
      </c>
      <c r="Q46" s="93">
        <f t="shared" si="5"/>
        <v>-8116654</v>
      </c>
      <c r="R46" s="93">
        <f t="shared" si="5"/>
        <v>41930572</v>
      </c>
      <c r="S46" s="93">
        <f t="shared" si="5"/>
        <v>-5842157</v>
      </c>
      <c r="T46" s="93">
        <f t="shared" si="5"/>
        <v>-10115238</v>
      </c>
      <c r="U46" s="93">
        <f t="shared" si="5"/>
        <v>-4286061</v>
      </c>
      <c r="V46" s="93">
        <f t="shared" si="5"/>
        <v>-20243456</v>
      </c>
      <c r="W46" s="93">
        <f t="shared" si="5"/>
        <v>38854373</v>
      </c>
      <c r="X46" s="93">
        <f t="shared" si="5"/>
        <v>45560000</v>
      </c>
      <c r="Y46" s="93">
        <f t="shared" si="5"/>
        <v>-6705627</v>
      </c>
      <c r="Z46" s="223">
        <f>+IF(X46&lt;&gt;0,+(Y46/X46)*100,0)</f>
        <v>-14.718233099209833</v>
      </c>
      <c r="AA46" s="221">
        <f>SUM(AA44:AA45)</f>
        <v>45560000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33051247</v>
      </c>
      <c r="D48" s="232">
        <f>SUM(D46:D47)</f>
        <v>0</v>
      </c>
      <c r="E48" s="233">
        <f t="shared" si="6"/>
        <v>0</v>
      </c>
      <c r="F48" s="234">
        <f t="shared" si="6"/>
        <v>45560000</v>
      </c>
      <c r="G48" s="234">
        <f t="shared" si="6"/>
        <v>47605997</v>
      </c>
      <c r="H48" s="235">
        <f t="shared" si="6"/>
        <v>-8173227</v>
      </c>
      <c r="I48" s="235">
        <f t="shared" si="6"/>
        <v>-8513795</v>
      </c>
      <c r="J48" s="235">
        <f t="shared" si="6"/>
        <v>30918975</v>
      </c>
      <c r="K48" s="235">
        <f t="shared" si="6"/>
        <v>1894565</v>
      </c>
      <c r="L48" s="235">
        <f t="shared" si="6"/>
        <v>-4263771</v>
      </c>
      <c r="M48" s="234">
        <f t="shared" si="6"/>
        <v>-11382512</v>
      </c>
      <c r="N48" s="234">
        <f t="shared" si="6"/>
        <v>-13751718</v>
      </c>
      <c r="O48" s="235">
        <f t="shared" si="6"/>
        <v>-2895109</v>
      </c>
      <c r="P48" s="235">
        <f t="shared" si="6"/>
        <v>52942335</v>
      </c>
      <c r="Q48" s="235">
        <f t="shared" si="6"/>
        <v>-8116654</v>
      </c>
      <c r="R48" s="235">
        <f t="shared" si="6"/>
        <v>41930572</v>
      </c>
      <c r="S48" s="235">
        <f t="shared" si="6"/>
        <v>-5842157</v>
      </c>
      <c r="T48" s="234">
        <f t="shared" si="6"/>
        <v>-10115238</v>
      </c>
      <c r="U48" s="234">
        <f t="shared" si="6"/>
        <v>-4286061</v>
      </c>
      <c r="V48" s="235">
        <f t="shared" si="6"/>
        <v>-20243456</v>
      </c>
      <c r="W48" s="235">
        <f t="shared" si="6"/>
        <v>38854373</v>
      </c>
      <c r="X48" s="235">
        <f t="shared" si="6"/>
        <v>45560000</v>
      </c>
      <c r="Y48" s="235">
        <f t="shared" si="6"/>
        <v>-6705627</v>
      </c>
      <c r="Z48" s="236">
        <f>+IF(X48&lt;&gt;0,+(Y48/X48)*100,0)</f>
        <v>-14.718233099209833</v>
      </c>
      <c r="AA48" s="237">
        <f>SUM(AA46:AA47)</f>
        <v>45560000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37248660</v>
      </c>
      <c r="D5" s="158">
        <f>SUM(D6:D8)</f>
        <v>0</v>
      </c>
      <c r="E5" s="159">
        <f t="shared" si="0"/>
        <v>3100000</v>
      </c>
      <c r="F5" s="105">
        <f t="shared" si="0"/>
        <v>8150000</v>
      </c>
      <c r="G5" s="105">
        <f t="shared" si="0"/>
        <v>887644</v>
      </c>
      <c r="H5" s="105">
        <f t="shared" si="0"/>
        <v>896904</v>
      </c>
      <c r="I5" s="105">
        <f t="shared" si="0"/>
        <v>213898</v>
      </c>
      <c r="J5" s="105">
        <f t="shared" si="0"/>
        <v>1998446</v>
      </c>
      <c r="K5" s="105">
        <f t="shared" si="0"/>
        <v>6839</v>
      </c>
      <c r="L5" s="105">
        <f t="shared" si="0"/>
        <v>177486</v>
      </c>
      <c r="M5" s="105">
        <f t="shared" si="0"/>
        <v>127755</v>
      </c>
      <c r="N5" s="105">
        <f t="shared" si="0"/>
        <v>312080</v>
      </c>
      <c r="O5" s="105">
        <f t="shared" si="0"/>
        <v>97295</v>
      </c>
      <c r="P5" s="105">
        <f t="shared" si="0"/>
        <v>7475</v>
      </c>
      <c r="Q5" s="105">
        <f t="shared" si="0"/>
        <v>287666</v>
      </c>
      <c r="R5" s="105">
        <f t="shared" si="0"/>
        <v>392436</v>
      </c>
      <c r="S5" s="105">
        <f t="shared" si="0"/>
        <v>255723</v>
      </c>
      <c r="T5" s="105">
        <f t="shared" si="0"/>
        <v>282810</v>
      </c>
      <c r="U5" s="105">
        <f t="shared" si="0"/>
        <v>3287466</v>
      </c>
      <c r="V5" s="105">
        <f t="shared" si="0"/>
        <v>3825999</v>
      </c>
      <c r="W5" s="105">
        <f t="shared" si="0"/>
        <v>6528961</v>
      </c>
      <c r="X5" s="105">
        <f t="shared" si="0"/>
        <v>8150000</v>
      </c>
      <c r="Y5" s="105">
        <f t="shared" si="0"/>
        <v>-1621039</v>
      </c>
      <c r="Z5" s="142">
        <f>+IF(X5&lt;&gt;0,+(Y5/X5)*100,0)</f>
        <v>-19.8900490797546</v>
      </c>
      <c r="AA5" s="158">
        <f>SUM(AA6:AA8)</f>
        <v>8150000</v>
      </c>
    </row>
    <row r="6" spans="1:27" ht="13.5">
      <c r="A6" s="143" t="s">
        <v>75</v>
      </c>
      <c r="B6" s="141"/>
      <c r="C6" s="160"/>
      <c r="D6" s="160"/>
      <c r="E6" s="161"/>
      <c r="F6" s="65">
        <v>6200000</v>
      </c>
      <c r="G6" s="65"/>
      <c r="H6" s="65"/>
      <c r="I6" s="65"/>
      <c r="J6" s="65"/>
      <c r="K6" s="65"/>
      <c r="L6" s="65"/>
      <c r="M6" s="65"/>
      <c r="N6" s="65"/>
      <c r="O6" s="65">
        <v>1400</v>
      </c>
      <c r="P6" s="65"/>
      <c r="Q6" s="65"/>
      <c r="R6" s="65">
        <v>1400</v>
      </c>
      <c r="S6" s="65"/>
      <c r="T6" s="65">
        <v>124877</v>
      </c>
      <c r="U6" s="65">
        <v>3023493</v>
      </c>
      <c r="V6" s="65">
        <v>3148370</v>
      </c>
      <c r="W6" s="65">
        <v>3149770</v>
      </c>
      <c r="X6" s="65">
        <v>6200000</v>
      </c>
      <c r="Y6" s="65">
        <v>-3050230</v>
      </c>
      <c r="Z6" s="145">
        <v>-49.2</v>
      </c>
      <c r="AA6" s="67">
        <v>6200000</v>
      </c>
    </row>
    <row r="7" spans="1:27" ht="13.5">
      <c r="A7" s="143" t="s">
        <v>76</v>
      </c>
      <c r="B7" s="141"/>
      <c r="C7" s="162">
        <v>37248660</v>
      </c>
      <c r="D7" s="162"/>
      <c r="E7" s="163">
        <v>1100000</v>
      </c>
      <c r="F7" s="164">
        <v>1200000</v>
      </c>
      <c r="G7" s="164">
        <v>46597</v>
      </c>
      <c r="H7" s="164">
        <v>896904</v>
      </c>
      <c r="I7" s="164">
        <v>213898</v>
      </c>
      <c r="J7" s="164">
        <v>1157399</v>
      </c>
      <c r="K7" s="164">
        <v>6839</v>
      </c>
      <c r="L7" s="164">
        <v>177486</v>
      </c>
      <c r="M7" s="164">
        <v>127755</v>
      </c>
      <c r="N7" s="164">
        <v>312080</v>
      </c>
      <c r="O7" s="164">
        <v>95895</v>
      </c>
      <c r="P7" s="164">
        <v>7475</v>
      </c>
      <c r="Q7" s="164">
        <v>287666</v>
      </c>
      <c r="R7" s="164">
        <v>391036</v>
      </c>
      <c r="S7" s="164">
        <v>255723</v>
      </c>
      <c r="T7" s="164">
        <v>157933</v>
      </c>
      <c r="U7" s="164">
        <v>263973</v>
      </c>
      <c r="V7" s="164">
        <v>677629</v>
      </c>
      <c r="W7" s="164">
        <v>2538144</v>
      </c>
      <c r="X7" s="164">
        <v>1200000</v>
      </c>
      <c r="Y7" s="164">
        <v>1338144</v>
      </c>
      <c r="Z7" s="146">
        <v>111.51</v>
      </c>
      <c r="AA7" s="239">
        <v>1200000</v>
      </c>
    </row>
    <row r="8" spans="1:27" ht="13.5">
      <c r="A8" s="143" t="s">
        <v>77</v>
      </c>
      <c r="B8" s="141"/>
      <c r="C8" s="160"/>
      <c r="D8" s="160"/>
      <c r="E8" s="161">
        <v>2000000</v>
      </c>
      <c r="F8" s="65">
        <v>750000</v>
      </c>
      <c r="G8" s="65">
        <v>841047</v>
      </c>
      <c r="H8" s="65"/>
      <c r="I8" s="65"/>
      <c r="J8" s="65">
        <v>841047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841047</v>
      </c>
      <c r="X8" s="65">
        <v>750000</v>
      </c>
      <c r="Y8" s="65">
        <v>91047</v>
      </c>
      <c r="Z8" s="145">
        <v>12.14</v>
      </c>
      <c r="AA8" s="67">
        <v>750000</v>
      </c>
    </row>
    <row r="9" spans="1:27" ht="13.5">
      <c r="A9" s="140" t="s">
        <v>78</v>
      </c>
      <c r="B9" s="141"/>
      <c r="C9" s="158">
        <f aca="true" t="shared" si="1" ref="C9:Y9">SUM(C10:C14)</f>
        <v>26791601</v>
      </c>
      <c r="D9" s="158">
        <f>SUM(D10:D14)</f>
        <v>0</v>
      </c>
      <c r="E9" s="159">
        <f t="shared" si="1"/>
        <v>29650000</v>
      </c>
      <c r="F9" s="105">
        <f t="shared" si="1"/>
        <v>6193000</v>
      </c>
      <c r="G9" s="105">
        <f t="shared" si="1"/>
        <v>1192952</v>
      </c>
      <c r="H9" s="105">
        <f t="shared" si="1"/>
        <v>2157818</v>
      </c>
      <c r="I9" s="105">
        <f t="shared" si="1"/>
        <v>1071353</v>
      </c>
      <c r="J9" s="105">
        <f t="shared" si="1"/>
        <v>4422123</v>
      </c>
      <c r="K9" s="105">
        <f t="shared" si="1"/>
        <v>940757</v>
      </c>
      <c r="L9" s="105">
        <f t="shared" si="1"/>
        <v>1423802</v>
      </c>
      <c r="M9" s="105">
        <f t="shared" si="1"/>
        <v>357640</v>
      </c>
      <c r="N9" s="105">
        <f t="shared" si="1"/>
        <v>2722199</v>
      </c>
      <c r="O9" s="105">
        <f t="shared" si="1"/>
        <v>14790</v>
      </c>
      <c r="P9" s="105">
        <f t="shared" si="1"/>
        <v>321032</v>
      </c>
      <c r="Q9" s="105">
        <f t="shared" si="1"/>
        <v>105433</v>
      </c>
      <c r="R9" s="105">
        <f t="shared" si="1"/>
        <v>441255</v>
      </c>
      <c r="S9" s="105">
        <f t="shared" si="1"/>
        <v>3043156</v>
      </c>
      <c r="T9" s="105">
        <f t="shared" si="1"/>
        <v>878929</v>
      </c>
      <c r="U9" s="105">
        <f t="shared" si="1"/>
        <v>1124587</v>
      </c>
      <c r="V9" s="105">
        <f t="shared" si="1"/>
        <v>5046672</v>
      </c>
      <c r="W9" s="105">
        <f t="shared" si="1"/>
        <v>12632249</v>
      </c>
      <c r="X9" s="105">
        <f t="shared" si="1"/>
        <v>6193000</v>
      </c>
      <c r="Y9" s="105">
        <f t="shared" si="1"/>
        <v>6439249</v>
      </c>
      <c r="Z9" s="142">
        <f>+IF(X9&lt;&gt;0,+(Y9/X9)*100,0)</f>
        <v>103.97624737606976</v>
      </c>
      <c r="AA9" s="107">
        <f>SUM(AA10:AA14)</f>
        <v>6193000</v>
      </c>
    </row>
    <row r="10" spans="1:27" ht="13.5">
      <c r="A10" s="143" t="s">
        <v>79</v>
      </c>
      <c r="B10" s="141"/>
      <c r="C10" s="160">
        <v>26791601</v>
      </c>
      <c r="D10" s="160"/>
      <c r="E10" s="161">
        <v>200000</v>
      </c>
      <c r="F10" s="65">
        <v>1340000</v>
      </c>
      <c r="G10" s="65">
        <v>1005039</v>
      </c>
      <c r="H10" s="65">
        <v>1558548</v>
      </c>
      <c r="I10" s="65">
        <v>312278</v>
      </c>
      <c r="J10" s="65">
        <v>2875865</v>
      </c>
      <c r="K10" s="65">
        <v>21406</v>
      </c>
      <c r="L10" s="65">
        <v>938011</v>
      </c>
      <c r="M10" s="65">
        <v>14790</v>
      </c>
      <c r="N10" s="65">
        <v>974207</v>
      </c>
      <c r="O10" s="65">
        <v>14790</v>
      </c>
      <c r="P10" s="65">
        <v>161520</v>
      </c>
      <c r="Q10" s="65">
        <v>79117</v>
      </c>
      <c r="R10" s="65">
        <v>255427</v>
      </c>
      <c r="S10" s="65">
        <v>87328</v>
      </c>
      <c r="T10" s="65"/>
      <c r="U10" s="65">
        <v>504005</v>
      </c>
      <c r="V10" s="65">
        <v>591333</v>
      </c>
      <c r="W10" s="65">
        <v>4696832</v>
      </c>
      <c r="X10" s="65">
        <v>1340000</v>
      </c>
      <c r="Y10" s="65">
        <v>3356832</v>
      </c>
      <c r="Z10" s="145">
        <v>250.51</v>
      </c>
      <c r="AA10" s="67">
        <v>1340000</v>
      </c>
    </row>
    <row r="11" spans="1:27" ht="13.5">
      <c r="A11" s="143" t="s">
        <v>80</v>
      </c>
      <c r="B11" s="141"/>
      <c r="C11" s="160"/>
      <c r="D11" s="160"/>
      <c r="E11" s="161">
        <v>1000000</v>
      </c>
      <c r="F11" s="65">
        <v>2491000</v>
      </c>
      <c r="G11" s="65"/>
      <c r="H11" s="65"/>
      <c r="I11" s="65"/>
      <c r="J11" s="65"/>
      <c r="K11" s="65">
        <v>32661</v>
      </c>
      <c r="L11" s="65"/>
      <c r="M11" s="65"/>
      <c r="N11" s="65">
        <v>32661</v>
      </c>
      <c r="O11" s="65"/>
      <c r="P11" s="65"/>
      <c r="Q11" s="65"/>
      <c r="R11" s="65"/>
      <c r="S11" s="65"/>
      <c r="T11" s="65"/>
      <c r="U11" s="65"/>
      <c r="V11" s="65"/>
      <c r="W11" s="65">
        <v>32661</v>
      </c>
      <c r="X11" s="65">
        <v>2491000</v>
      </c>
      <c r="Y11" s="65">
        <v>-2458339</v>
      </c>
      <c r="Z11" s="145">
        <v>-98.69</v>
      </c>
      <c r="AA11" s="67">
        <v>2491000</v>
      </c>
    </row>
    <row r="12" spans="1:27" ht="13.5">
      <c r="A12" s="143" t="s">
        <v>81</v>
      </c>
      <c r="B12" s="141"/>
      <c r="C12" s="160"/>
      <c r="D12" s="160"/>
      <c r="E12" s="161">
        <v>7250000</v>
      </c>
      <c r="F12" s="65">
        <v>2362000</v>
      </c>
      <c r="G12" s="65"/>
      <c r="H12" s="65"/>
      <c r="I12" s="65"/>
      <c r="J12" s="65"/>
      <c r="K12" s="65">
        <v>21345</v>
      </c>
      <c r="L12" s="65"/>
      <c r="M12" s="65">
        <v>81445</v>
      </c>
      <c r="N12" s="65">
        <v>102790</v>
      </c>
      <c r="O12" s="65"/>
      <c r="P12" s="65">
        <v>159512</v>
      </c>
      <c r="Q12" s="65">
        <v>26316</v>
      </c>
      <c r="R12" s="65">
        <v>185828</v>
      </c>
      <c r="S12" s="65"/>
      <c r="T12" s="65"/>
      <c r="U12" s="65">
        <v>620582</v>
      </c>
      <c r="V12" s="65">
        <v>620582</v>
      </c>
      <c r="W12" s="65">
        <v>909200</v>
      </c>
      <c r="X12" s="65">
        <v>2362000</v>
      </c>
      <c r="Y12" s="65">
        <v>-1452800</v>
      </c>
      <c r="Z12" s="145">
        <v>-61.51</v>
      </c>
      <c r="AA12" s="67">
        <v>2362000</v>
      </c>
    </row>
    <row r="13" spans="1:27" ht="13.5">
      <c r="A13" s="143" t="s">
        <v>82</v>
      </c>
      <c r="B13" s="141"/>
      <c r="C13" s="160"/>
      <c r="D13" s="160"/>
      <c r="E13" s="161">
        <v>21200000</v>
      </c>
      <c r="F13" s="65"/>
      <c r="G13" s="65">
        <v>187913</v>
      </c>
      <c r="H13" s="65">
        <v>599270</v>
      </c>
      <c r="I13" s="65">
        <v>759075</v>
      </c>
      <c r="J13" s="65">
        <v>1546258</v>
      </c>
      <c r="K13" s="65">
        <v>865345</v>
      </c>
      <c r="L13" s="65">
        <v>485791</v>
      </c>
      <c r="M13" s="65">
        <v>261405</v>
      </c>
      <c r="N13" s="65">
        <v>1612541</v>
      </c>
      <c r="O13" s="65"/>
      <c r="P13" s="65"/>
      <c r="Q13" s="65"/>
      <c r="R13" s="65"/>
      <c r="S13" s="65">
        <v>2955828</v>
      </c>
      <c r="T13" s="65">
        <v>878929</v>
      </c>
      <c r="U13" s="65"/>
      <c r="V13" s="65">
        <v>3834757</v>
      </c>
      <c r="W13" s="65">
        <v>6993556</v>
      </c>
      <c r="X13" s="65"/>
      <c r="Y13" s="65">
        <v>6993556</v>
      </c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320414537</v>
      </c>
      <c r="D15" s="158">
        <f>SUM(D16:D18)</f>
        <v>0</v>
      </c>
      <c r="E15" s="159">
        <f t="shared" si="2"/>
        <v>43240560</v>
      </c>
      <c r="F15" s="105">
        <f t="shared" si="2"/>
        <v>54479580</v>
      </c>
      <c r="G15" s="105">
        <f t="shared" si="2"/>
        <v>933483</v>
      </c>
      <c r="H15" s="105">
        <f t="shared" si="2"/>
        <v>6274187</v>
      </c>
      <c r="I15" s="105">
        <f t="shared" si="2"/>
        <v>0</v>
      </c>
      <c r="J15" s="105">
        <f t="shared" si="2"/>
        <v>7207670</v>
      </c>
      <c r="K15" s="105">
        <f t="shared" si="2"/>
        <v>3599577</v>
      </c>
      <c r="L15" s="105">
        <f t="shared" si="2"/>
        <v>0</v>
      </c>
      <c r="M15" s="105">
        <f t="shared" si="2"/>
        <v>1224105</v>
      </c>
      <c r="N15" s="105">
        <f t="shared" si="2"/>
        <v>4823682</v>
      </c>
      <c r="O15" s="105">
        <f t="shared" si="2"/>
        <v>20133584</v>
      </c>
      <c r="P15" s="105">
        <f t="shared" si="2"/>
        <v>777981</v>
      </c>
      <c r="Q15" s="105">
        <f t="shared" si="2"/>
        <v>2841521</v>
      </c>
      <c r="R15" s="105">
        <f t="shared" si="2"/>
        <v>23753086</v>
      </c>
      <c r="S15" s="105">
        <f t="shared" si="2"/>
        <v>4332345</v>
      </c>
      <c r="T15" s="105">
        <f t="shared" si="2"/>
        <v>2413276</v>
      </c>
      <c r="U15" s="105">
        <f t="shared" si="2"/>
        <v>7682792</v>
      </c>
      <c r="V15" s="105">
        <f t="shared" si="2"/>
        <v>14428413</v>
      </c>
      <c r="W15" s="105">
        <f t="shared" si="2"/>
        <v>50212851</v>
      </c>
      <c r="X15" s="105">
        <f t="shared" si="2"/>
        <v>54479580</v>
      </c>
      <c r="Y15" s="105">
        <f t="shared" si="2"/>
        <v>-4266729</v>
      </c>
      <c r="Z15" s="142">
        <f>+IF(X15&lt;&gt;0,+(Y15/X15)*100,0)</f>
        <v>-7.831794958771708</v>
      </c>
      <c r="AA15" s="107">
        <f>SUM(AA16:AA18)</f>
        <v>54479580</v>
      </c>
    </row>
    <row r="16" spans="1:27" ht="13.5">
      <c r="A16" s="143" t="s">
        <v>85</v>
      </c>
      <c r="B16" s="141"/>
      <c r="C16" s="160">
        <v>97600215</v>
      </c>
      <c r="D16" s="160"/>
      <c r="E16" s="161">
        <v>128000</v>
      </c>
      <c r="F16" s="65">
        <v>16056000</v>
      </c>
      <c r="G16" s="65"/>
      <c r="H16" s="65">
        <v>1067</v>
      </c>
      <c r="I16" s="65"/>
      <c r="J16" s="65">
        <v>1067</v>
      </c>
      <c r="K16" s="65"/>
      <c r="L16" s="65"/>
      <c r="M16" s="65"/>
      <c r="N16" s="65"/>
      <c r="O16" s="65">
        <v>878929</v>
      </c>
      <c r="P16" s="65">
        <v>413963</v>
      </c>
      <c r="Q16" s="65"/>
      <c r="R16" s="65">
        <v>1292892</v>
      </c>
      <c r="S16" s="65"/>
      <c r="T16" s="65"/>
      <c r="U16" s="65"/>
      <c r="V16" s="65"/>
      <c r="W16" s="65">
        <v>1293959</v>
      </c>
      <c r="X16" s="65">
        <v>16056000</v>
      </c>
      <c r="Y16" s="65">
        <v>-14762041</v>
      </c>
      <c r="Z16" s="145">
        <v>-91.94</v>
      </c>
      <c r="AA16" s="67">
        <v>16056000</v>
      </c>
    </row>
    <row r="17" spans="1:27" ht="13.5">
      <c r="A17" s="143" t="s">
        <v>86</v>
      </c>
      <c r="B17" s="141"/>
      <c r="C17" s="160">
        <v>222814322</v>
      </c>
      <c r="D17" s="160"/>
      <c r="E17" s="161">
        <v>43112560</v>
      </c>
      <c r="F17" s="65">
        <v>38423580</v>
      </c>
      <c r="G17" s="65">
        <v>933483</v>
      </c>
      <c r="H17" s="65">
        <v>6273120</v>
      </c>
      <c r="I17" s="65"/>
      <c r="J17" s="65">
        <v>7206603</v>
      </c>
      <c r="K17" s="65">
        <v>3599577</v>
      </c>
      <c r="L17" s="65"/>
      <c r="M17" s="65">
        <v>1224105</v>
      </c>
      <c r="N17" s="65">
        <v>4823682</v>
      </c>
      <c r="O17" s="65">
        <v>19254655</v>
      </c>
      <c r="P17" s="65">
        <v>364018</v>
      </c>
      <c r="Q17" s="65">
        <v>2841521</v>
      </c>
      <c r="R17" s="65">
        <v>22460194</v>
      </c>
      <c r="S17" s="65">
        <v>4332345</v>
      </c>
      <c r="T17" s="65">
        <v>2413276</v>
      </c>
      <c r="U17" s="65">
        <v>7682792</v>
      </c>
      <c r="V17" s="65">
        <v>14428413</v>
      </c>
      <c r="W17" s="65">
        <v>48918892</v>
      </c>
      <c r="X17" s="65">
        <v>38423580</v>
      </c>
      <c r="Y17" s="65">
        <v>10495312</v>
      </c>
      <c r="Z17" s="145">
        <v>27.31</v>
      </c>
      <c r="AA17" s="67">
        <v>38423580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188119242</v>
      </c>
      <c r="D19" s="158">
        <f>SUM(D20:D23)</f>
        <v>0</v>
      </c>
      <c r="E19" s="159">
        <f t="shared" si="3"/>
        <v>14450000</v>
      </c>
      <c r="F19" s="105">
        <f t="shared" si="3"/>
        <v>18220000</v>
      </c>
      <c r="G19" s="105">
        <f t="shared" si="3"/>
        <v>0</v>
      </c>
      <c r="H19" s="105">
        <f t="shared" si="3"/>
        <v>703526</v>
      </c>
      <c r="I19" s="105">
        <f t="shared" si="3"/>
        <v>0</v>
      </c>
      <c r="J19" s="105">
        <f t="shared" si="3"/>
        <v>703526</v>
      </c>
      <c r="K19" s="105">
        <f t="shared" si="3"/>
        <v>2429174</v>
      </c>
      <c r="L19" s="105">
        <f t="shared" si="3"/>
        <v>0</v>
      </c>
      <c r="M19" s="105">
        <f t="shared" si="3"/>
        <v>219833</v>
      </c>
      <c r="N19" s="105">
        <f t="shared" si="3"/>
        <v>2649007</v>
      </c>
      <c r="O19" s="105">
        <f t="shared" si="3"/>
        <v>24000</v>
      </c>
      <c r="P19" s="105">
        <f t="shared" si="3"/>
        <v>0</v>
      </c>
      <c r="Q19" s="105">
        <f t="shared" si="3"/>
        <v>0</v>
      </c>
      <c r="R19" s="105">
        <f t="shared" si="3"/>
        <v>24000</v>
      </c>
      <c r="S19" s="105">
        <f t="shared" si="3"/>
        <v>0</v>
      </c>
      <c r="T19" s="105">
        <f t="shared" si="3"/>
        <v>173798</v>
      </c>
      <c r="U19" s="105">
        <f t="shared" si="3"/>
        <v>2989927</v>
      </c>
      <c r="V19" s="105">
        <f t="shared" si="3"/>
        <v>3163725</v>
      </c>
      <c r="W19" s="105">
        <f t="shared" si="3"/>
        <v>6540258</v>
      </c>
      <c r="X19" s="105">
        <f t="shared" si="3"/>
        <v>18220000</v>
      </c>
      <c r="Y19" s="105">
        <f t="shared" si="3"/>
        <v>-11679742</v>
      </c>
      <c r="Z19" s="142">
        <f>+IF(X19&lt;&gt;0,+(Y19/X19)*100,0)</f>
        <v>-64.10396267837541</v>
      </c>
      <c r="AA19" s="107">
        <f>SUM(AA20:AA23)</f>
        <v>18220000</v>
      </c>
    </row>
    <row r="20" spans="1:27" ht="13.5">
      <c r="A20" s="143" t="s">
        <v>89</v>
      </c>
      <c r="B20" s="141"/>
      <c r="C20" s="160">
        <v>188119242</v>
      </c>
      <c r="D20" s="160"/>
      <c r="E20" s="161">
        <v>14300000</v>
      </c>
      <c r="F20" s="65">
        <v>15870000</v>
      </c>
      <c r="G20" s="65"/>
      <c r="H20" s="65">
        <v>703526</v>
      </c>
      <c r="I20" s="65"/>
      <c r="J20" s="65">
        <v>703526</v>
      </c>
      <c r="K20" s="65">
        <v>629909</v>
      </c>
      <c r="L20" s="65"/>
      <c r="M20" s="65">
        <v>219833</v>
      </c>
      <c r="N20" s="65">
        <v>849742</v>
      </c>
      <c r="O20" s="65">
        <v>24000</v>
      </c>
      <c r="P20" s="65"/>
      <c r="Q20" s="65"/>
      <c r="R20" s="65">
        <v>24000</v>
      </c>
      <c r="S20" s="65"/>
      <c r="T20" s="65">
        <v>173798</v>
      </c>
      <c r="U20" s="65">
        <v>2897427</v>
      </c>
      <c r="V20" s="65">
        <v>3071225</v>
      </c>
      <c r="W20" s="65">
        <v>4648493</v>
      </c>
      <c r="X20" s="65">
        <v>15870000</v>
      </c>
      <c r="Y20" s="65">
        <v>-11221507</v>
      </c>
      <c r="Z20" s="145">
        <v>-70.71</v>
      </c>
      <c r="AA20" s="67">
        <v>15870000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>
        <v>92500</v>
      </c>
      <c r="V22" s="164">
        <v>92500</v>
      </c>
      <c r="W22" s="164">
        <v>92500</v>
      </c>
      <c r="X22" s="164"/>
      <c r="Y22" s="164">
        <v>92500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>
        <v>150000</v>
      </c>
      <c r="F23" s="65">
        <v>2350000</v>
      </c>
      <c r="G23" s="65"/>
      <c r="H23" s="65"/>
      <c r="I23" s="65"/>
      <c r="J23" s="65"/>
      <c r="K23" s="65">
        <v>1799265</v>
      </c>
      <c r="L23" s="65"/>
      <c r="M23" s="65"/>
      <c r="N23" s="65">
        <v>1799265</v>
      </c>
      <c r="O23" s="65"/>
      <c r="P23" s="65"/>
      <c r="Q23" s="65"/>
      <c r="R23" s="65"/>
      <c r="S23" s="65"/>
      <c r="T23" s="65"/>
      <c r="U23" s="65"/>
      <c r="V23" s="65"/>
      <c r="W23" s="65">
        <v>1799265</v>
      </c>
      <c r="X23" s="65">
        <v>2350000</v>
      </c>
      <c r="Y23" s="65">
        <v>-550735</v>
      </c>
      <c r="Z23" s="145">
        <v>-23.44</v>
      </c>
      <c r="AA23" s="67">
        <v>2350000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572574040</v>
      </c>
      <c r="D25" s="232">
        <f>+D5+D9+D15+D19+D24</f>
        <v>0</v>
      </c>
      <c r="E25" s="245">
        <f t="shared" si="4"/>
        <v>90440560</v>
      </c>
      <c r="F25" s="234">
        <f t="shared" si="4"/>
        <v>87042580</v>
      </c>
      <c r="G25" s="234">
        <f t="shared" si="4"/>
        <v>3014079</v>
      </c>
      <c r="H25" s="234">
        <f t="shared" si="4"/>
        <v>10032435</v>
      </c>
      <c r="I25" s="234">
        <f t="shared" si="4"/>
        <v>1285251</v>
      </c>
      <c r="J25" s="234">
        <f t="shared" si="4"/>
        <v>14331765</v>
      </c>
      <c r="K25" s="234">
        <f t="shared" si="4"/>
        <v>6976347</v>
      </c>
      <c r="L25" s="234">
        <f t="shared" si="4"/>
        <v>1601288</v>
      </c>
      <c r="M25" s="234">
        <f t="shared" si="4"/>
        <v>1929333</v>
      </c>
      <c r="N25" s="234">
        <f t="shared" si="4"/>
        <v>10506968</v>
      </c>
      <c r="O25" s="234">
        <f t="shared" si="4"/>
        <v>20269669</v>
      </c>
      <c r="P25" s="234">
        <f t="shared" si="4"/>
        <v>1106488</v>
      </c>
      <c r="Q25" s="234">
        <f t="shared" si="4"/>
        <v>3234620</v>
      </c>
      <c r="R25" s="234">
        <f t="shared" si="4"/>
        <v>24610777</v>
      </c>
      <c r="S25" s="234">
        <f t="shared" si="4"/>
        <v>7631224</v>
      </c>
      <c r="T25" s="234">
        <f t="shared" si="4"/>
        <v>3748813</v>
      </c>
      <c r="U25" s="234">
        <f t="shared" si="4"/>
        <v>15084772</v>
      </c>
      <c r="V25" s="234">
        <f t="shared" si="4"/>
        <v>26464809</v>
      </c>
      <c r="W25" s="234">
        <f t="shared" si="4"/>
        <v>75914319</v>
      </c>
      <c r="X25" s="234">
        <f t="shared" si="4"/>
        <v>87042580</v>
      </c>
      <c r="Y25" s="234">
        <f t="shared" si="4"/>
        <v>-11128261</v>
      </c>
      <c r="Z25" s="246">
        <f>+IF(X25&lt;&gt;0,+(Y25/X25)*100,0)</f>
        <v>-12.78484737010323</v>
      </c>
      <c r="AA25" s="247">
        <f>+AA5+AA9+AA15+AA19+AA24</f>
        <v>87042580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10566865</v>
      </c>
      <c r="D28" s="160"/>
      <c r="E28" s="161">
        <v>16077000</v>
      </c>
      <c r="F28" s="65">
        <v>17026560</v>
      </c>
      <c r="G28" s="65">
        <v>1315150</v>
      </c>
      <c r="H28" s="65">
        <v>7980103</v>
      </c>
      <c r="I28" s="65">
        <v>1285251</v>
      </c>
      <c r="J28" s="65">
        <v>10580504</v>
      </c>
      <c r="K28" s="65">
        <v>1188560</v>
      </c>
      <c r="L28" s="65">
        <v>527564</v>
      </c>
      <c r="M28" s="65">
        <v>101800</v>
      </c>
      <c r="N28" s="65">
        <v>1817924</v>
      </c>
      <c r="O28" s="65">
        <v>598210</v>
      </c>
      <c r="P28" s="65">
        <v>451831</v>
      </c>
      <c r="Q28" s="65">
        <v>978154</v>
      </c>
      <c r="R28" s="65">
        <v>2028195</v>
      </c>
      <c r="S28" s="65">
        <v>1848387</v>
      </c>
      <c r="T28" s="65">
        <v>959293</v>
      </c>
      <c r="U28" s="65">
        <v>2101553</v>
      </c>
      <c r="V28" s="65">
        <v>4909233</v>
      </c>
      <c r="W28" s="65">
        <v>19335856</v>
      </c>
      <c r="X28" s="65">
        <v>17026560</v>
      </c>
      <c r="Y28" s="65">
        <v>2309296</v>
      </c>
      <c r="Z28" s="145">
        <v>13.56</v>
      </c>
      <c r="AA28" s="160">
        <v>17026560</v>
      </c>
    </row>
    <row r="29" spans="1:27" ht="13.5">
      <c r="A29" s="249" t="s">
        <v>138</v>
      </c>
      <c r="B29" s="141"/>
      <c r="C29" s="160"/>
      <c r="D29" s="160"/>
      <c r="E29" s="161">
        <v>21200000</v>
      </c>
      <c r="F29" s="65">
        <v>24456000</v>
      </c>
      <c r="G29" s="65"/>
      <c r="H29" s="65"/>
      <c r="I29" s="65"/>
      <c r="J29" s="65"/>
      <c r="K29" s="65">
        <v>865345</v>
      </c>
      <c r="L29" s="65">
        <v>87813</v>
      </c>
      <c r="M29" s="65">
        <v>276195</v>
      </c>
      <c r="N29" s="65">
        <v>1229353</v>
      </c>
      <c r="O29" s="65">
        <v>878929</v>
      </c>
      <c r="P29" s="65">
        <v>487670</v>
      </c>
      <c r="Q29" s="65"/>
      <c r="R29" s="65">
        <v>1366599</v>
      </c>
      <c r="S29" s="65">
        <v>79117</v>
      </c>
      <c r="T29" s="65">
        <v>878929</v>
      </c>
      <c r="U29" s="65">
        <v>79117</v>
      </c>
      <c r="V29" s="65">
        <v>1037163</v>
      </c>
      <c r="W29" s="65">
        <v>3633115</v>
      </c>
      <c r="X29" s="65">
        <v>24456000</v>
      </c>
      <c r="Y29" s="65">
        <v>-20822885</v>
      </c>
      <c r="Z29" s="145">
        <v>-85.14</v>
      </c>
      <c r="AA29" s="67">
        <v>24456000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>
        <v>2479231</v>
      </c>
      <c r="V31" s="65">
        <v>2479231</v>
      </c>
      <c r="W31" s="65">
        <v>2479231</v>
      </c>
      <c r="X31" s="65"/>
      <c r="Y31" s="65">
        <v>2479231</v>
      </c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10566865</v>
      </c>
      <c r="D32" s="225">
        <f>SUM(D28:D31)</f>
        <v>0</v>
      </c>
      <c r="E32" s="226">
        <f t="shared" si="5"/>
        <v>37277000</v>
      </c>
      <c r="F32" s="82">
        <f t="shared" si="5"/>
        <v>41482560</v>
      </c>
      <c r="G32" s="82">
        <f t="shared" si="5"/>
        <v>1315150</v>
      </c>
      <c r="H32" s="82">
        <f t="shared" si="5"/>
        <v>7980103</v>
      </c>
      <c r="I32" s="82">
        <f t="shared" si="5"/>
        <v>1285251</v>
      </c>
      <c r="J32" s="82">
        <f t="shared" si="5"/>
        <v>10580504</v>
      </c>
      <c r="K32" s="82">
        <f t="shared" si="5"/>
        <v>2053905</v>
      </c>
      <c r="L32" s="82">
        <f t="shared" si="5"/>
        <v>615377</v>
      </c>
      <c r="M32" s="82">
        <f t="shared" si="5"/>
        <v>377995</v>
      </c>
      <c r="N32" s="82">
        <f t="shared" si="5"/>
        <v>3047277</v>
      </c>
      <c r="O32" s="82">
        <f t="shared" si="5"/>
        <v>1477139</v>
      </c>
      <c r="P32" s="82">
        <f t="shared" si="5"/>
        <v>939501</v>
      </c>
      <c r="Q32" s="82">
        <f t="shared" si="5"/>
        <v>978154</v>
      </c>
      <c r="R32" s="82">
        <f t="shared" si="5"/>
        <v>3394794</v>
      </c>
      <c r="S32" s="82">
        <f t="shared" si="5"/>
        <v>1927504</v>
      </c>
      <c r="T32" s="82">
        <f t="shared" si="5"/>
        <v>1838222</v>
      </c>
      <c r="U32" s="82">
        <f t="shared" si="5"/>
        <v>4659901</v>
      </c>
      <c r="V32" s="82">
        <f t="shared" si="5"/>
        <v>8425627</v>
      </c>
      <c r="W32" s="82">
        <f t="shared" si="5"/>
        <v>25448202</v>
      </c>
      <c r="X32" s="82">
        <f t="shared" si="5"/>
        <v>41482560</v>
      </c>
      <c r="Y32" s="82">
        <f t="shared" si="5"/>
        <v>-16034358</v>
      </c>
      <c r="Z32" s="227">
        <f>+IF(X32&lt;&gt;0,+(Y32/X32)*100,0)</f>
        <v>-38.653250908333526</v>
      </c>
      <c r="AA32" s="84">
        <f>SUM(AA28:AA31)</f>
        <v>41482560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53163560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31662663</v>
      </c>
      <c r="D35" s="160"/>
      <c r="E35" s="161"/>
      <c r="F35" s="65">
        <v>45560020</v>
      </c>
      <c r="G35" s="65">
        <v>1698929</v>
      </c>
      <c r="H35" s="65">
        <v>2052332</v>
      </c>
      <c r="I35" s="65"/>
      <c r="J35" s="65">
        <v>3751261</v>
      </c>
      <c r="K35" s="65">
        <v>4922442</v>
      </c>
      <c r="L35" s="65">
        <v>985910</v>
      </c>
      <c r="M35" s="65">
        <v>1551338</v>
      </c>
      <c r="N35" s="65">
        <v>7459690</v>
      </c>
      <c r="O35" s="65">
        <v>18792530</v>
      </c>
      <c r="P35" s="65">
        <v>166987</v>
      </c>
      <c r="Q35" s="65">
        <v>2256466</v>
      </c>
      <c r="R35" s="65">
        <v>21215983</v>
      </c>
      <c r="S35" s="65">
        <v>5703720</v>
      </c>
      <c r="T35" s="65">
        <v>1910591</v>
      </c>
      <c r="U35" s="65">
        <v>10424871</v>
      </c>
      <c r="V35" s="65">
        <v>18039182</v>
      </c>
      <c r="W35" s="65">
        <v>50466116</v>
      </c>
      <c r="X35" s="65">
        <v>45560020</v>
      </c>
      <c r="Y35" s="65">
        <v>4906096</v>
      </c>
      <c r="Z35" s="145">
        <v>10.77</v>
      </c>
      <c r="AA35" s="67">
        <v>45560020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42229528</v>
      </c>
      <c r="D36" s="237">
        <f>SUM(D32:D35)</f>
        <v>0</v>
      </c>
      <c r="E36" s="233">
        <f t="shared" si="6"/>
        <v>90440560</v>
      </c>
      <c r="F36" s="235">
        <f t="shared" si="6"/>
        <v>87042580</v>
      </c>
      <c r="G36" s="235">
        <f t="shared" si="6"/>
        <v>3014079</v>
      </c>
      <c r="H36" s="235">
        <f t="shared" si="6"/>
        <v>10032435</v>
      </c>
      <c r="I36" s="235">
        <f t="shared" si="6"/>
        <v>1285251</v>
      </c>
      <c r="J36" s="235">
        <f t="shared" si="6"/>
        <v>14331765</v>
      </c>
      <c r="K36" s="235">
        <f t="shared" si="6"/>
        <v>6976347</v>
      </c>
      <c r="L36" s="235">
        <f t="shared" si="6"/>
        <v>1601287</v>
      </c>
      <c r="M36" s="235">
        <f t="shared" si="6"/>
        <v>1929333</v>
      </c>
      <c r="N36" s="235">
        <f t="shared" si="6"/>
        <v>10506967</v>
      </c>
      <c r="O36" s="235">
        <f t="shared" si="6"/>
        <v>20269669</v>
      </c>
      <c r="P36" s="235">
        <f t="shared" si="6"/>
        <v>1106488</v>
      </c>
      <c r="Q36" s="235">
        <f t="shared" si="6"/>
        <v>3234620</v>
      </c>
      <c r="R36" s="235">
        <f t="shared" si="6"/>
        <v>24610777</v>
      </c>
      <c r="S36" s="235">
        <f t="shared" si="6"/>
        <v>7631224</v>
      </c>
      <c r="T36" s="235">
        <f t="shared" si="6"/>
        <v>3748813</v>
      </c>
      <c r="U36" s="235">
        <f t="shared" si="6"/>
        <v>15084772</v>
      </c>
      <c r="V36" s="235">
        <f t="shared" si="6"/>
        <v>26464809</v>
      </c>
      <c r="W36" s="235">
        <f t="shared" si="6"/>
        <v>75914318</v>
      </c>
      <c r="X36" s="235">
        <f t="shared" si="6"/>
        <v>87042580</v>
      </c>
      <c r="Y36" s="235">
        <f t="shared" si="6"/>
        <v>-11128262</v>
      </c>
      <c r="Z36" s="236">
        <f>+IF(X36&lt;&gt;0,+(Y36/X36)*100,0)</f>
        <v>-12.784848518966236</v>
      </c>
      <c r="AA36" s="254">
        <f>SUM(AA32:AA35)</f>
        <v>87042580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4844697</v>
      </c>
      <c r="D6" s="160"/>
      <c r="E6" s="64"/>
      <c r="F6" s="65">
        <v>1226000</v>
      </c>
      <c r="G6" s="65">
        <v>24223827</v>
      </c>
      <c r="H6" s="65">
        <v>20462853</v>
      </c>
      <c r="I6" s="65">
        <v>38008418</v>
      </c>
      <c r="J6" s="65">
        <v>82695098</v>
      </c>
      <c r="K6" s="65">
        <v>30367427</v>
      </c>
      <c r="L6" s="65">
        <v>35840978</v>
      </c>
      <c r="M6" s="65">
        <v>26908370</v>
      </c>
      <c r="N6" s="65">
        <v>93116775</v>
      </c>
      <c r="O6" s="65">
        <v>24734996</v>
      </c>
      <c r="P6" s="65">
        <v>22170891</v>
      </c>
      <c r="Q6" s="65">
        <v>34247716</v>
      </c>
      <c r="R6" s="65">
        <v>81153603</v>
      </c>
      <c r="S6" s="65">
        <v>21956827</v>
      </c>
      <c r="T6" s="65">
        <v>15647370</v>
      </c>
      <c r="U6" s="65">
        <v>8501289</v>
      </c>
      <c r="V6" s="65">
        <v>46105486</v>
      </c>
      <c r="W6" s="65">
        <v>303070962</v>
      </c>
      <c r="X6" s="65">
        <v>1226000</v>
      </c>
      <c r="Y6" s="65">
        <v>301844962</v>
      </c>
      <c r="Z6" s="145">
        <v>24620.31</v>
      </c>
      <c r="AA6" s="67">
        <v>1226000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>
        <v>3619000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3619000</v>
      </c>
      <c r="Y7" s="65">
        <v>-3619000</v>
      </c>
      <c r="Z7" s="145">
        <v>-100</v>
      </c>
      <c r="AA7" s="67">
        <v>3619000</v>
      </c>
    </row>
    <row r="8" spans="1:27" ht="13.5">
      <c r="A8" s="264" t="s">
        <v>148</v>
      </c>
      <c r="B8" s="197" t="s">
        <v>72</v>
      </c>
      <c r="C8" s="160">
        <v>29219304</v>
      </c>
      <c r="D8" s="160"/>
      <c r="E8" s="64">
        <v>23585000</v>
      </c>
      <c r="F8" s="65">
        <v>29219000</v>
      </c>
      <c r="G8" s="65">
        <v>66059321</v>
      </c>
      <c r="H8" s="65">
        <v>62670439</v>
      </c>
      <c r="I8" s="65">
        <v>37917005</v>
      </c>
      <c r="J8" s="65">
        <v>166646765</v>
      </c>
      <c r="K8" s="65">
        <v>32200438</v>
      </c>
      <c r="L8" s="65">
        <v>18386670</v>
      </c>
      <c r="M8" s="65">
        <v>24380652</v>
      </c>
      <c r="N8" s="65">
        <v>74967760</v>
      </c>
      <c r="O8" s="65">
        <v>21935250</v>
      </c>
      <c r="P8" s="65">
        <v>19779351</v>
      </c>
      <c r="Q8" s="65">
        <v>20344728</v>
      </c>
      <c r="R8" s="65">
        <v>62059329</v>
      </c>
      <c r="S8" s="65">
        <v>21628955</v>
      </c>
      <c r="T8" s="65">
        <v>17606197</v>
      </c>
      <c r="U8" s="65">
        <v>17716400</v>
      </c>
      <c r="V8" s="65">
        <v>56951552</v>
      </c>
      <c r="W8" s="65">
        <v>360625406</v>
      </c>
      <c r="X8" s="65">
        <v>29219000</v>
      </c>
      <c r="Y8" s="65">
        <v>331406406</v>
      </c>
      <c r="Z8" s="145">
        <v>1134.22</v>
      </c>
      <c r="AA8" s="67">
        <v>29219000</v>
      </c>
    </row>
    <row r="9" spans="1:27" ht="13.5">
      <c r="A9" s="264" t="s">
        <v>149</v>
      </c>
      <c r="B9" s="197"/>
      <c r="C9" s="160">
        <v>8109927</v>
      </c>
      <c r="D9" s="160"/>
      <c r="E9" s="64"/>
      <c r="F9" s="65">
        <v>3949000</v>
      </c>
      <c r="G9" s="65">
        <v>7065428</v>
      </c>
      <c r="H9" s="65">
        <v>6127892</v>
      </c>
      <c r="I9" s="65">
        <v>4226395</v>
      </c>
      <c r="J9" s="65">
        <v>17419715</v>
      </c>
      <c r="K9" s="65">
        <v>6121486</v>
      </c>
      <c r="L9" s="65">
        <v>5136763</v>
      </c>
      <c r="M9" s="65">
        <v>4335007</v>
      </c>
      <c r="N9" s="65">
        <v>15593256</v>
      </c>
      <c r="O9" s="65">
        <v>4181071</v>
      </c>
      <c r="P9" s="65">
        <v>4066919</v>
      </c>
      <c r="Q9" s="65">
        <v>4305189</v>
      </c>
      <c r="R9" s="65">
        <v>12553179</v>
      </c>
      <c r="S9" s="65">
        <v>4591328</v>
      </c>
      <c r="T9" s="65">
        <v>3492043</v>
      </c>
      <c r="U9" s="65">
        <v>3456375</v>
      </c>
      <c r="V9" s="65">
        <v>11539746</v>
      </c>
      <c r="W9" s="65">
        <v>57105896</v>
      </c>
      <c r="X9" s="65">
        <v>3949000</v>
      </c>
      <c r="Y9" s="65">
        <v>53156896</v>
      </c>
      <c r="Z9" s="145">
        <v>1346.08</v>
      </c>
      <c r="AA9" s="67">
        <v>3949000</v>
      </c>
    </row>
    <row r="10" spans="1:27" ht="13.5">
      <c r="A10" s="264" t="s">
        <v>150</v>
      </c>
      <c r="B10" s="197"/>
      <c r="C10" s="160"/>
      <c r="D10" s="160"/>
      <c r="E10" s="64"/>
      <c r="F10" s="65">
        <v>4161000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>
        <v>1015492</v>
      </c>
      <c r="U10" s="164">
        <v>256490</v>
      </c>
      <c r="V10" s="164">
        <v>1271982</v>
      </c>
      <c r="W10" s="164">
        <v>1271982</v>
      </c>
      <c r="X10" s="65">
        <v>4161000</v>
      </c>
      <c r="Y10" s="164">
        <v>-2889018</v>
      </c>
      <c r="Z10" s="146">
        <v>-69.43</v>
      </c>
      <c r="AA10" s="239">
        <v>4161000</v>
      </c>
    </row>
    <row r="11" spans="1:27" ht="13.5">
      <c r="A11" s="264" t="s">
        <v>151</v>
      </c>
      <c r="B11" s="197" t="s">
        <v>96</v>
      </c>
      <c r="C11" s="160">
        <v>477578</v>
      </c>
      <c r="D11" s="160"/>
      <c r="E11" s="64">
        <v>383000</v>
      </c>
      <c r="F11" s="65">
        <v>478000</v>
      </c>
      <c r="G11" s="65">
        <v>553241</v>
      </c>
      <c r="H11" s="65">
        <v>922824</v>
      </c>
      <c r="I11" s="65">
        <v>901304</v>
      </c>
      <c r="J11" s="65">
        <v>2377369</v>
      </c>
      <c r="K11" s="65">
        <v>477607</v>
      </c>
      <c r="L11" s="65">
        <v>513202</v>
      </c>
      <c r="M11" s="65">
        <v>636728</v>
      </c>
      <c r="N11" s="65">
        <v>1627537</v>
      </c>
      <c r="O11" s="65">
        <v>496107</v>
      </c>
      <c r="P11" s="65">
        <v>388832</v>
      </c>
      <c r="Q11" s="65">
        <v>560605</v>
      </c>
      <c r="R11" s="65">
        <v>1445544</v>
      </c>
      <c r="S11" s="65">
        <v>556855</v>
      </c>
      <c r="T11" s="65">
        <v>581714</v>
      </c>
      <c r="U11" s="65">
        <v>407113</v>
      </c>
      <c r="V11" s="65">
        <v>1545682</v>
      </c>
      <c r="W11" s="65">
        <v>6996132</v>
      </c>
      <c r="X11" s="65">
        <v>478000</v>
      </c>
      <c r="Y11" s="65">
        <v>6518132</v>
      </c>
      <c r="Z11" s="145">
        <v>1363.63</v>
      </c>
      <c r="AA11" s="67">
        <v>478000</v>
      </c>
    </row>
    <row r="12" spans="1:27" ht="13.5">
      <c r="A12" s="265" t="s">
        <v>56</v>
      </c>
      <c r="B12" s="266"/>
      <c r="C12" s="177">
        <f aca="true" t="shared" si="0" ref="C12:Y12">SUM(C6:C11)</f>
        <v>42651506</v>
      </c>
      <c r="D12" s="177">
        <f>SUM(D6:D11)</f>
        <v>0</v>
      </c>
      <c r="E12" s="77">
        <f t="shared" si="0"/>
        <v>23968000</v>
      </c>
      <c r="F12" s="78">
        <f t="shared" si="0"/>
        <v>42652000</v>
      </c>
      <c r="G12" s="78">
        <f t="shared" si="0"/>
        <v>97901817</v>
      </c>
      <c r="H12" s="78">
        <f t="shared" si="0"/>
        <v>90184008</v>
      </c>
      <c r="I12" s="78">
        <f t="shared" si="0"/>
        <v>81053122</v>
      </c>
      <c r="J12" s="78">
        <f t="shared" si="0"/>
        <v>269138947</v>
      </c>
      <c r="K12" s="78">
        <f t="shared" si="0"/>
        <v>69166958</v>
      </c>
      <c r="L12" s="78">
        <f t="shared" si="0"/>
        <v>59877613</v>
      </c>
      <c r="M12" s="78">
        <f t="shared" si="0"/>
        <v>56260757</v>
      </c>
      <c r="N12" s="78">
        <f t="shared" si="0"/>
        <v>185305328</v>
      </c>
      <c r="O12" s="78">
        <f t="shared" si="0"/>
        <v>51347424</v>
      </c>
      <c r="P12" s="78">
        <f t="shared" si="0"/>
        <v>46405993</v>
      </c>
      <c r="Q12" s="78">
        <f t="shared" si="0"/>
        <v>59458238</v>
      </c>
      <c r="R12" s="78">
        <f t="shared" si="0"/>
        <v>157211655</v>
      </c>
      <c r="S12" s="78">
        <f t="shared" si="0"/>
        <v>48733965</v>
      </c>
      <c r="T12" s="78">
        <f t="shared" si="0"/>
        <v>38342816</v>
      </c>
      <c r="U12" s="78">
        <f t="shared" si="0"/>
        <v>30337667</v>
      </c>
      <c r="V12" s="78">
        <f t="shared" si="0"/>
        <v>117414448</v>
      </c>
      <c r="W12" s="78">
        <f t="shared" si="0"/>
        <v>729070378</v>
      </c>
      <c r="X12" s="78">
        <f t="shared" si="0"/>
        <v>42652000</v>
      </c>
      <c r="Y12" s="78">
        <f t="shared" si="0"/>
        <v>686418378</v>
      </c>
      <c r="Z12" s="179">
        <f>+IF(X12&lt;&gt;0,+(Y12/X12)*100,0)</f>
        <v>1609.3462862233891</v>
      </c>
      <c r="AA12" s="79">
        <f>SUM(AA6:AA11)</f>
        <v>42652000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16426700</v>
      </c>
      <c r="D17" s="160"/>
      <c r="E17" s="64"/>
      <c r="F17" s="65">
        <v>16427000</v>
      </c>
      <c r="G17" s="65">
        <v>16126000</v>
      </c>
      <c r="H17" s="65">
        <v>16126000</v>
      </c>
      <c r="I17" s="65">
        <v>16126000</v>
      </c>
      <c r="J17" s="65">
        <v>48378000</v>
      </c>
      <c r="K17" s="65">
        <v>16426700</v>
      </c>
      <c r="L17" s="65">
        <v>16426700</v>
      </c>
      <c r="M17" s="65">
        <v>16426700</v>
      </c>
      <c r="N17" s="65">
        <v>49280100</v>
      </c>
      <c r="O17" s="65">
        <v>16436000</v>
      </c>
      <c r="P17" s="65">
        <v>16436000</v>
      </c>
      <c r="Q17" s="65">
        <v>16436000</v>
      </c>
      <c r="R17" s="65">
        <v>49308000</v>
      </c>
      <c r="S17" s="65">
        <v>16436000</v>
      </c>
      <c r="T17" s="65">
        <v>16436000</v>
      </c>
      <c r="U17" s="65">
        <v>16436000</v>
      </c>
      <c r="V17" s="65">
        <v>49308000</v>
      </c>
      <c r="W17" s="65">
        <v>196274100</v>
      </c>
      <c r="X17" s="65">
        <v>16427000</v>
      </c>
      <c r="Y17" s="65">
        <v>179847100</v>
      </c>
      <c r="Z17" s="145">
        <v>1094.83</v>
      </c>
      <c r="AA17" s="67">
        <v>16427000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140082464</v>
      </c>
      <c r="D19" s="160"/>
      <c r="E19" s="64">
        <v>49357000</v>
      </c>
      <c r="F19" s="65">
        <v>140082000</v>
      </c>
      <c r="G19" s="65">
        <v>102131950</v>
      </c>
      <c r="H19" s="65">
        <v>130621787</v>
      </c>
      <c r="I19" s="65">
        <v>130621787</v>
      </c>
      <c r="J19" s="65">
        <v>363375524</v>
      </c>
      <c r="K19" s="65">
        <v>130531010</v>
      </c>
      <c r="L19" s="65">
        <v>141996210</v>
      </c>
      <c r="M19" s="65">
        <v>142160469</v>
      </c>
      <c r="N19" s="65">
        <v>414687689</v>
      </c>
      <c r="O19" s="65">
        <v>158457224</v>
      </c>
      <c r="P19" s="65">
        <v>161415968</v>
      </c>
      <c r="Q19" s="65">
        <v>163909315</v>
      </c>
      <c r="R19" s="65">
        <v>483782507</v>
      </c>
      <c r="S19" s="65">
        <v>166964377</v>
      </c>
      <c r="T19" s="65">
        <v>169961491</v>
      </c>
      <c r="U19" s="65">
        <v>174150017</v>
      </c>
      <c r="V19" s="65">
        <v>511075885</v>
      </c>
      <c r="W19" s="65">
        <v>1772921605</v>
      </c>
      <c r="X19" s="65">
        <v>140082000</v>
      </c>
      <c r="Y19" s="65">
        <v>1632839605</v>
      </c>
      <c r="Z19" s="145">
        <v>1165.63</v>
      </c>
      <c r="AA19" s="67">
        <v>140082000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825742</v>
      </c>
      <c r="D22" s="160"/>
      <c r="E22" s="64"/>
      <c r="F22" s="65">
        <v>826000</v>
      </c>
      <c r="G22" s="65">
        <v>877802</v>
      </c>
      <c r="H22" s="65">
        <v>750679</v>
      </c>
      <c r="I22" s="65">
        <v>750679</v>
      </c>
      <c r="J22" s="65">
        <v>2379160</v>
      </c>
      <c r="K22" s="65">
        <v>825742</v>
      </c>
      <c r="L22" s="65">
        <v>825742</v>
      </c>
      <c r="M22" s="65">
        <v>825742</v>
      </c>
      <c r="N22" s="65">
        <v>2477226</v>
      </c>
      <c r="O22" s="65">
        <v>825742</v>
      </c>
      <c r="P22" s="65">
        <v>825742</v>
      </c>
      <c r="Q22" s="65">
        <v>825742</v>
      </c>
      <c r="R22" s="65">
        <v>2477226</v>
      </c>
      <c r="S22" s="65">
        <v>825742</v>
      </c>
      <c r="T22" s="65">
        <v>825742</v>
      </c>
      <c r="U22" s="65">
        <v>825742</v>
      </c>
      <c r="V22" s="65">
        <v>2477226</v>
      </c>
      <c r="W22" s="65">
        <v>9810838</v>
      </c>
      <c r="X22" s="65">
        <v>826000</v>
      </c>
      <c r="Y22" s="65">
        <v>8984838</v>
      </c>
      <c r="Z22" s="145">
        <v>1087.75</v>
      </c>
      <c r="AA22" s="67">
        <v>826000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157334906</v>
      </c>
      <c r="D24" s="177">
        <f>SUM(D15:D23)</f>
        <v>0</v>
      </c>
      <c r="E24" s="81">
        <f t="shared" si="1"/>
        <v>49357000</v>
      </c>
      <c r="F24" s="82">
        <f t="shared" si="1"/>
        <v>157335000</v>
      </c>
      <c r="G24" s="82">
        <f t="shared" si="1"/>
        <v>119135752</v>
      </c>
      <c r="H24" s="82">
        <f t="shared" si="1"/>
        <v>147498466</v>
      </c>
      <c r="I24" s="82">
        <f t="shared" si="1"/>
        <v>147498466</v>
      </c>
      <c r="J24" s="82">
        <f t="shared" si="1"/>
        <v>414132684</v>
      </c>
      <c r="K24" s="82">
        <f t="shared" si="1"/>
        <v>147783452</v>
      </c>
      <c r="L24" s="82">
        <f t="shared" si="1"/>
        <v>159248652</v>
      </c>
      <c r="M24" s="82">
        <f t="shared" si="1"/>
        <v>159412911</v>
      </c>
      <c r="N24" s="82">
        <f t="shared" si="1"/>
        <v>466445015</v>
      </c>
      <c r="O24" s="82">
        <f t="shared" si="1"/>
        <v>175718966</v>
      </c>
      <c r="P24" s="82">
        <f t="shared" si="1"/>
        <v>178677710</v>
      </c>
      <c r="Q24" s="82">
        <f t="shared" si="1"/>
        <v>181171057</v>
      </c>
      <c r="R24" s="82">
        <f t="shared" si="1"/>
        <v>535567733</v>
      </c>
      <c r="S24" s="82">
        <f t="shared" si="1"/>
        <v>184226119</v>
      </c>
      <c r="T24" s="82">
        <f t="shared" si="1"/>
        <v>187223233</v>
      </c>
      <c r="U24" s="82">
        <f t="shared" si="1"/>
        <v>191411759</v>
      </c>
      <c r="V24" s="82">
        <f t="shared" si="1"/>
        <v>562861111</v>
      </c>
      <c r="W24" s="82">
        <f t="shared" si="1"/>
        <v>1979006543</v>
      </c>
      <c r="X24" s="82">
        <f t="shared" si="1"/>
        <v>157335000</v>
      </c>
      <c r="Y24" s="82">
        <f t="shared" si="1"/>
        <v>1821671543</v>
      </c>
      <c r="Z24" s="227">
        <f>+IF(X24&lt;&gt;0,+(Y24/X24)*100,0)</f>
        <v>1157.8298172688849</v>
      </c>
      <c r="AA24" s="84">
        <f>SUM(AA15:AA23)</f>
        <v>157335000</v>
      </c>
    </row>
    <row r="25" spans="1:27" ht="13.5">
      <c r="A25" s="265" t="s">
        <v>162</v>
      </c>
      <c r="B25" s="266"/>
      <c r="C25" s="177">
        <f aca="true" t="shared" si="2" ref="C25:Y25">+C12+C24</f>
        <v>199986412</v>
      </c>
      <c r="D25" s="177">
        <f>+D12+D24</f>
        <v>0</v>
      </c>
      <c r="E25" s="77">
        <f t="shared" si="2"/>
        <v>73325000</v>
      </c>
      <c r="F25" s="78">
        <f t="shared" si="2"/>
        <v>199987000</v>
      </c>
      <c r="G25" s="78">
        <f t="shared" si="2"/>
        <v>217037569</v>
      </c>
      <c r="H25" s="78">
        <f t="shared" si="2"/>
        <v>237682474</v>
      </c>
      <c r="I25" s="78">
        <f t="shared" si="2"/>
        <v>228551588</v>
      </c>
      <c r="J25" s="78">
        <f t="shared" si="2"/>
        <v>683271631</v>
      </c>
      <c r="K25" s="78">
        <f t="shared" si="2"/>
        <v>216950410</v>
      </c>
      <c r="L25" s="78">
        <f t="shared" si="2"/>
        <v>219126265</v>
      </c>
      <c r="M25" s="78">
        <f t="shared" si="2"/>
        <v>215673668</v>
      </c>
      <c r="N25" s="78">
        <f t="shared" si="2"/>
        <v>651750343</v>
      </c>
      <c r="O25" s="78">
        <f t="shared" si="2"/>
        <v>227066390</v>
      </c>
      <c r="P25" s="78">
        <f t="shared" si="2"/>
        <v>225083703</v>
      </c>
      <c r="Q25" s="78">
        <f t="shared" si="2"/>
        <v>240629295</v>
      </c>
      <c r="R25" s="78">
        <f t="shared" si="2"/>
        <v>692779388</v>
      </c>
      <c r="S25" s="78">
        <f t="shared" si="2"/>
        <v>232960084</v>
      </c>
      <c r="T25" s="78">
        <f t="shared" si="2"/>
        <v>225566049</v>
      </c>
      <c r="U25" s="78">
        <f t="shared" si="2"/>
        <v>221749426</v>
      </c>
      <c r="V25" s="78">
        <f t="shared" si="2"/>
        <v>680275559</v>
      </c>
      <c r="W25" s="78">
        <f t="shared" si="2"/>
        <v>2708076921</v>
      </c>
      <c r="X25" s="78">
        <f t="shared" si="2"/>
        <v>199987000</v>
      </c>
      <c r="Y25" s="78">
        <f t="shared" si="2"/>
        <v>2508089921</v>
      </c>
      <c r="Z25" s="179">
        <f>+IF(X25&lt;&gt;0,+(Y25/X25)*100,0)</f>
        <v>1254.1264787211169</v>
      </c>
      <c r="AA25" s="79">
        <f>+AA12+AA24</f>
        <v>199987000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>
        <v>789658</v>
      </c>
      <c r="L29" s="65"/>
      <c r="M29" s="65"/>
      <c r="N29" s="65">
        <v>789658</v>
      </c>
      <c r="O29" s="65"/>
      <c r="P29" s="65"/>
      <c r="Q29" s="65"/>
      <c r="R29" s="65"/>
      <c r="S29" s="65"/>
      <c r="T29" s="65"/>
      <c r="U29" s="65"/>
      <c r="V29" s="65"/>
      <c r="W29" s="65">
        <v>789658</v>
      </c>
      <c r="X29" s="65"/>
      <c r="Y29" s="65">
        <v>789658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558036</v>
      </c>
      <c r="D30" s="160"/>
      <c r="E30" s="64"/>
      <c r="F30" s="65">
        <v>558000</v>
      </c>
      <c r="G30" s="65"/>
      <c r="H30" s="65">
        <v>629283</v>
      </c>
      <c r="I30" s="65">
        <v>629283</v>
      </c>
      <c r="J30" s="65">
        <v>1258566</v>
      </c>
      <c r="K30" s="65">
        <v>629283</v>
      </c>
      <c r="L30" s="65">
        <v>629283</v>
      </c>
      <c r="M30" s="65">
        <v>359205</v>
      </c>
      <c r="N30" s="65">
        <v>1617771</v>
      </c>
      <c r="O30" s="65">
        <v>3808221</v>
      </c>
      <c r="P30" s="65">
        <v>3808221</v>
      </c>
      <c r="Q30" s="65">
        <v>3808221</v>
      </c>
      <c r="R30" s="65">
        <v>11424663</v>
      </c>
      <c r="S30" s="65">
        <v>3808221</v>
      </c>
      <c r="T30" s="65">
        <v>3808221</v>
      </c>
      <c r="U30" s="65">
        <v>3520263</v>
      </c>
      <c r="V30" s="65">
        <v>11136705</v>
      </c>
      <c r="W30" s="65">
        <v>25437705</v>
      </c>
      <c r="X30" s="65">
        <v>558000</v>
      </c>
      <c r="Y30" s="65">
        <v>24879705</v>
      </c>
      <c r="Z30" s="145">
        <v>4458.73</v>
      </c>
      <c r="AA30" s="67">
        <v>558000</v>
      </c>
    </row>
    <row r="31" spans="1:27" ht="13.5">
      <c r="A31" s="264" t="s">
        <v>166</v>
      </c>
      <c r="B31" s="197"/>
      <c r="C31" s="160">
        <v>3507705</v>
      </c>
      <c r="D31" s="160"/>
      <c r="E31" s="64"/>
      <c r="F31" s="65">
        <v>2862000</v>
      </c>
      <c r="G31" s="65"/>
      <c r="H31" s="65">
        <v>2900914</v>
      </c>
      <c r="I31" s="65">
        <v>2901826</v>
      </c>
      <c r="J31" s="65">
        <v>5802740</v>
      </c>
      <c r="K31" s="65">
        <v>2951153</v>
      </c>
      <c r="L31" s="65">
        <v>2987699</v>
      </c>
      <c r="M31" s="65">
        <v>3009064</v>
      </c>
      <c r="N31" s="65">
        <v>8947916</v>
      </c>
      <c r="O31" s="65">
        <v>3007079</v>
      </c>
      <c r="P31" s="65">
        <v>2996686</v>
      </c>
      <c r="Q31" s="65">
        <v>3451396</v>
      </c>
      <c r="R31" s="65">
        <v>9455161</v>
      </c>
      <c r="S31" s="65">
        <v>3457342</v>
      </c>
      <c r="T31" s="65">
        <v>3334374</v>
      </c>
      <c r="U31" s="65">
        <v>3320332</v>
      </c>
      <c r="V31" s="65">
        <v>10112048</v>
      </c>
      <c r="W31" s="65">
        <v>34317865</v>
      </c>
      <c r="X31" s="65">
        <v>2862000</v>
      </c>
      <c r="Y31" s="65">
        <v>31455865</v>
      </c>
      <c r="Z31" s="145">
        <v>1099.09</v>
      </c>
      <c r="AA31" s="67">
        <v>2862000</v>
      </c>
    </row>
    <row r="32" spans="1:27" ht="13.5">
      <c r="A32" s="264" t="s">
        <v>167</v>
      </c>
      <c r="B32" s="197" t="s">
        <v>94</v>
      </c>
      <c r="C32" s="160">
        <v>30049889</v>
      </c>
      <c r="D32" s="160"/>
      <c r="E32" s="64">
        <v>19269000</v>
      </c>
      <c r="F32" s="65">
        <v>28159000</v>
      </c>
      <c r="G32" s="65">
        <v>26993441</v>
      </c>
      <c r="H32" s="65">
        <v>30431850</v>
      </c>
      <c r="I32" s="65">
        <v>29466826</v>
      </c>
      <c r="J32" s="65">
        <v>86892117</v>
      </c>
      <c r="K32" s="65">
        <v>28073556</v>
      </c>
      <c r="L32" s="65">
        <v>28785064</v>
      </c>
      <c r="M32" s="65">
        <v>34486872</v>
      </c>
      <c r="N32" s="65">
        <v>91345492</v>
      </c>
      <c r="O32" s="65">
        <v>34954795</v>
      </c>
      <c r="P32" s="65">
        <v>34420647</v>
      </c>
      <c r="Q32" s="65">
        <v>40394251</v>
      </c>
      <c r="R32" s="65">
        <v>109769693</v>
      </c>
      <c r="S32" s="65">
        <v>40060201</v>
      </c>
      <c r="T32" s="65">
        <v>28506877</v>
      </c>
      <c r="U32" s="65">
        <v>27583006</v>
      </c>
      <c r="V32" s="65">
        <v>96150084</v>
      </c>
      <c r="W32" s="65">
        <v>384157386</v>
      </c>
      <c r="X32" s="65">
        <v>28159000</v>
      </c>
      <c r="Y32" s="65">
        <v>355998386</v>
      </c>
      <c r="Z32" s="145">
        <v>1264.24</v>
      </c>
      <c r="AA32" s="67">
        <v>28159000</v>
      </c>
    </row>
    <row r="33" spans="1:27" ht="13.5">
      <c r="A33" s="264" t="s">
        <v>168</v>
      </c>
      <c r="B33" s="197"/>
      <c r="C33" s="160">
        <v>5388197</v>
      </c>
      <c r="D33" s="160"/>
      <c r="E33" s="64">
        <v>2236000</v>
      </c>
      <c r="F33" s="65">
        <v>7926000</v>
      </c>
      <c r="G33" s="65">
        <v>2064074</v>
      </c>
      <c r="H33" s="65">
        <v>2430852</v>
      </c>
      <c r="I33" s="65">
        <v>2439495</v>
      </c>
      <c r="J33" s="65">
        <v>6934421</v>
      </c>
      <c r="K33" s="65">
        <v>2614111</v>
      </c>
      <c r="L33" s="65">
        <v>2614111</v>
      </c>
      <c r="M33" s="65">
        <v>1436308</v>
      </c>
      <c r="N33" s="65">
        <v>6664530</v>
      </c>
      <c r="O33" s="65">
        <v>1801238</v>
      </c>
      <c r="P33" s="65">
        <v>4096114</v>
      </c>
      <c r="Q33" s="65">
        <v>4096114</v>
      </c>
      <c r="R33" s="65">
        <v>9993466</v>
      </c>
      <c r="S33" s="65">
        <v>3766566</v>
      </c>
      <c r="T33" s="65">
        <v>3628863</v>
      </c>
      <c r="U33" s="65">
        <v>4047256</v>
      </c>
      <c r="V33" s="65">
        <v>11442685</v>
      </c>
      <c r="W33" s="65">
        <v>35035102</v>
      </c>
      <c r="X33" s="65">
        <v>7926000</v>
      </c>
      <c r="Y33" s="65">
        <v>27109102</v>
      </c>
      <c r="Z33" s="145">
        <v>342.03</v>
      </c>
      <c r="AA33" s="67">
        <v>7926000</v>
      </c>
    </row>
    <row r="34" spans="1:27" ht="13.5">
      <c r="A34" s="265" t="s">
        <v>58</v>
      </c>
      <c r="B34" s="266"/>
      <c r="C34" s="177">
        <f aca="true" t="shared" si="3" ref="C34:Y34">SUM(C29:C33)</f>
        <v>39503827</v>
      </c>
      <c r="D34" s="177">
        <f>SUM(D29:D33)</f>
        <v>0</v>
      </c>
      <c r="E34" s="77">
        <f t="shared" si="3"/>
        <v>21505000</v>
      </c>
      <c r="F34" s="78">
        <f t="shared" si="3"/>
        <v>39505000</v>
      </c>
      <c r="G34" s="78">
        <f t="shared" si="3"/>
        <v>29057515</v>
      </c>
      <c r="H34" s="78">
        <f t="shared" si="3"/>
        <v>36392899</v>
      </c>
      <c r="I34" s="78">
        <f t="shared" si="3"/>
        <v>35437430</v>
      </c>
      <c r="J34" s="78">
        <f t="shared" si="3"/>
        <v>100887844</v>
      </c>
      <c r="K34" s="78">
        <f t="shared" si="3"/>
        <v>35057761</v>
      </c>
      <c r="L34" s="78">
        <f t="shared" si="3"/>
        <v>35016157</v>
      </c>
      <c r="M34" s="78">
        <f t="shared" si="3"/>
        <v>39291449</v>
      </c>
      <c r="N34" s="78">
        <f t="shared" si="3"/>
        <v>109365367</v>
      </c>
      <c r="O34" s="78">
        <f t="shared" si="3"/>
        <v>43571333</v>
      </c>
      <c r="P34" s="78">
        <f t="shared" si="3"/>
        <v>45321668</v>
      </c>
      <c r="Q34" s="78">
        <f t="shared" si="3"/>
        <v>51749982</v>
      </c>
      <c r="R34" s="78">
        <f t="shared" si="3"/>
        <v>140642983</v>
      </c>
      <c r="S34" s="78">
        <f t="shared" si="3"/>
        <v>51092330</v>
      </c>
      <c r="T34" s="78">
        <f t="shared" si="3"/>
        <v>39278335</v>
      </c>
      <c r="U34" s="78">
        <f t="shared" si="3"/>
        <v>38470857</v>
      </c>
      <c r="V34" s="78">
        <f t="shared" si="3"/>
        <v>128841522</v>
      </c>
      <c r="W34" s="78">
        <f t="shared" si="3"/>
        <v>479737716</v>
      </c>
      <c r="X34" s="78">
        <f t="shared" si="3"/>
        <v>39505000</v>
      </c>
      <c r="Y34" s="78">
        <f t="shared" si="3"/>
        <v>440232716</v>
      </c>
      <c r="Z34" s="179">
        <f>+IF(X34&lt;&gt;0,+(Y34/X34)*100,0)</f>
        <v>1114.3721452980635</v>
      </c>
      <c r="AA34" s="79">
        <f>SUM(AA29:AA33)</f>
        <v>39505000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3520263</v>
      </c>
      <c r="D37" s="160"/>
      <c r="E37" s="64">
        <v>1776000</v>
      </c>
      <c r="F37" s="65">
        <v>3520000</v>
      </c>
      <c r="G37" s="65">
        <v>4078299</v>
      </c>
      <c r="H37" s="65">
        <v>3449016</v>
      </c>
      <c r="I37" s="65">
        <v>3449016</v>
      </c>
      <c r="J37" s="65">
        <v>10976331</v>
      </c>
      <c r="K37" s="65">
        <v>3449016</v>
      </c>
      <c r="L37" s="65">
        <v>3449016</v>
      </c>
      <c r="M37" s="65">
        <v>3449016</v>
      </c>
      <c r="N37" s="65">
        <v>10347048</v>
      </c>
      <c r="O37" s="65"/>
      <c r="P37" s="65"/>
      <c r="Q37" s="65"/>
      <c r="R37" s="65"/>
      <c r="S37" s="65"/>
      <c r="T37" s="65"/>
      <c r="U37" s="65"/>
      <c r="V37" s="65"/>
      <c r="W37" s="65">
        <v>21323379</v>
      </c>
      <c r="X37" s="65">
        <v>3520000</v>
      </c>
      <c r="Y37" s="65">
        <v>17803379</v>
      </c>
      <c r="Z37" s="145">
        <v>505.78</v>
      </c>
      <c r="AA37" s="67">
        <v>3520000</v>
      </c>
    </row>
    <row r="38" spans="1:27" ht="13.5">
      <c r="A38" s="264" t="s">
        <v>168</v>
      </c>
      <c r="B38" s="197"/>
      <c r="C38" s="160">
        <v>11432064</v>
      </c>
      <c r="D38" s="160"/>
      <c r="E38" s="64"/>
      <c r="F38" s="65">
        <v>11432000</v>
      </c>
      <c r="G38" s="65">
        <v>14727440</v>
      </c>
      <c r="H38" s="65">
        <v>15865879</v>
      </c>
      <c r="I38" s="65">
        <v>15865879</v>
      </c>
      <c r="J38" s="65">
        <v>46459198</v>
      </c>
      <c r="K38" s="65">
        <v>14825351</v>
      </c>
      <c r="L38" s="65">
        <v>14825351</v>
      </c>
      <c r="M38" s="65">
        <v>14825351</v>
      </c>
      <c r="N38" s="65">
        <v>44476053</v>
      </c>
      <c r="O38" s="65">
        <v>14460421</v>
      </c>
      <c r="P38" s="65">
        <v>14460421</v>
      </c>
      <c r="Q38" s="65">
        <v>14460421</v>
      </c>
      <c r="R38" s="65">
        <v>43381263</v>
      </c>
      <c r="S38" s="65">
        <v>14460421</v>
      </c>
      <c r="T38" s="65">
        <v>14460421</v>
      </c>
      <c r="U38" s="65">
        <v>14460421</v>
      </c>
      <c r="V38" s="65">
        <v>43381263</v>
      </c>
      <c r="W38" s="65">
        <v>177697777</v>
      </c>
      <c r="X38" s="65">
        <v>11432000</v>
      </c>
      <c r="Y38" s="65">
        <v>166265777</v>
      </c>
      <c r="Z38" s="145">
        <v>1454.39</v>
      </c>
      <c r="AA38" s="67">
        <v>11432000</v>
      </c>
    </row>
    <row r="39" spans="1:27" ht="13.5">
      <c r="A39" s="265" t="s">
        <v>59</v>
      </c>
      <c r="B39" s="268"/>
      <c r="C39" s="177">
        <f aca="true" t="shared" si="4" ref="C39:Y39">SUM(C37:C38)</f>
        <v>14952327</v>
      </c>
      <c r="D39" s="177">
        <f>SUM(D37:D38)</f>
        <v>0</v>
      </c>
      <c r="E39" s="81">
        <f t="shared" si="4"/>
        <v>1776000</v>
      </c>
      <c r="F39" s="82">
        <f t="shared" si="4"/>
        <v>14952000</v>
      </c>
      <c r="G39" s="82">
        <f t="shared" si="4"/>
        <v>18805739</v>
      </c>
      <c r="H39" s="82">
        <f t="shared" si="4"/>
        <v>19314895</v>
      </c>
      <c r="I39" s="82">
        <f t="shared" si="4"/>
        <v>19314895</v>
      </c>
      <c r="J39" s="82">
        <f t="shared" si="4"/>
        <v>57435529</v>
      </c>
      <c r="K39" s="82">
        <f t="shared" si="4"/>
        <v>18274367</v>
      </c>
      <c r="L39" s="82">
        <f t="shared" si="4"/>
        <v>18274367</v>
      </c>
      <c r="M39" s="82">
        <f t="shared" si="4"/>
        <v>18274367</v>
      </c>
      <c r="N39" s="82">
        <f t="shared" si="4"/>
        <v>54823101</v>
      </c>
      <c r="O39" s="82">
        <f t="shared" si="4"/>
        <v>14460421</v>
      </c>
      <c r="P39" s="82">
        <f t="shared" si="4"/>
        <v>14460421</v>
      </c>
      <c r="Q39" s="82">
        <f t="shared" si="4"/>
        <v>14460421</v>
      </c>
      <c r="R39" s="82">
        <f t="shared" si="4"/>
        <v>43381263</v>
      </c>
      <c r="S39" s="82">
        <f t="shared" si="4"/>
        <v>14460421</v>
      </c>
      <c r="T39" s="82">
        <f t="shared" si="4"/>
        <v>14460421</v>
      </c>
      <c r="U39" s="82">
        <f t="shared" si="4"/>
        <v>14460421</v>
      </c>
      <c r="V39" s="82">
        <f t="shared" si="4"/>
        <v>43381263</v>
      </c>
      <c r="W39" s="82">
        <f t="shared" si="4"/>
        <v>199021156</v>
      </c>
      <c r="X39" s="82">
        <f t="shared" si="4"/>
        <v>14952000</v>
      </c>
      <c r="Y39" s="82">
        <f t="shared" si="4"/>
        <v>184069156</v>
      </c>
      <c r="Z39" s="227">
        <f>+IF(X39&lt;&gt;0,+(Y39/X39)*100,0)</f>
        <v>1231.0671214553236</v>
      </c>
      <c r="AA39" s="84">
        <f>SUM(AA37:AA38)</f>
        <v>14952000</v>
      </c>
    </row>
    <row r="40" spans="1:27" ht="13.5">
      <c r="A40" s="265" t="s">
        <v>170</v>
      </c>
      <c r="B40" s="266"/>
      <c r="C40" s="177">
        <f aca="true" t="shared" si="5" ref="C40:Y40">+C34+C39</f>
        <v>54456154</v>
      </c>
      <c r="D40" s="177">
        <f>+D34+D39</f>
        <v>0</v>
      </c>
      <c r="E40" s="77">
        <f t="shared" si="5"/>
        <v>23281000</v>
      </c>
      <c r="F40" s="78">
        <f t="shared" si="5"/>
        <v>54457000</v>
      </c>
      <c r="G40" s="78">
        <f t="shared" si="5"/>
        <v>47863254</v>
      </c>
      <c r="H40" s="78">
        <f t="shared" si="5"/>
        <v>55707794</v>
      </c>
      <c r="I40" s="78">
        <f t="shared" si="5"/>
        <v>54752325</v>
      </c>
      <c r="J40" s="78">
        <f t="shared" si="5"/>
        <v>158323373</v>
      </c>
      <c r="K40" s="78">
        <f t="shared" si="5"/>
        <v>53332128</v>
      </c>
      <c r="L40" s="78">
        <f t="shared" si="5"/>
        <v>53290524</v>
      </c>
      <c r="M40" s="78">
        <f t="shared" si="5"/>
        <v>57565816</v>
      </c>
      <c r="N40" s="78">
        <f t="shared" si="5"/>
        <v>164188468</v>
      </c>
      <c r="O40" s="78">
        <f t="shared" si="5"/>
        <v>58031754</v>
      </c>
      <c r="P40" s="78">
        <f t="shared" si="5"/>
        <v>59782089</v>
      </c>
      <c r="Q40" s="78">
        <f t="shared" si="5"/>
        <v>66210403</v>
      </c>
      <c r="R40" s="78">
        <f t="shared" si="5"/>
        <v>184024246</v>
      </c>
      <c r="S40" s="78">
        <f t="shared" si="5"/>
        <v>65552751</v>
      </c>
      <c r="T40" s="78">
        <f t="shared" si="5"/>
        <v>53738756</v>
      </c>
      <c r="U40" s="78">
        <f t="shared" si="5"/>
        <v>52931278</v>
      </c>
      <c r="V40" s="78">
        <f t="shared" si="5"/>
        <v>172222785</v>
      </c>
      <c r="W40" s="78">
        <f t="shared" si="5"/>
        <v>678758872</v>
      </c>
      <c r="X40" s="78">
        <f t="shared" si="5"/>
        <v>54457000</v>
      </c>
      <c r="Y40" s="78">
        <f t="shared" si="5"/>
        <v>624301872</v>
      </c>
      <c r="Z40" s="179">
        <f>+IF(X40&lt;&gt;0,+(Y40/X40)*100,0)</f>
        <v>1146.4125309877518</v>
      </c>
      <c r="AA40" s="79">
        <f>+AA34+AA39</f>
        <v>54457000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145530258</v>
      </c>
      <c r="D42" s="272">
        <f>+D25-D40</f>
        <v>0</v>
      </c>
      <c r="E42" s="273">
        <f t="shared" si="6"/>
        <v>50044000</v>
      </c>
      <c r="F42" s="274">
        <f t="shared" si="6"/>
        <v>145530000</v>
      </c>
      <c r="G42" s="274">
        <f t="shared" si="6"/>
        <v>169174315</v>
      </c>
      <c r="H42" s="274">
        <f t="shared" si="6"/>
        <v>181974680</v>
      </c>
      <c r="I42" s="274">
        <f t="shared" si="6"/>
        <v>173799263</v>
      </c>
      <c r="J42" s="274">
        <f t="shared" si="6"/>
        <v>524948258</v>
      </c>
      <c r="K42" s="274">
        <f t="shared" si="6"/>
        <v>163618282</v>
      </c>
      <c r="L42" s="274">
        <f t="shared" si="6"/>
        <v>165835741</v>
      </c>
      <c r="M42" s="274">
        <f t="shared" si="6"/>
        <v>158107852</v>
      </c>
      <c r="N42" s="274">
        <f t="shared" si="6"/>
        <v>487561875</v>
      </c>
      <c r="O42" s="274">
        <f t="shared" si="6"/>
        <v>169034636</v>
      </c>
      <c r="P42" s="274">
        <f t="shared" si="6"/>
        <v>165301614</v>
      </c>
      <c r="Q42" s="274">
        <f t="shared" si="6"/>
        <v>174418892</v>
      </c>
      <c r="R42" s="274">
        <f t="shared" si="6"/>
        <v>508755142</v>
      </c>
      <c r="S42" s="274">
        <f t="shared" si="6"/>
        <v>167407333</v>
      </c>
      <c r="T42" s="274">
        <f t="shared" si="6"/>
        <v>171827293</v>
      </c>
      <c r="U42" s="274">
        <f t="shared" si="6"/>
        <v>168818148</v>
      </c>
      <c r="V42" s="274">
        <f t="shared" si="6"/>
        <v>508052774</v>
      </c>
      <c r="W42" s="274">
        <f t="shared" si="6"/>
        <v>2029318049</v>
      </c>
      <c r="X42" s="274">
        <f t="shared" si="6"/>
        <v>145530000</v>
      </c>
      <c r="Y42" s="274">
        <f t="shared" si="6"/>
        <v>1883788049</v>
      </c>
      <c r="Z42" s="275">
        <f>+IF(X42&lt;&gt;0,+(Y42/X42)*100,0)</f>
        <v>1294.4327966742253</v>
      </c>
      <c r="AA42" s="276">
        <f>+AA25-AA40</f>
        <v>145530000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145530258</v>
      </c>
      <c r="D45" s="160"/>
      <c r="E45" s="64">
        <v>50044000</v>
      </c>
      <c r="F45" s="65">
        <v>145530000</v>
      </c>
      <c r="G45" s="65">
        <v>169174315</v>
      </c>
      <c r="H45" s="65">
        <v>181974680</v>
      </c>
      <c r="I45" s="65">
        <v>173799263</v>
      </c>
      <c r="J45" s="65">
        <v>524948258</v>
      </c>
      <c r="K45" s="65">
        <v>163618282</v>
      </c>
      <c r="L45" s="65">
        <v>165835741</v>
      </c>
      <c r="M45" s="65">
        <v>158107852</v>
      </c>
      <c r="N45" s="65">
        <v>487561875</v>
      </c>
      <c r="O45" s="65">
        <v>169034636</v>
      </c>
      <c r="P45" s="65">
        <v>165301614</v>
      </c>
      <c r="Q45" s="65">
        <v>174418892</v>
      </c>
      <c r="R45" s="65">
        <v>508755142</v>
      </c>
      <c r="S45" s="65">
        <v>167407333</v>
      </c>
      <c r="T45" s="65">
        <v>171827293</v>
      </c>
      <c r="U45" s="65">
        <v>168818148</v>
      </c>
      <c r="V45" s="65">
        <v>508052774</v>
      </c>
      <c r="W45" s="65">
        <v>2029318049</v>
      </c>
      <c r="X45" s="65">
        <v>145530000</v>
      </c>
      <c r="Y45" s="65">
        <v>1883788049</v>
      </c>
      <c r="Z45" s="144">
        <v>1294.43</v>
      </c>
      <c r="AA45" s="67">
        <v>145530000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145530258</v>
      </c>
      <c r="D48" s="232">
        <f>SUM(D45:D47)</f>
        <v>0</v>
      </c>
      <c r="E48" s="279">
        <f t="shared" si="7"/>
        <v>50044000</v>
      </c>
      <c r="F48" s="234">
        <f t="shared" si="7"/>
        <v>145530000</v>
      </c>
      <c r="G48" s="234">
        <f t="shared" si="7"/>
        <v>169174315</v>
      </c>
      <c r="H48" s="234">
        <f t="shared" si="7"/>
        <v>181974680</v>
      </c>
      <c r="I48" s="234">
        <f t="shared" si="7"/>
        <v>173799263</v>
      </c>
      <c r="J48" s="234">
        <f t="shared" si="7"/>
        <v>524948258</v>
      </c>
      <c r="K48" s="234">
        <f t="shared" si="7"/>
        <v>163618282</v>
      </c>
      <c r="L48" s="234">
        <f t="shared" si="7"/>
        <v>165835741</v>
      </c>
      <c r="M48" s="234">
        <f t="shared" si="7"/>
        <v>158107852</v>
      </c>
      <c r="N48" s="234">
        <f t="shared" si="7"/>
        <v>487561875</v>
      </c>
      <c r="O48" s="234">
        <f t="shared" si="7"/>
        <v>169034636</v>
      </c>
      <c r="P48" s="234">
        <f t="shared" si="7"/>
        <v>165301614</v>
      </c>
      <c r="Q48" s="234">
        <f t="shared" si="7"/>
        <v>174418892</v>
      </c>
      <c r="R48" s="234">
        <f t="shared" si="7"/>
        <v>508755142</v>
      </c>
      <c r="S48" s="234">
        <f t="shared" si="7"/>
        <v>167407333</v>
      </c>
      <c r="T48" s="234">
        <f t="shared" si="7"/>
        <v>171827293</v>
      </c>
      <c r="U48" s="234">
        <f t="shared" si="7"/>
        <v>168818148</v>
      </c>
      <c r="V48" s="234">
        <f t="shared" si="7"/>
        <v>508052774</v>
      </c>
      <c r="W48" s="234">
        <f t="shared" si="7"/>
        <v>2029318049</v>
      </c>
      <c r="X48" s="234">
        <f t="shared" si="7"/>
        <v>145530000</v>
      </c>
      <c r="Y48" s="234">
        <f t="shared" si="7"/>
        <v>1883788049</v>
      </c>
      <c r="Z48" s="280">
        <f>+IF(X48&lt;&gt;0,+(Y48/X48)*100,0)</f>
        <v>1294.4327966742253</v>
      </c>
      <c r="AA48" s="247">
        <f>SUM(AA45:AA47)</f>
        <v>145530000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144535006</v>
      </c>
      <c r="D6" s="160">
        <v>214940393</v>
      </c>
      <c r="E6" s="64">
        <v>261724572</v>
      </c>
      <c r="F6" s="65">
        <v>218938512</v>
      </c>
      <c r="G6" s="65">
        <v>26128885</v>
      </c>
      <c r="H6" s="65">
        <v>31217877</v>
      </c>
      <c r="I6" s="65">
        <v>36265399</v>
      </c>
      <c r="J6" s="65">
        <v>93612161</v>
      </c>
      <c r="K6" s="65">
        <v>10483623</v>
      </c>
      <c r="L6" s="65">
        <v>22135964</v>
      </c>
      <c r="M6" s="65">
        <v>18958103</v>
      </c>
      <c r="N6" s="65">
        <v>51577690</v>
      </c>
      <c r="O6" s="65">
        <v>12671323</v>
      </c>
      <c r="P6" s="65">
        <v>17149038</v>
      </c>
      <c r="Q6" s="65">
        <v>15678664</v>
      </c>
      <c r="R6" s="65">
        <v>45499025</v>
      </c>
      <c r="S6" s="65">
        <v>7592137</v>
      </c>
      <c r="T6" s="65">
        <v>9172411</v>
      </c>
      <c r="U6" s="65">
        <v>7486969</v>
      </c>
      <c r="V6" s="65">
        <v>24251517</v>
      </c>
      <c r="W6" s="65">
        <v>214940393</v>
      </c>
      <c r="X6" s="65">
        <v>218938512</v>
      </c>
      <c r="Y6" s="65">
        <v>-3998119</v>
      </c>
      <c r="Z6" s="145">
        <v>-1.83</v>
      </c>
      <c r="AA6" s="67">
        <v>218938512</v>
      </c>
    </row>
    <row r="7" spans="1:27" ht="13.5">
      <c r="A7" s="264" t="s">
        <v>181</v>
      </c>
      <c r="B7" s="197" t="s">
        <v>72</v>
      </c>
      <c r="C7" s="160">
        <v>64671158</v>
      </c>
      <c r="D7" s="160">
        <v>53089006</v>
      </c>
      <c r="E7" s="64">
        <v>11359608</v>
      </c>
      <c r="F7" s="65">
        <v>41934996</v>
      </c>
      <c r="G7" s="65"/>
      <c r="H7" s="65"/>
      <c r="I7" s="65">
        <v>5500000</v>
      </c>
      <c r="J7" s="65">
        <v>5500000</v>
      </c>
      <c r="K7" s="65"/>
      <c r="L7" s="65"/>
      <c r="M7" s="65"/>
      <c r="N7" s="65"/>
      <c r="O7" s="65"/>
      <c r="P7" s="65"/>
      <c r="Q7" s="65">
        <v>17392000</v>
      </c>
      <c r="R7" s="65">
        <v>17392000</v>
      </c>
      <c r="S7" s="65">
        <v>13118785</v>
      </c>
      <c r="T7" s="65">
        <v>11342902</v>
      </c>
      <c r="U7" s="65">
        <v>5735319</v>
      </c>
      <c r="V7" s="65">
        <v>30197006</v>
      </c>
      <c r="W7" s="65">
        <v>53089006</v>
      </c>
      <c r="X7" s="65">
        <v>41934996</v>
      </c>
      <c r="Y7" s="65">
        <v>11154010</v>
      </c>
      <c r="Z7" s="145">
        <v>26.6</v>
      </c>
      <c r="AA7" s="67">
        <v>41934996</v>
      </c>
    </row>
    <row r="8" spans="1:27" ht="13.5">
      <c r="A8" s="264" t="s">
        <v>182</v>
      </c>
      <c r="B8" s="197" t="s">
        <v>72</v>
      </c>
      <c r="C8" s="160"/>
      <c r="D8" s="160">
        <v>7505933</v>
      </c>
      <c r="E8" s="64">
        <v>38019996</v>
      </c>
      <c r="F8" s="65">
        <v>41483004</v>
      </c>
      <c r="G8" s="65"/>
      <c r="H8" s="65"/>
      <c r="I8" s="65"/>
      <c r="J8" s="65"/>
      <c r="K8" s="65"/>
      <c r="L8" s="65"/>
      <c r="M8" s="65"/>
      <c r="N8" s="65"/>
      <c r="O8" s="65">
        <v>1405933</v>
      </c>
      <c r="P8" s="65"/>
      <c r="Q8" s="65"/>
      <c r="R8" s="65">
        <v>1405933</v>
      </c>
      <c r="S8" s="65"/>
      <c r="T8" s="65"/>
      <c r="U8" s="65">
        <v>6100000</v>
      </c>
      <c r="V8" s="65">
        <v>6100000</v>
      </c>
      <c r="W8" s="65">
        <v>7505933</v>
      </c>
      <c r="X8" s="65">
        <v>41483004</v>
      </c>
      <c r="Y8" s="65">
        <v>-33977071</v>
      </c>
      <c r="Z8" s="145">
        <v>-81.91</v>
      </c>
      <c r="AA8" s="67">
        <v>41483004</v>
      </c>
    </row>
    <row r="9" spans="1:27" ht="13.5">
      <c r="A9" s="264" t="s">
        <v>183</v>
      </c>
      <c r="B9" s="197"/>
      <c r="C9" s="160">
        <v>1070185</v>
      </c>
      <c r="D9" s="160">
        <v>47496</v>
      </c>
      <c r="E9" s="64">
        <v>1010496</v>
      </c>
      <c r="F9" s="65">
        <v>660504</v>
      </c>
      <c r="G9" s="65"/>
      <c r="H9" s="65"/>
      <c r="I9" s="65"/>
      <c r="J9" s="65"/>
      <c r="K9" s="65">
        <v>47496</v>
      </c>
      <c r="L9" s="65"/>
      <c r="M9" s="65"/>
      <c r="N9" s="65">
        <v>47496</v>
      </c>
      <c r="O9" s="65"/>
      <c r="P9" s="65"/>
      <c r="Q9" s="65"/>
      <c r="R9" s="65"/>
      <c r="S9" s="65"/>
      <c r="T9" s="65"/>
      <c r="U9" s="65"/>
      <c r="V9" s="65"/>
      <c r="W9" s="65">
        <v>47496</v>
      </c>
      <c r="X9" s="65">
        <v>660504</v>
      </c>
      <c r="Y9" s="65">
        <v>-613008</v>
      </c>
      <c r="Z9" s="145">
        <v>-92.81</v>
      </c>
      <c r="AA9" s="67">
        <v>660504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185819244</v>
      </c>
      <c r="D12" s="160">
        <v>-192250311</v>
      </c>
      <c r="E12" s="64">
        <v>-310589652</v>
      </c>
      <c r="F12" s="65">
        <v>-214932468</v>
      </c>
      <c r="G12" s="65">
        <v>-19127096</v>
      </c>
      <c r="H12" s="65">
        <v>-19327452</v>
      </c>
      <c r="I12" s="65">
        <v>-21801158</v>
      </c>
      <c r="J12" s="65">
        <v>-60255706</v>
      </c>
      <c r="K12" s="65">
        <v>-15181688</v>
      </c>
      <c r="L12" s="65">
        <v>-12262414</v>
      </c>
      <c r="M12" s="65">
        <v>-17130618</v>
      </c>
      <c r="N12" s="65">
        <v>-44574720</v>
      </c>
      <c r="O12" s="65">
        <v>-11911482</v>
      </c>
      <c r="P12" s="65">
        <v>-14336789</v>
      </c>
      <c r="Q12" s="65">
        <v>-17975303</v>
      </c>
      <c r="R12" s="65">
        <v>-44223574</v>
      </c>
      <c r="S12" s="65">
        <v>-15997403</v>
      </c>
      <c r="T12" s="65">
        <v>-14615732</v>
      </c>
      <c r="U12" s="65">
        <v>-12583176</v>
      </c>
      <c r="V12" s="65">
        <v>-43196311</v>
      </c>
      <c r="W12" s="65">
        <v>-192250311</v>
      </c>
      <c r="X12" s="65">
        <v>-214932468</v>
      </c>
      <c r="Y12" s="65">
        <v>22682157</v>
      </c>
      <c r="Z12" s="145">
        <v>-10.55</v>
      </c>
      <c r="AA12" s="67">
        <v>-214932468</v>
      </c>
    </row>
    <row r="13" spans="1:27" ht="13.5">
      <c r="A13" s="264" t="s">
        <v>40</v>
      </c>
      <c r="B13" s="197"/>
      <c r="C13" s="160">
        <v>1247831</v>
      </c>
      <c r="D13" s="160"/>
      <c r="E13" s="64">
        <v>-1525020</v>
      </c>
      <c r="F13" s="65">
        <v>-501372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-501372</v>
      </c>
      <c r="Y13" s="65">
        <v>501372</v>
      </c>
      <c r="Z13" s="145">
        <v>-100</v>
      </c>
      <c r="AA13" s="67">
        <v>-501372</v>
      </c>
    </row>
    <row r="14" spans="1:27" ht="13.5">
      <c r="A14" s="264" t="s">
        <v>42</v>
      </c>
      <c r="B14" s="197" t="s">
        <v>72</v>
      </c>
      <c r="C14" s="160"/>
      <c r="D14" s="160">
        <v>-66354372</v>
      </c>
      <c r="E14" s="64"/>
      <c r="F14" s="65"/>
      <c r="G14" s="65">
        <v>-13255820</v>
      </c>
      <c r="H14" s="65">
        <v>-6645396</v>
      </c>
      <c r="I14" s="65">
        <v>-21116261</v>
      </c>
      <c r="J14" s="65">
        <v>-41017477</v>
      </c>
      <c r="K14" s="65">
        <v>-42539</v>
      </c>
      <c r="L14" s="65">
        <v>-430022</v>
      </c>
      <c r="M14" s="65">
        <v>-316995</v>
      </c>
      <c r="N14" s="65">
        <v>-789556</v>
      </c>
      <c r="O14" s="65">
        <v>-1405933</v>
      </c>
      <c r="P14" s="65">
        <v>-619513</v>
      </c>
      <c r="Q14" s="65">
        <v>-4674299</v>
      </c>
      <c r="R14" s="65">
        <v>-6699745</v>
      </c>
      <c r="S14" s="65">
        <v>-11083332</v>
      </c>
      <c r="T14" s="65">
        <v>-1832230</v>
      </c>
      <c r="U14" s="65">
        <v>-4932032</v>
      </c>
      <c r="V14" s="65">
        <v>-17847594</v>
      </c>
      <c r="W14" s="65">
        <v>-66354372</v>
      </c>
      <c r="X14" s="65"/>
      <c r="Y14" s="65">
        <v>-66354372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397343424</v>
      </c>
      <c r="D15" s="177">
        <f>SUM(D6:D14)</f>
        <v>16978145</v>
      </c>
      <c r="E15" s="77">
        <f t="shared" si="0"/>
        <v>0</v>
      </c>
      <c r="F15" s="78">
        <f t="shared" si="0"/>
        <v>87583176</v>
      </c>
      <c r="G15" s="78">
        <f t="shared" si="0"/>
        <v>-6254031</v>
      </c>
      <c r="H15" s="78">
        <f t="shared" si="0"/>
        <v>5245029</v>
      </c>
      <c r="I15" s="78">
        <f t="shared" si="0"/>
        <v>-1152020</v>
      </c>
      <c r="J15" s="78">
        <f t="shared" si="0"/>
        <v>-2161022</v>
      </c>
      <c r="K15" s="78">
        <f t="shared" si="0"/>
        <v>-4693108</v>
      </c>
      <c r="L15" s="78">
        <f t="shared" si="0"/>
        <v>9443528</v>
      </c>
      <c r="M15" s="78">
        <f t="shared" si="0"/>
        <v>1510490</v>
      </c>
      <c r="N15" s="78">
        <f t="shared" si="0"/>
        <v>6260910</v>
      </c>
      <c r="O15" s="78">
        <f t="shared" si="0"/>
        <v>759841</v>
      </c>
      <c r="P15" s="78">
        <f t="shared" si="0"/>
        <v>2192736</v>
      </c>
      <c r="Q15" s="78">
        <f t="shared" si="0"/>
        <v>10421062</v>
      </c>
      <c r="R15" s="78">
        <f t="shared" si="0"/>
        <v>13373639</v>
      </c>
      <c r="S15" s="78">
        <f t="shared" si="0"/>
        <v>-6369813</v>
      </c>
      <c r="T15" s="78">
        <f t="shared" si="0"/>
        <v>4067351</v>
      </c>
      <c r="U15" s="78">
        <f t="shared" si="0"/>
        <v>1807080</v>
      </c>
      <c r="V15" s="78">
        <f t="shared" si="0"/>
        <v>-495382</v>
      </c>
      <c r="W15" s="78">
        <f t="shared" si="0"/>
        <v>16978145</v>
      </c>
      <c r="X15" s="78">
        <f t="shared" si="0"/>
        <v>87583176</v>
      </c>
      <c r="Y15" s="78">
        <f t="shared" si="0"/>
        <v>-70605031</v>
      </c>
      <c r="Z15" s="179">
        <f>+IF(X15&lt;&gt;0,+(Y15/X15)*100,0)</f>
        <v>-80.61483292179311</v>
      </c>
      <c r="AA15" s="79">
        <f>SUM(AA6:AA14)</f>
        <v>87583176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3914898</v>
      </c>
      <c r="D19" s="160">
        <v>17894000</v>
      </c>
      <c r="E19" s="64"/>
      <c r="F19" s="65"/>
      <c r="G19" s="164">
        <v>17894000</v>
      </c>
      <c r="H19" s="164"/>
      <c r="I19" s="164"/>
      <c r="J19" s="65">
        <v>17894000</v>
      </c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>
        <v>17894000</v>
      </c>
      <c r="X19" s="65"/>
      <c r="Y19" s="164">
        <v>17894000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-393428426</v>
      </c>
      <c r="D24" s="160">
        <v>-36651326</v>
      </c>
      <c r="E24" s="64"/>
      <c r="F24" s="65"/>
      <c r="G24" s="65">
        <v>-6130090</v>
      </c>
      <c r="H24" s="65">
        <v>-3251875</v>
      </c>
      <c r="I24" s="65">
        <v>-930739</v>
      </c>
      <c r="J24" s="65">
        <v>-10312704</v>
      </c>
      <c r="K24" s="65">
        <v>-3609169</v>
      </c>
      <c r="L24" s="65">
        <v>-1627082</v>
      </c>
      <c r="M24" s="65">
        <v>-1932866</v>
      </c>
      <c r="N24" s="65">
        <v>-7169117</v>
      </c>
      <c r="O24" s="65">
        <v>-2999498</v>
      </c>
      <c r="P24" s="65">
        <v>-835935</v>
      </c>
      <c r="Q24" s="65">
        <v>-2848296</v>
      </c>
      <c r="R24" s="65">
        <v>-6683729</v>
      </c>
      <c r="S24" s="65">
        <v>-6121087</v>
      </c>
      <c r="T24" s="65">
        <v>-2810743</v>
      </c>
      <c r="U24" s="65">
        <v>-3553946</v>
      </c>
      <c r="V24" s="65">
        <v>-12485776</v>
      </c>
      <c r="W24" s="65">
        <v>-36651326</v>
      </c>
      <c r="X24" s="65"/>
      <c r="Y24" s="65">
        <v>-36651326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-389513528</v>
      </c>
      <c r="D25" s="177">
        <f>SUM(D19:D24)</f>
        <v>-18757326</v>
      </c>
      <c r="E25" s="77">
        <f t="shared" si="1"/>
        <v>0</v>
      </c>
      <c r="F25" s="78">
        <f t="shared" si="1"/>
        <v>0</v>
      </c>
      <c r="G25" s="78">
        <f t="shared" si="1"/>
        <v>11763910</v>
      </c>
      <c r="H25" s="78">
        <f t="shared" si="1"/>
        <v>-3251875</v>
      </c>
      <c r="I25" s="78">
        <f t="shared" si="1"/>
        <v>-930739</v>
      </c>
      <c r="J25" s="78">
        <f t="shared" si="1"/>
        <v>7581296</v>
      </c>
      <c r="K25" s="78">
        <f t="shared" si="1"/>
        <v>-3609169</v>
      </c>
      <c r="L25" s="78">
        <f t="shared" si="1"/>
        <v>-1627082</v>
      </c>
      <c r="M25" s="78">
        <f t="shared" si="1"/>
        <v>-1932866</v>
      </c>
      <c r="N25" s="78">
        <f t="shared" si="1"/>
        <v>-7169117</v>
      </c>
      <c r="O25" s="78">
        <f t="shared" si="1"/>
        <v>-2999498</v>
      </c>
      <c r="P25" s="78">
        <f t="shared" si="1"/>
        <v>-835935</v>
      </c>
      <c r="Q25" s="78">
        <f t="shared" si="1"/>
        <v>-2848296</v>
      </c>
      <c r="R25" s="78">
        <f t="shared" si="1"/>
        <v>-6683729</v>
      </c>
      <c r="S25" s="78">
        <f t="shared" si="1"/>
        <v>-6121087</v>
      </c>
      <c r="T25" s="78">
        <f t="shared" si="1"/>
        <v>-2810743</v>
      </c>
      <c r="U25" s="78">
        <f t="shared" si="1"/>
        <v>-3553946</v>
      </c>
      <c r="V25" s="78">
        <f t="shared" si="1"/>
        <v>-12485776</v>
      </c>
      <c r="W25" s="78">
        <f t="shared" si="1"/>
        <v>-18757326</v>
      </c>
      <c r="X25" s="78">
        <f t="shared" si="1"/>
        <v>0</v>
      </c>
      <c r="Y25" s="78">
        <f t="shared" si="1"/>
        <v>-18757326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-3914898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-4766829</v>
      </c>
      <c r="D33" s="160"/>
      <c r="E33" s="64"/>
      <c r="F33" s="65">
        <v>-540156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-540156</v>
      </c>
      <c r="Y33" s="65">
        <v>540156</v>
      </c>
      <c r="Z33" s="145">
        <v>-100</v>
      </c>
      <c r="AA33" s="67">
        <v>-540156</v>
      </c>
    </row>
    <row r="34" spans="1:27" ht="13.5">
      <c r="A34" s="265" t="s">
        <v>200</v>
      </c>
      <c r="B34" s="266"/>
      <c r="C34" s="177">
        <f aca="true" t="shared" si="2" ref="C34:Y34">SUM(C29:C33)</f>
        <v>-8681727</v>
      </c>
      <c r="D34" s="177">
        <f>SUM(D29:D33)</f>
        <v>0</v>
      </c>
      <c r="E34" s="77">
        <f t="shared" si="2"/>
        <v>0</v>
      </c>
      <c r="F34" s="78">
        <f t="shared" si="2"/>
        <v>-540156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-540156</v>
      </c>
      <c r="Y34" s="78">
        <f t="shared" si="2"/>
        <v>540156</v>
      </c>
      <c r="Z34" s="179">
        <f>+IF(X34&lt;&gt;0,+(Y34/X34)*100,0)</f>
        <v>-100</v>
      </c>
      <c r="AA34" s="79">
        <f>SUM(AA29:AA33)</f>
        <v>-540156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-851831</v>
      </c>
      <c r="D36" s="158">
        <f>+D15+D25+D34</f>
        <v>-1779181</v>
      </c>
      <c r="E36" s="104">
        <f t="shared" si="3"/>
        <v>0</v>
      </c>
      <c r="F36" s="105">
        <f t="shared" si="3"/>
        <v>87043020</v>
      </c>
      <c r="G36" s="105">
        <f t="shared" si="3"/>
        <v>5509879</v>
      </c>
      <c r="H36" s="105">
        <f t="shared" si="3"/>
        <v>1993154</v>
      </c>
      <c r="I36" s="105">
        <f t="shared" si="3"/>
        <v>-2082759</v>
      </c>
      <c r="J36" s="105">
        <f t="shared" si="3"/>
        <v>5420274</v>
      </c>
      <c r="K36" s="105">
        <f t="shared" si="3"/>
        <v>-8302277</v>
      </c>
      <c r="L36" s="105">
        <f t="shared" si="3"/>
        <v>7816446</v>
      </c>
      <c r="M36" s="105">
        <f t="shared" si="3"/>
        <v>-422376</v>
      </c>
      <c r="N36" s="105">
        <f t="shared" si="3"/>
        <v>-908207</v>
      </c>
      <c r="O36" s="105">
        <f t="shared" si="3"/>
        <v>-2239657</v>
      </c>
      <c r="P36" s="105">
        <f t="shared" si="3"/>
        <v>1356801</v>
      </c>
      <c r="Q36" s="105">
        <f t="shared" si="3"/>
        <v>7572766</v>
      </c>
      <c r="R36" s="105">
        <f t="shared" si="3"/>
        <v>6689910</v>
      </c>
      <c r="S36" s="105">
        <f t="shared" si="3"/>
        <v>-12490900</v>
      </c>
      <c r="T36" s="105">
        <f t="shared" si="3"/>
        <v>1256608</v>
      </c>
      <c r="U36" s="105">
        <f t="shared" si="3"/>
        <v>-1746866</v>
      </c>
      <c r="V36" s="105">
        <f t="shared" si="3"/>
        <v>-12981158</v>
      </c>
      <c r="W36" s="105">
        <f t="shared" si="3"/>
        <v>-1779181</v>
      </c>
      <c r="X36" s="105">
        <f t="shared" si="3"/>
        <v>87043020</v>
      </c>
      <c r="Y36" s="105">
        <f t="shared" si="3"/>
        <v>-88822201</v>
      </c>
      <c r="Z36" s="142">
        <f>+IF(X36&lt;&gt;0,+(Y36/X36)*100,0)</f>
        <v>-102.04402489711408</v>
      </c>
      <c r="AA36" s="107">
        <f>+AA15+AA25+AA34</f>
        <v>87043020</v>
      </c>
    </row>
    <row r="37" spans="1:27" ht="13.5">
      <c r="A37" s="264" t="s">
        <v>202</v>
      </c>
      <c r="B37" s="197" t="s">
        <v>96</v>
      </c>
      <c r="C37" s="158">
        <v>5696528</v>
      </c>
      <c r="D37" s="158">
        <v>2092345</v>
      </c>
      <c r="E37" s="104"/>
      <c r="F37" s="105"/>
      <c r="G37" s="105">
        <v>2092345</v>
      </c>
      <c r="H37" s="105">
        <v>7602224</v>
      </c>
      <c r="I37" s="105">
        <v>9595378</v>
      </c>
      <c r="J37" s="105">
        <v>2092345</v>
      </c>
      <c r="K37" s="105">
        <v>7512619</v>
      </c>
      <c r="L37" s="105">
        <v>-789658</v>
      </c>
      <c r="M37" s="105">
        <v>7026788</v>
      </c>
      <c r="N37" s="105">
        <v>7512619</v>
      </c>
      <c r="O37" s="105">
        <v>6604412</v>
      </c>
      <c r="P37" s="105">
        <v>4364755</v>
      </c>
      <c r="Q37" s="105">
        <v>5721556</v>
      </c>
      <c r="R37" s="105">
        <v>6604412</v>
      </c>
      <c r="S37" s="105">
        <v>13294322</v>
      </c>
      <c r="T37" s="105">
        <v>803422</v>
      </c>
      <c r="U37" s="105">
        <v>2060030</v>
      </c>
      <c r="V37" s="105">
        <v>13294322</v>
      </c>
      <c r="W37" s="105">
        <v>2092345</v>
      </c>
      <c r="X37" s="105"/>
      <c r="Y37" s="105">
        <v>2092345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4844697</v>
      </c>
      <c r="D38" s="272">
        <v>313164</v>
      </c>
      <c r="E38" s="273"/>
      <c r="F38" s="274">
        <v>87043020</v>
      </c>
      <c r="G38" s="274">
        <v>7602224</v>
      </c>
      <c r="H38" s="274">
        <v>9595378</v>
      </c>
      <c r="I38" s="274">
        <v>7512619</v>
      </c>
      <c r="J38" s="274">
        <v>7512619</v>
      </c>
      <c r="K38" s="274">
        <v>-789658</v>
      </c>
      <c r="L38" s="274">
        <v>7026788</v>
      </c>
      <c r="M38" s="274">
        <v>6604412</v>
      </c>
      <c r="N38" s="274">
        <v>6604412</v>
      </c>
      <c r="O38" s="274">
        <v>4364755</v>
      </c>
      <c r="P38" s="274">
        <v>5721556</v>
      </c>
      <c r="Q38" s="274">
        <v>13294322</v>
      </c>
      <c r="R38" s="274">
        <v>13294322</v>
      </c>
      <c r="S38" s="274">
        <v>803422</v>
      </c>
      <c r="T38" s="274">
        <v>2060030</v>
      </c>
      <c r="U38" s="274">
        <v>313164</v>
      </c>
      <c r="V38" s="274">
        <v>313164</v>
      </c>
      <c r="W38" s="274">
        <v>313164</v>
      </c>
      <c r="X38" s="274">
        <v>87043020</v>
      </c>
      <c r="Y38" s="274">
        <v>-86729856</v>
      </c>
      <c r="Z38" s="275">
        <v>-99.64</v>
      </c>
      <c r="AA38" s="276">
        <v>87043020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2012-08-01T09:21:18Z</dcterms:created>
  <dcterms:modified xsi:type="dcterms:W3CDTF">2012-08-01T09:21:18Z</dcterms:modified>
  <cp:category/>
  <cp:version/>
  <cp:contentType/>
  <cp:contentStatus/>
</cp:coreProperties>
</file>