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<sst xmlns="http://schemas.openxmlformats.org/spreadsheetml/2006/main" count="536" uniqueCount="252">
  <si>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Limpopo: Maruleng(LIM335)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</si>
  <si>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</si>
  <si>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</si>
  <si>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</si>
  <si>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</si>
  <si>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</si>
  <si>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</si>
  <si>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</si>
  <si>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</si>
  <si>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</si>
  <si>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</si>
  <si>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</si>
  <si>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</si>
  <si>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</si>
  <si>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</si>
  <si>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</si>
  <si>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</si>
  <si>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</si>
  <si>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</si>
  <si>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</si>
  <si>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</si>
  <si>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</si>
  <si>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</si>
  <si>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</si>
  <si>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</si>
  <si>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</si>
  <si>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</si>
  <si>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</si>
  <si>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</si>
  <si>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</si>
  <si>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</si>
  <si>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</si>
  <si>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</si>
  <si>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</si>
  <si>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</si>
  <si>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</si>
  <si>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</si>
  <si>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</si>
  <si>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</si>
  <si>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</si>
  <si>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</si>
  <si>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</si>
  <si>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</si>
  <si>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</si>
  <si>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</si>
  <si>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</si>
  <si>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</si>
  <si>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</si>
  <si>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</si>
  <si>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</si>
  <si>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</si>
  <si>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</si>
  <si>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</si>
  <si>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</si>
  <si>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</si>
  <si>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</si>
  <si>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</si>
  <si>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</si>
  <si>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</si>
  <si>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</si>
  <si>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</si>
  <si>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</si>
  <si>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</si>
  <si>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</si>
  <si>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</si>
  <si>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</si>
  <si>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</si>
  <si>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</si>
  <si>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</si>
  <si>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</si>
  <si>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Maruleng(LIM335)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</si>
  <si>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</si>
  <si>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</si>
  <si>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</si>
  <si>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</si>
  <si>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</si>
  <si>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</si>
  <si>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</si>
  <si>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</si>
  <si>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</si>
  <si>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</si>
  <si>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</si>
  <si>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</si>
  <si>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</si>
  <si>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</si>
  <si>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</si>
  <si>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</si>
  <si>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</si>
  <si>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</si>
  <si>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</si>
  <si>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</si>
  <si>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</si>
  <si>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</si>
  <si>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</si>
  <si>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</si>
  <si>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</si>
  <si>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</si>
  <si>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</si>
  <si>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</si>
  <si>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</si>
  <si>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Maruleng(LIM335)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</si>
  <si>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</si>
  <si>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</si>
  <si>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</si>
  <si>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</si>
  <si>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</si>
  <si>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</si>
  <si>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</si>
  <si>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</si>
  <si>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</si>
  <si>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</si>
  <si>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</si>
  <si>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</si>
  <si>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</si>
  <si>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</si>
  <si>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</si>
  <si>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</si>
  <si>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</si>
  <si>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</si>
  <si>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</si>
  <si>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</si>
  <si>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</si>
  <si>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</si>
  <si>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</si>
  <si>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</si>
  <si>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</si>
  <si>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</si>
  <si>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</si>
  <si>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</si>
  <si>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</si>
  <si>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</si>
  <si>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</si>
  <si>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</si>
  <si>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Maruleng(LIM335)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</si>
  <si>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</si>
  <si>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</si>
  <si>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</si>
  <si>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</si>
  <si>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</si>
  <si>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</si>
  <si>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</si>
  <si>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</si>
  <si>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</si>
  <si>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Maruleng(LIM335)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</si>
  <si>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</si>
  <si>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</si>
  <si>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</si>
  <si>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</si>
  <si>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</si>
  <si>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</si>
  <si>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</si>
  <si>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</si>
  <si>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</si>
  <si>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</si>
  <si>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</si>
  <si>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</si>
  <si>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</si>
  <si>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</si>
  <si>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</si>
  <si>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</si>
  <si>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</si>
  <si>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</si>
  <si>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</si>
  <si>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</si>
  <si>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</si>
  <si>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</si>
  <si>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</si>
  <si>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</si>
  <si>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</si>
  <si>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</si>
  <si>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</si>
  <si>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</si>
  <si>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</si>
  <si>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</si>
  <si>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</si>
  <si>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</si>
  <si>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</si>
  <si>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Maruleng(LIM335)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</si>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</sst>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9398825</v>
      </c>
      <c r="C5" s="19"/>
      <c r="D5" s="64">
        <v>10292600</v>
      </c>
      <c r="E5" s="65">
        <v>10312536</v>
      </c>
      <c r="F5" s="65">
        <v>508969</v>
      </c>
      <c r="G5" s="65">
        <v>624309</v>
      </c>
      <c r="H5" s="65">
        <v>876157</v>
      </c>
      <c r="I5" s="65">
        <v>2009435</v>
      </c>
      <c r="J5" s="65">
        <v>858439</v>
      </c>
      <c r="K5" s="65">
        <v>856075</v>
      </c>
      <c r="L5" s="65">
        <v>1432321</v>
      </c>
      <c r="M5" s="65">
        <v>3146835</v>
      </c>
      <c r="N5" s="65">
        <v>863125</v>
      </c>
      <c r="O5" s="65">
        <v>853296</v>
      </c>
      <c r="P5" s="65">
        <v>873090</v>
      </c>
      <c r="Q5" s="65">
        <v>2589511</v>
      </c>
      <c r="R5" s="65">
        <v>859354</v>
      </c>
      <c r="S5" s="65">
        <v>864797</v>
      </c>
      <c r="T5" s="65">
        <v>871966</v>
      </c>
      <c r="U5" s="65">
        <v>2596117</v>
      </c>
      <c r="V5" s="65">
        <v>10341898</v>
      </c>
      <c r="W5" s="65">
        <v>10312536</v>
      </c>
      <c r="X5" s="65">
        <v>29362</v>
      </c>
      <c r="Y5" s="66">
        <v>0.28</v>
      </c>
      <c r="Z5" s="67">
        <v>10312536</v>
      </c>
    </row>
    <row r="6" spans="1:26" ht="13.5">
      <c r="A6" s="63" t="s">
        <v>32</v>
      </c>
      <c r="B6" s="19">
        <v>1966193</v>
      </c>
      <c r="C6" s="19"/>
      <c r="D6" s="64">
        <v>4580736</v>
      </c>
      <c r="E6" s="65">
        <v>2084724</v>
      </c>
      <c r="F6" s="65">
        <v>68142</v>
      </c>
      <c r="G6" s="65">
        <v>154144</v>
      </c>
      <c r="H6" s="65">
        <v>174666</v>
      </c>
      <c r="I6" s="65">
        <v>396952</v>
      </c>
      <c r="J6" s="65">
        <v>174885</v>
      </c>
      <c r="K6" s="65">
        <v>156556</v>
      </c>
      <c r="L6" s="65">
        <v>316586</v>
      </c>
      <c r="M6" s="65">
        <v>648027</v>
      </c>
      <c r="N6" s="65">
        <v>175351</v>
      </c>
      <c r="O6" s="65">
        <v>182706</v>
      </c>
      <c r="P6" s="65">
        <v>184434</v>
      </c>
      <c r="Q6" s="65">
        <v>542491</v>
      </c>
      <c r="R6" s="65">
        <v>197219</v>
      </c>
      <c r="S6" s="65">
        <v>257752</v>
      </c>
      <c r="T6" s="65">
        <v>211919</v>
      </c>
      <c r="U6" s="65">
        <v>666890</v>
      </c>
      <c r="V6" s="65">
        <v>2254360</v>
      </c>
      <c r="W6" s="65">
        <v>2084724</v>
      </c>
      <c r="X6" s="65">
        <v>169636</v>
      </c>
      <c r="Y6" s="66">
        <v>8.14</v>
      </c>
      <c r="Z6" s="67">
        <v>2084724</v>
      </c>
    </row>
    <row r="7" spans="1:26" ht="13.5">
      <c r="A7" s="63" t="s">
        <v>33</v>
      </c>
      <c r="B7" s="19">
        <v>335168</v>
      </c>
      <c r="C7" s="19"/>
      <c r="D7" s="64">
        <v>200000</v>
      </c>
      <c r="E7" s="65">
        <v>713880</v>
      </c>
      <c r="F7" s="65">
        <v>63513</v>
      </c>
      <c r="G7" s="65">
        <v>118125</v>
      </c>
      <c r="H7" s="65">
        <v>53801</v>
      </c>
      <c r="I7" s="65">
        <v>235439</v>
      </c>
      <c r="J7" s="65">
        <v>10131</v>
      </c>
      <c r="K7" s="65">
        <v>62497</v>
      </c>
      <c r="L7" s="65">
        <v>64513</v>
      </c>
      <c r="M7" s="65">
        <v>137141</v>
      </c>
      <c r="N7" s="65">
        <v>64802</v>
      </c>
      <c r="O7" s="65">
        <v>54533</v>
      </c>
      <c r="P7" s="65">
        <v>65908</v>
      </c>
      <c r="Q7" s="65">
        <v>185243</v>
      </c>
      <c r="R7" s="65">
        <v>64070</v>
      </c>
      <c r="S7" s="65">
        <v>66492</v>
      </c>
      <c r="T7" s="65">
        <v>64635</v>
      </c>
      <c r="U7" s="65">
        <v>195197</v>
      </c>
      <c r="V7" s="65">
        <v>753020</v>
      </c>
      <c r="W7" s="65">
        <v>713880</v>
      </c>
      <c r="X7" s="65">
        <v>39140</v>
      </c>
      <c r="Y7" s="66">
        <v>5.48</v>
      </c>
      <c r="Z7" s="67">
        <v>713880</v>
      </c>
    </row>
    <row r="8" spans="1:26" ht="13.5">
      <c r="A8" s="63" t="s">
        <v>34</v>
      </c>
      <c r="B8" s="19">
        <v>41599260</v>
      </c>
      <c r="C8" s="19"/>
      <c r="D8" s="64">
        <v>54466000</v>
      </c>
      <c r="E8" s="65">
        <v>54814074</v>
      </c>
      <c r="F8" s="65">
        <v>20648534</v>
      </c>
      <c r="G8" s="65">
        <v>107960</v>
      </c>
      <c r="H8" s="65">
        <v>2197136</v>
      </c>
      <c r="I8" s="65">
        <v>22953630</v>
      </c>
      <c r="J8" s="65">
        <v>35803</v>
      </c>
      <c r="K8" s="65">
        <v>10657858</v>
      </c>
      <c r="L8" s="65">
        <v>780791</v>
      </c>
      <c r="M8" s="65">
        <v>11474452</v>
      </c>
      <c r="N8" s="65">
        <v>176639</v>
      </c>
      <c r="O8" s="65">
        <v>4391203</v>
      </c>
      <c r="P8" s="65">
        <v>10413293</v>
      </c>
      <c r="Q8" s="65">
        <v>14981135</v>
      </c>
      <c r="R8" s="65">
        <v>168795</v>
      </c>
      <c r="S8" s="65">
        <v>222696</v>
      </c>
      <c r="T8" s="65">
        <v>3183536</v>
      </c>
      <c r="U8" s="65">
        <v>3575027</v>
      </c>
      <c r="V8" s="65">
        <v>52984244</v>
      </c>
      <c r="W8" s="65">
        <v>54814074</v>
      </c>
      <c r="X8" s="65">
        <v>-1829830</v>
      </c>
      <c r="Y8" s="66">
        <v>-3.34</v>
      </c>
      <c r="Z8" s="67">
        <v>54814074</v>
      </c>
    </row>
    <row r="9" spans="1:26" ht="13.5">
      <c r="A9" s="63" t="s">
        <v>35</v>
      </c>
      <c r="B9" s="19">
        <v>8558453</v>
      </c>
      <c r="C9" s="19"/>
      <c r="D9" s="64">
        <v>16185297</v>
      </c>
      <c r="E9" s="65">
        <v>23515449</v>
      </c>
      <c r="F9" s="65">
        <v>1429333</v>
      </c>
      <c r="G9" s="65">
        <v>553836</v>
      </c>
      <c r="H9" s="65">
        <v>890454</v>
      </c>
      <c r="I9" s="65">
        <v>2873623</v>
      </c>
      <c r="J9" s="65">
        <v>336734</v>
      </c>
      <c r="K9" s="65">
        <v>470267</v>
      </c>
      <c r="L9" s="65">
        <v>764211</v>
      </c>
      <c r="M9" s="65">
        <v>1571212</v>
      </c>
      <c r="N9" s="65">
        <v>499905</v>
      </c>
      <c r="O9" s="65">
        <v>734138</v>
      </c>
      <c r="P9" s="65">
        <v>562791</v>
      </c>
      <c r="Q9" s="65">
        <v>1796834</v>
      </c>
      <c r="R9" s="65">
        <v>424214</v>
      </c>
      <c r="S9" s="65">
        <v>1085117</v>
      </c>
      <c r="T9" s="65">
        <v>367533</v>
      </c>
      <c r="U9" s="65">
        <v>1876864</v>
      </c>
      <c r="V9" s="65">
        <v>8118533</v>
      </c>
      <c r="W9" s="65">
        <v>23515449</v>
      </c>
      <c r="X9" s="65">
        <v>-15396916</v>
      </c>
      <c r="Y9" s="66">
        <v>-65.48</v>
      </c>
      <c r="Z9" s="67">
        <v>23515449</v>
      </c>
    </row>
    <row r="10" spans="1:26" ht="25.5">
      <c r="A10" s="68" t="s">
        <v>213</v>
      </c>
      <c r="B10" s="69">
        <f>SUM(B5:B9)</f>
        <v>61857899</v>
      </c>
      <c r="C10" s="69">
        <f>SUM(C5:C9)</f>
        <v>0</v>
      </c>
      <c r="D10" s="70">
        <f aca="true" t="shared" si="0" ref="D10:Z10">SUM(D5:D9)</f>
        <v>85724633</v>
      </c>
      <c r="E10" s="71">
        <f t="shared" si="0"/>
        <v>91440663</v>
      </c>
      <c r="F10" s="71">
        <f t="shared" si="0"/>
        <v>22718491</v>
      </c>
      <c r="G10" s="71">
        <f t="shared" si="0"/>
        <v>1558374</v>
      </c>
      <c r="H10" s="71">
        <f t="shared" si="0"/>
        <v>4192214</v>
      </c>
      <c r="I10" s="71">
        <f t="shared" si="0"/>
        <v>28469079</v>
      </c>
      <c r="J10" s="71">
        <f t="shared" si="0"/>
        <v>1415992</v>
      </c>
      <c r="K10" s="71">
        <f t="shared" si="0"/>
        <v>12203253</v>
      </c>
      <c r="L10" s="71">
        <f t="shared" si="0"/>
        <v>3358422</v>
      </c>
      <c r="M10" s="71">
        <f t="shared" si="0"/>
        <v>16977667</v>
      </c>
      <c r="N10" s="71">
        <f t="shared" si="0"/>
        <v>1779822</v>
      </c>
      <c r="O10" s="71">
        <f t="shared" si="0"/>
        <v>6215876</v>
      </c>
      <c r="P10" s="71">
        <f t="shared" si="0"/>
        <v>12099516</v>
      </c>
      <c r="Q10" s="71">
        <f t="shared" si="0"/>
        <v>20095214</v>
      </c>
      <c r="R10" s="71">
        <f t="shared" si="0"/>
        <v>1713652</v>
      </c>
      <c r="S10" s="71">
        <f t="shared" si="0"/>
        <v>2496854</v>
      </c>
      <c r="T10" s="71">
        <f t="shared" si="0"/>
        <v>4699589</v>
      </c>
      <c r="U10" s="71">
        <f t="shared" si="0"/>
        <v>8910095</v>
      </c>
      <c r="V10" s="71">
        <f t="shared" si="0"/>
        <v>74452055</v>
      </c>
      <c r="W10" s="71">
        <f t="shared" si="0"/>
        <v>91440663</v>
      </c>
      <c r="X10" s="71">
        <f t="shared" si="0"/>
        <v>-16988608</v>
      </c>
      <c r="Y10" s="72">
        <f>+IF(W10&lt;&gt;0,(X10/W10)*100,0)</f>
        <v>-18.578832920316863</v>
      </c>
      <c r="Z10" s="73">
        <f t="shared" si="0"/>
        <v>91440663</v>
      </c>
    </row>
    <row r="11" spans="1:26" ht="13.5">
      <c r="A11" s="63" t="s">
        <v>37</v>
      </c>
      <c r="B11" s="19">
        <v>26382344</v>
      </c>
      <c r="C11" s="19"/>
      <c r="D11" s="64">
        <v>33906386</v>
      </c>
      <c r="E11" s="65">
        <v>31472365</v>
      </c>
      <c r="F11" s="65">
        <v>2290449</v>
      </c>
      <c r="G11" s="65">
        <v>2095271</v>
      </c>
      <c r="H11" s="65">
        <v>2390284</v>
      </c>
      <c r="I11" s="65">
        <v>6776004</v>
      </c>
      <c r="J11" s="65">
        <v>2288363</v>
      </c>
      <c r="K11" s="65">
        <v>2429065</v>
      </c>
      <c r="L11" s="65">
        <v>2300360</v>
      </c>
      <c r="M11" s="65">
        <v>7017788</v>
      </c>
      <c r="N11" s="65">
        <v>2639437</v>
      </c>
      <c r="O11" s="65">
        <v>2295213</v>
      </c>
      <c r="P11" s="65">
        <v>2165077</v>
      </c>
      <c r="Q11" s="65">
        <v>7099727</v>
      </c>
      <c r="R11" s="65">
        <v>2428192</v>
      </c>
      <c r="S11" s="65">
        <v>2156428</v>
      </c>
      <c r="T11" s="65">
        <v>2183870</v>
      </c>
      <c r="U11" s="65">
        <v>6768490</v>
      </c>
      <c r="V11" s="65">
        <v>27662009</v>
      </c>
      <c r="W11" s="65">
        <v>31472365</v>
      </c>
      <c r="X11" s="65">
        <v>-3810356</v>
      </c>
      <c r="Y11" s="66">
        <v>-12.11</v>
      </c>
      <c r="Z11" s="67">
        <v>31472365</v>
      </c>
    </row>
    <row r="12" spans="1:26" ht="13.5">
      <c r="A12" s="63" t="s">
        <v>38</v>
      </c>
      <c r="B12" s="19">
        <v>5683264</v>
      </c>
      <c r="C12" s="19"/>
      <c r="D12" s="64">
        <v>5947487</v>
      </c>
      <c r="E12" s="65">
        <v>7774393</v>
      </c>
      <c r="F12" s="65">
        <v>536078</v>
      </c>
      <c r="G12" s="65">
        <v>543327</v>
      </c>
      <c r="H12" s="65">
        <v>532697</v>
      </c>
      <c r="I12" s="65">
        <v>1612102</v>
      </c>
      <c r="J12" s="65">
        <v>546163</v>
      </c>
      <c r="K12" s="65">
        <v>535326</v>
      </c>
      <c r="L12" s="65">
        <v>527780</v>
      </c>
      <c r="M12" s="65">
        <v>1609269</v>
      </c>
      <c r="N12" s="65">
        <v>817111</v>
      </c>
      <c r="O12" s="65">
        <v>812084</v>
      </c>
      <c r="P12" s="65">
        <v>464888</v>
      </c>
      <c r="Q12" s="65">
        <v>2094083</v>
      </c>
      <c r="R12" s="65">
        <v>537226</v>
      </c>
      <c r="S12" s="65">
        <v>590873</v>
      </c>
      <c r="T12" s="65">
        <v>590639</v>
      </c>
      <c r="U12" s="65">
        <v>1718738</v>
      </c>
      <c r="V12" s="65">
        <v>7034192</v>
      </c>
      <c r="W12" s="65">
        <v>7774393</v>
      </c>
      <c r="X12" s="65">
        <v>-740201</v>
      </c>
      <c r="Y12" s="66">
        <v>-9.52</v>
      </c>
      <c r="Z12" s="67">
        <v>7774393</v>
      </c>
    </row>
    <row r="13" spans="1:26" ht="13.5">
      <c r="A13" s="63" t="s">
        <v>214</v>
      </c>
      <c r="B13" s="19">
        <v>4609005</v>
      </c>
      <c r="C13" s="19"/>
      <c r="D13" s="64">
        <v>0</v>
      </c>
      <c r="E13" s="65">
        <v>5134244</v>
      </c>
      <c r="F13" s="65">
        <v>0</v>
      </c>
      <c r="G13" s="65">
        <v>0</v>
      </c>
      <c r="H13" s="65">
        <v>1232978</v>
      </c>
      <c r="I13" s="65">
        <v>1232978</v>
      </c>
      <c r="J13" s="65">
        <v>0</v>
      </c>
      <c r="K13" s="65">
        <v>0</v>
      </c>
      <c r="L13" s="65">
        <v>1334145</v>
      </c>
      <c r="M13" s="65">
        <v>1334145</v>
      </c>
      <c r="N13" s="65">
        <v>0</v>
      </c>
      <c r="O13" s="65">
        <v>0</v>
      </c>
      <c r="P13" s="65">
        <v>1292279</v>
      </c>
      <c r="Q13" s="65">
        <v>1292279</v>
      </c>
      <c r="R13" s="65">
        <v>0</v>
      </c>
      <c r="S13" s="65">
        <v>0</v>
      </c>
      <c r="T13" s="65">
        <v>0</v>
      </c>
      <c r="U13" s="65">
        <v>0</v>
      </c>
      <c r="V13" s="65">
        <v>3859402</v>
      </c>
      <c r="W13" s="65">
        <v>5134244</v>
      </c>
      <c r="X13" s="65">
        <v>-1274842</v>
      </c>
      <c r="Y13" s="66">
        <v>-24.83</v>
      </c>
      <c r="Z13" s="67">
        <v>5134244</v>
      </c>
    </row>
    <row r="14" spans="1:26" ht="13.5">
      <c r="A14" s="63" t="s">
        <v>40</v>
      </c>
      <c r="B14" s="19">
        <v>0</v>
      </c>
      <c r="C14" s="19"/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12425</v>
      </c>
      <c r="S14" s="65">
        <v>0</v>
      </c>
      <c r="T14" s="65">
        <v>0</v>
      </c>
      <c r="U14" s="65">
        <v>12425</v>
      </c>
      <c r="V14" s="65">
        <v>12425</v>
      </c>
      <c r="W14" s="65">
        <v>0</v>
      </c>
      <c r="X14" s="65">
        <v>12425</v>
      </c>
      <c r="Y14" s="66">
        <v>0</v>
      </c>
      <c r="Z14" s="67">
        <v>0</v>
      </c>
    </row>
    <row r="15" spans="1:26" ht="13.5">
      <c r="A15" s="63" t="s">
        <v>41</v>
      </c>
      <c r="B15" s="19">
        <v>1262548</v>
      </c>
      <c r="C15" s="19"/>
      <c r="D15" s="64">
        <v>4192000</v>
      </c>
      <c r="E15" s="65">
        <v>500000</v>
      </c>
      <c r="F15" s="65">
        <v>6795</v>
      </c>
      <c r="G15" s="65">
        <v>147214</v>
      </c>
      <c r="H15" s="65">
        <v>159210</v>
      </c>
      <c r="I15" s="65">
        <v>313219</v>
      </c>
      <c r="J15" s="65">
        <v>31066</v>
      </c>
      <c r="K15" s="65">
        <v>106209</v>
      </c>
      <c r="L15" s="65">
        <v>40716</v>
      </c>
      <c r="M15" s="65">
        <v>177991</v>
      </c>
      <c r="N15" s="65">
        <v>250296</v>
      </c>
      <c r="O15" s="65">
        <v>150725</v>
      </c>
      <c r="P15" s="65">
        <v>97277</v>
      </c>
      <c r="Q15" s="65">
        <v>498298</v>
      </c>
      <c r="R15" s="65">
        <v>77908</v>
      </c>
      <c r="S15" s="65">
        <v>127174</v>
      </c>
      <c r="T15" s="65">
        <v>168498</v>
      </c>
      <c r="U15" s="65">
        <v>373580</v>
      </c>
      <c r="V15" s="65">
        <v>1363088</v>
      </c>
      <c r="W15" s="65">
        <v>500000</v>
      </c>
      <c r="X15" s="65">
        <v>863088</v>
      </c>
      <c r="Y15" s="66">
        <v>172.62</v>
      </c>
      <c r="Z15" s="67">
        <v>500000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22807245</v>
      </c>
      <c r="C17" s="19"/>
      <c r="D17" s="64">
        <v>36371848</v>
      </c>
      <c r="E17" s="65">
        <v>34195978</v>
      </c>
      <c r="F17" s="65">
        <v>2348371</v>
      </c>
      <c r="G17" s="65">
        <v>2722842</v>
      </c>
      <c r="H17" s="65">
        <v>3351039</v>
      </c>
      <c r="I17" s="65">
        <v>8422252</v>
      </c>
      <c r="J17" s="65">
        <v>1392146</v>
      </c>
      <c r="K17" s="65">
        <v>2512934</v>
      </c>
      <c r="L17" s="65">
        <v>2300354</v>
      </c>
      <c r="M17" s="65">
        <v>6205434</v>
      </c>
      <c r="N17" s="65">
        <v>2111458</v>
      </c>
      <c r="O17" s="65">
        <v>2028160</v>
      </c>
      <c r="P17" s="65">
        <v>1549262</v>
      </c>
      <c r="Q17" s="65">
        <v>5688880</v>
      </c>
      <c r="R17" s="65">
        <v>1453219</v>
      </c>
      <c r="S17" s="65">
        <v>1933894</v>
      </c>
      <c r="T17" s="65">
        <v>2003424</v>
      </c>
      <c r="U17" s="65">
        <v>5390537</v>
      </c>
      <c r="V17" s="65">
        <v>25707103</v>
      </c>
      <c r="W17" s="65">
        <v>34195978</v>
      </c>
      <c r="X17" s="65">
        <v>-8488875</v>
      </c>
      <c r="Y17" s="66">
        <v>-24.82</v>
      </c>
      <c r="Z17" s="67">
        <v>34195978</v>
      </c>
    </row>
    <row r="18" spans="1:26" ht="13.5">
      <c r="A18" s="75" t="s">
        <v>44</v>
      </c>
      <c r="B18" s="76">
        <f>SUM(B11:B17)</f>
        <v>60744406</v>
      </c>
      <c r="C18" s="76">
        <f>SUM(C11:C17)</f>
        <v>0</v>
      </c>
      <c r="D18" s="77">
        <f aca="true" t="shared" si="1" ref="D18:Z18">SUM(D11:D17)</f>
        <v>80417721</v>
      </c>
      <c r="E18" s="78">
        <f t="shared" si="1"/>
        <v>79076980</v>
      </c>
      <c r="F18" s="78">
        <f t="shared" si="1"/>
        <v>5181693</v>
      </c>
      <c r="G18" s="78">
        <f t="shared" si="1"/>
        <v>5508654</v>
      </c>
      <c r="H18" s="78">
        <f t="shared" si="1"/>
        <v>7666208</v>
      </c>
      <c r="I18" s="78">
        <f t="shared" si="1"/>
        <v>18356555</v>
      </c>
      <c r="J18" s="78">
        <f t="shared" si="1"/>
        <v>4257738</v>
      </c>
      <c r="K18" s="78">
        <f t="shared" si="1"/>
        <v>5583534</v>
      </c>
      <c r="L18" s="78">
        <f t="shared" si="1"/>
        <v>6503355</v>
      </c>
      <c r="M18" s="78">
        <f t="shared" si="1"/>
        <v>16344627</v>
      </c>
      <c r="N18" s="78">
        <f t="shared" si="1"/>
        <v>5818302</v>
      </c>
      <c r="O18" s="78">
        <f t="shared" si="1"/>
        <v>5286182</v>
      </c>
      <c r="P18" s="78">
        <f t="shared" si="1"/>
        <v>5568783</v>
      </c>
      <c r="Q18" s="78">
        <f t="shared" si="1"/>
        <v>16673267</v>
      </c>
      <c r="R18" s="78">
        <f t="shared" si="1"/>
        <v>4508970</v>
      </c>
      <c r="S18" s="78">
        <f t="shared" si="1"/>
        <v>4808369</v>
      </c>
      <c r="T18" s="78">
        <f t="shared" si="1"/>
        <v>4946431</v>
      </c>
      <c r="U18" s="78">
        <f t="shared" si="1"/>
        <v>14263770</v>
      </c>
      <c r="V18" s="78">
        <f t="shared" si="1"/>
        <v>65638219</v>
      </c>
      <c r="W18" s="78">
        <f t="shared" si="1"/>
        <v>79076980</v>
      </c>
      <c r="X18" s="78">
        <f t="shared" si="1"/>
        <v>-13438761</v>
      </c>
      <c r="Y18" s="72">
        <f>+IF(W18&lt;&gt;0,(X18/W18)*100,0)</f>
        <v>-16.994529887206113</v>
      </c>
      <c r="Z18" s="79">
        <f t="shared" si="1"/>
        <v>79076980</v>
      </c>
    </row>
    <row r="19" spans="1:26" ht="13.5">
      <c r="A19" s="75" t="s">
        <v>45</v>
      </c>
      <c r="B19" s="80">
        <f>+B10-B18</f>
        <v>1113493</v>
      </c>
      <c r="C19" s="80">
        <f>+C10-C18</f>
        <v>0</v>
      </c>
      <c r="D19" s="81">
        <f aca="true" t="shared" si="2" ref="D19:Z19">+D10-D18</f>
        <v>5306912</v>
      </c>
      <c r="E19" s="82">
        <f t="shared" si="2"/>
        <v>12363683</v>
      </c>
      <c r="F19" s="82">
        <f t="shared" si="2"/>
        <v>17536798</v>
      </c>
      <c r="G19" s="82">
        <f t="shared" si="2"/>
        <v>-3950280</v>
      </c>
      <c r="H19" s="82">
        <f t="shared" si="2"/>
        <v>-3473994</v>
      </c>
      <c r="I19" s="82">
        <f t="shared" si="2"/>
        <v>10112524</v>
      </c>
      <c r="J19" s="82">
        <f t="shared" si="2"/>
        <v>-2841746</v>
      </c>
      <c r="K19" s="82">
        <f t="shared" si="2"/>
        <v>6619719</v>
      </c>
      <c r="L19" s="82">
        <f t="shared" si="2"/>
        <v>-3144933</v>
      </c>
      <c r="M19" s="82">
        <f t="shared" si="2"/>
        <v>633040</v>
      </c>
      <c r="N19" s="82">
        <f t="shared" si="2"/>
        <v>-4038480</v>
      </c>
      <c r="O19" s="82">
        <f t="shared" si="2"/>
        <v>929694</v>
      </c>
      <c r="P19" s="82">
        <f t="shared" si="2"/>
        <v>6530733</v>
      </c>
      <c r="Q19" s="82">
        <f t="shared" si="2"/>
        <v>3421947</v>
      </c>
      <c r="R19" s="82">
        <f t="shared" si="2"/>
        <v>-2795318</v>
      </c>
      <c r="S19" s="82">
        <f t="shared" si="2"/>
        <v>-2311515</v>
      </c>
      <c r="T19" s="82">
        <f t="shared" si="2"/>
        <v>-246842</v>
      </c>
      <c r="U19" s="82">
        <f t="shared" si="2"/>
        <v>-5353675</v>
      </c>
      <c r="V19" s="82">
        <f t="shared" si="2"/>
        <v>8813836</v>
      </c>
      <c r="W19" s="82">
        <f>IF(E10=E18,0,W10-W18)</f>
        <v>12363683</v>
      </c>
      <c r="X19" s="82">
        <f t="shared" si="2"/>
        <v>-3549847</v>
      </c>
      <c r="Y19" s="83">
        <f>+IF(W19&lt;&gt;0,(X19/W19)*100,0)</f>
        <v>-28.71188949118155</v>
      </c>
      <c r="Z19" s="84">
        <f t="shared" si="2"/>
        <v>12363683</v>
      </c>
    </row>
    <row r="20" spans="1:26" ht="13.5">
      <c r="A20" s="63" t="s">
        <v>46</v>
      </c>
      <c r="B20" s="19">
        <v>14985753</v>
      </c>
      <c r="C20" s="19"/>
      <c r="D20" s="64">
        <v>26066922</v>
      </c>
      <c r="E20" s="65">
        <v>29279734</v>
      </c>
      <c r="F20" s="65">
        <v>2101742</v>
      </c>
      <c r="G20" s="65">
        <v>664489</v>
      </c>
      <c r="H20" s="65">
        <v>3108337</v>
      </c>
      <c r="I20" s="65">
        <v>5874568</v>
      </c>
      <c r="J20" s="65">
        <v>1413363</v>
      </c>
      <c r="K20" s="65">
        <v>1625607</v>
      </c>
      <c r="L20" s="65">
        <v>889429</v>
      </c>
      <c r="M20" s="65">
        <v>3928399</v>
      </c>
      <c r="N20" s="65">
        <v>3180065</v>
      </c>
      <c r="O20" s="65">
        <v>1790131</v>
      </c>
      <c r="P20" s="65">
        <v>5444118</v>
      </c>
      <c r="Q20" s="65">
        <v>10414314</v>
      </c>
      <c r="R20" s="65">
        <v>2061858</v>
      </c>
      <c r="S20" s="65">
        <v>4169796</v>
      </c>
      <c r="T20" s="65">
        <v>770337</v>
      </c>
      <c r="U20" s="65">
        <v>7001991</v>
      </c>
      <c r="V20" s="65">
        <v>27219272</v>
      </c>
      <c r="W20" s="65">
        <v>29279734</v>
      </c>
      <c r="X20" s="65">
        <v>-2060462</v>
      </c>
      <c r="Y20" s="66">
        <v>-7.04</v>
      </c>
      <c r="Z20" s="67">
        <v>29279734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16099246</v>
      </c>
      <c r="C22" s="91">
        <f>SUM(C19:C21)</f>
        <v>0</v>
      </c>
      <c r="D22" s="92">
        <f aca="true" t="shared" si="3" ref="D22:Z22">SUM(D19:D21)</f>
        <v>31373834</v>
      </c>
      <c r="E22" s="93">
        <f t="shared" si="3"/>
        <v>41643417</v>
      </c>
      <c r="F22" s="93">
        <f t="shared" si="3"/>
        <v>19638540</v>
      </c>
      <c r="G22" s="93">
        <f t="shared" si="3"/>
        <v>-3285791</v>
      </c>
      <c r="H22" s="93">
        <f t="shared" si="3"/>
        <v>-365657</v>
      </c>
      <c r="I22" s="93">
        <f t="shared" si="3"/>
        <v>15987092</v>
      </c>
      <c r="J22" s="93">
        <f t="shared" si="3"/>
        <v>-1428383</v>
      </c>
      <c r="K22" s="93">
        <f t="shared" si="3"/>
        <v>8245326</v>
      </c>
      <c r="L22" s="93">
        <f t="shared" si="3"/>
        <v>-2255504</v>
      </c>
      <c r="M22" s="93">
        <f t="shared" si="3"/>
        <v>4561439</v>
      </c>
      <c r="N22" s="93">
        <f t="shared" si="3"/>
        <v>-858415</v>
      </c>
      <c r="O22" s="93">
        <f t="shared" si="3"/>
        <v>2719825</v>
      </c>
      <c r="P22" s="93">
        <f t="shared" si="3"/>
        <v>11974851</v>
      </c>
      <c r="Q22" s="93">
        <f t="shared" si="3"/>
        <v>13836261</v>
      </c>
      <c r="R22" s="93">
        <f t="shared" si="3"/>
        <v>-733460</v>
      </c>
      <c r="S22" s="93">
        <f t="shared" si="3"/>
        <v>1858281</v>
      </c>
      <c r="T22" s="93">
        <f t="shared" si="3"/>
        <v>523495</v>
      </c>
      <c r="U22" s="93">
        <f t="shared" si="3"/>
        <v>1648316</v>
      </c>
      <c r="V22" s="93">
        <f t="shared" si="3"/>
        <v>36033108</v>
      </c>
      <c r="W22" s="93">
        <f t="shared" si="3"/>
        <v>41643417</v>
      </c>
      <c r="X22" s="93">
        <f t="shared" si="3"/>
        <v>-5610309</v>
      </c>
      <c r="Y22" s="94">
        <f>+IF(W22&lt;&gt;0,(X22/W22)*100,0)</f>
        <v>-13.472259012751042</v>
      </c>
      <c r="Z22" s="95">
        <f t="shared" si="3"/>
        <v>41643417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16099246</v>
      </c>
      <c r="C24" s="80">
        <f>SUM(C22:C23)</f>
        <v>0</v>
      </c>
      <c r="D24" s="81">
        <f aca="true" t="shared" si="4" ref="D24:Z24">SUM(D22:D23)</f>
        <v>31373834</v>
      </c>
      <c r="E24" s="82">
        <f t="shared" si="4"/>
        <v>41643417</v>
      </c>
      <c r="F24" s="82">
        <f t="shared" si="4"/>
        <v>19638540</v>
      </c>
      <c r="G24" s="82">
        <f t="shared" si="4"/>
        <v>-3285791</v>
      </c>
      <c r="H24" s="82">
        <f t="shared" si="4"/>
        <v>-365657</v>
      </c>
      <c r="I24" s="82">
        <f t="shared" si="4"/>
        <v>15987092</v>
      </c>
      <c r="J24" s="82">
        <f t="shared" si="4"/>
        <v>-1428383</v>
      </c>
      <c r="K24" s="82">
        <f t="shared" si="4"/>
        <v>8245326</v>
      </c>
      <c r="L24" s="82">
        <f t="shared" si="4"/>
        <v>-2255504</v>
      </c>
      <c r="M24" s="82">
        <f t="shared" si="4"/>
        <v>4561439</v>
      </c>
      <c r="N24" s="82">
        <f t="shared" si="4"/>
        <v>-858415</v>
      </c>
      <c r="O24" s="82">
        <f t="shared" si="4"/>
        <v>2719825</v>
      </c>
      <c r="P24" s="82">
        <f t="shared" si="4"/>
        <v>11974851</v>
      </c>
      <c r="Q24" s="82">
        <f t="shared" si="4"/>
        <v>13836261</v>
      </c>
      <c r="R24" s="82">
        <f t="shared" si="4"/>
        <v>-733460</v>
      </c>
      <c r="S24" s="82">
        <f t="shared" si="4"/>
        <v>1858281</v>
      </c>
      <c r="T24" s="82">
        <f t="shared" si="4"/>
        <v>523495</v>
      </c>
      <c r="U24" s="82">
        <f t="shared" si="4"/>
        <v>1648316</v>
      </c>
      <c r="V24" s="82">
        <f t="shared" si="4"/>
        <v>36033108</v>
      </c>
      <c r="W24" s="82">
        <f t="shared" si="4"/>
        <v>41643417</v>
      </c>
      <c r="X24" s="82">
        <f t="shared" si="4"/>
        <v>-5610309</v>
      </c>
      <c r="Y24" s="83">
        <f>+IF(W24&lt;&gt;0,(X24/W24)*100,0)</f>
        <v>-13.472259012751042</v>
      </c>
      <c r="Z24" s="84">
        <f t="shared" si="4"/>
        <v>41643417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93639348</v>
      </c>
      <c r="C27" s="22"/>
      <c r="D27" s="104">
        <v>34257961</v>
      </c>
      <c r="E27" s="105">
        <v>44789084</v>
      </c>
      <c r="F27" s="105">
        <v>2101743</v>
      </c>
      <c r="G27" s="105">
        <v>1554481</v>
      </c>
      <c r="H27" s="105">
        <v>3911329</v>
      </c>
      <c r="I27" s="105">
        <v>7567553</v>
      </c>
      <c r="J27" s="105">
        <v>1449198</v>
      </c>
      <c r="K27" s="105">
        <v>1735896</v>
      </c>
      <c r="L27" s="105">
        <v>2378791</v>
      </c>
      <c r="M27" s="105">
        <v>5563885</v>
      </c>
      <c r="N27" s="105">
        <v>3960580</v>
      </c>
      <c r="O27" s="105">
        <v>1988630</v>
      </c>
      <c r="P27" s="105">
        <v>5621136</v>
      </c>
      <c r="Q27" s="105">
        <v>11570346</v>
      </c>
      <c r="R27" s="105">
        <v>2587403</v>
      </c>
      <c r="S27" s="105">
        <v>4169795</v>
      </c>
      <c r="T27" s="105">
        <v>2587452</v>
      </c>
      <c r="U27" s="105">
        <v>9344650</v>
      </c>
      <c r="V27" s="105">
        <v>34046434</v>
      </c>
      <c r="W27" s="105">
        <v>44789084</v>
      </c>
      <c r="X27" s="105">
        <v>-10742650</v>
      </c>
      <c r="Y27" s="106">
        <v>-23.98</v>
      </c>
      <c r="Z27" s="107">
        <v>44789084</v>
      </c>
    </row>
    <row r="28" spans="1:26" ht="13.5">
      <c r="A28" s="108" t="s">
        <v>46</v>
      </c>
      <c r="B28" s="19">
        <v>0</v>
      </c>
      <c r="C28" s="19"/>
      <c r="D28" s="64">
        <v>29226761</v>
      </c>
      <c r="E28" s="65">
        <v>31319980</v>
      </c>
      <c r="F28" s="65">
        <v>2101743</v>
      </c>
      <c r="G28" s="65">
        <v>664485</v>
      </c>
      <c r="H28" s="65">
        <v>3360967</v>
      </c>
      <c r="I28" s="65">
        <v>6127195</v>
      </c>
      <c r="J28" s="65">
        <v>1413363</v>
      </c>
      <c r="K28" s="65">
        <v>1735896</v>
      </c>
      <c r="L28" s="65">
        <v>3119931</v>
      </c>
      <c r="M28" s="65">
        <v>6269190</v>
      </c>
      <c r="N28" s="65">
        <v>3135684</v>
      </c>
      <c r="O28" s="65">
        <v>1790132</v>
      </c>
      <c r="P28" s="65">
        <v>5444118</v>
      </c>
      <c r="Q28" s="65">
        <v>10369934</v>
      </c>
      <c r="R28" s="65">
        <v>2061859</v>
      </c>
      <c r="S28" s="65">
        <v>4169795</v>
      </c>
      <c r="T28" s="65">
        <v>1280119</v>
      </c>
      <c r="U28" s="65">
        <v>7511773</v>
      </c>
      <c r="V28" s="65">
        <v>30278092</v>
      </c>
      <c r="W28" s="65">
        <v>31319980</v>
      </c>
      <c r="X28" s="65">
        <v>-1041888</v>
      </c>
      <c r="Y28" s="66">
        <v>-3.33</v>
      </c>
      <c r="Z28" s="67">
        <v>31319980</v>
      </c>
    </row>
    <row r="29" spans="1:26" ht="13.5">
      <c r="A29" s="63" t="s">
        <v>218</v>
      </c>
      <c r="B29" s="19">
        <v>0</v>
      </c>
      <c r="C29" s="19"/>
      <c r="D29" s="64">
        <v>5031200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245373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2167971</v>
      </c>
      <c r="C31" s="19"/>
      <c r="D31" s="64">
        <v>0</v>
      </c>
      <c r="E31" s="65">
        <v>13469104</v>
      </c>
      <c r="F31" s="65">
        <v>0</v>
      </c>
      <c r="G31" s="65">
        <v>889996</v>
      </c>
      <c r="H31" s="65">
        <v>550362</v>
      </c>
      <c r="I31" s="65">
        <v>1440358</v>
      </c>
      <c r="J31" s="65">
        <v>35835</v>
      </c>
      <c r="K31" s="65">
        <v>0</v>
      </c>
      <c r="L31" s="65">
        <v>1489362</v>
      </c>
      <c r="M31" s="65">
        <v>1525197</v>
      </c>
      <c r="N31" s="65">
        <v>824896</v>
      </c>
      <c r="O31" s="65">
        <v>198498</v>
      </c>
      <c r="P31" s="65">
        <v>177018</v>
      </c>
      <c r="Q31" s="65">
        <v>1200412</v>
      </c>
      <c r="R31" s="65">
        <v>525544</v>
      </c>
      <c r="S31" s="65">
        <v>0</v>
      </c>
      <c r="T31" s="65">
        <v>1307333</v>
      </c>
      <c r="U31" s="65">
        <v>1832877</v>
      </c>
      <c r="V31" s="65">
        <v>5998844</v>
      </c>
      <c r="W31" s="65">
        <v>13469104</v>
      </c>
      <c r="X31" s="65">
        <v>-7470260</v>
      </c>
      <c r="Y31" s="66">
        <v>-55.46</v>
      </c>
      <c r="Z31" s="67">
        <v>13469104</v>
      </c>
    </row>
    <row r="32" spans="1:26" ht="13.5">
      <c r="A32" s="75" t="s">
        <v>54</v>
      </c>
      <c r="B32" s="22">
        <f>SUM(B28:B31)</f>
        <v>2413344</v>
      </c>
      <c r="C32" s="22">
        <f>SUM(C28:C31)</f>
        <v>0</v>
      </c>
      <c r="D32" s="104">
        <f aca="true" t="shared" si="5" ref="D32:Z32">SUM(D28:D31)</f>
        <v>34257961</v>
      </c>
      <c r="E32" s="105">
        <f t="shared" si="5"/>
        <v>44789084</v>
      </c>
      <c r="F32" s="105">
        <f t="shared" si="5"/>
        <v>2101743</v>
      </c>
      <c r="G32" s="105">
        <f t="shared" si="5"/>
        <v>1554481</v>
      </c>
      <c r="H32" s="105">
        <f t="shared" si="5"/>
        <v>3911329</v>
      </c>
      <c r="I32" s="105">
        <f t="shared" si="5"/>
        <v>7567553</v>
      </c>
      <c r="J32" s="105">
        <f t="shared" si="5"/>
        <v>1449198</v>
      </c>
      <c r="K32" s="105">
        <f t="shared" si="5"/>
        <v>1735896</v>
      </c>
      <c r="L32" s="105">
        <f t="shared" si="5"/>
        <v>4609293</v>
      </c>
      <c r="M32" s="105">
        <f t="shared" si="5"/>
        <v>7794387</v>
      </c>
      <c r="N32" s="105">
        <f t="shared" si="5"/>
        <v>3960580</v>
      </c>
      <c r="O32" s="105">
        <f t="shared" si="5"/>
        <v>1988630</v>
      </c>
      <c r="P32" s="105">
        <f t="shared" si="5"/>
        <v>5621136</v>
      </c>
      <c r="Q32" s="105">
        <f t="shared" si="5"/>
        <v>11570346</v>
      </c>
      <c r="R32" s="105">
        <f t="shared" si="5"/>
        <v>2587403</v>
      </c>
      <c r="S32" s="105">
        <f t="shared" si="5"/>
        <v>4169795</v>
      </c>
      <c r="T32" s="105">
        <f t="shared" si="5"/>
        <v>2587452</v>
      </c>
      <c r="U32" s="105">
        <f t="shared" si="5"/>
        <v>9344650</v>
      </c>
      <c r="V32" s="105">
        <f t="shared" si="5"/>
        <v>36276936</v>
      </c>
      <c r="W32" s="105">
        <f t="shared" si="5"/>
        <v>44789084</v>
      </c>
      <c r="X32" s="105">
        <f t="shared" si="5"/>
        <v>-8512148</v>
      </c>
      <c r="Y32" s="106">
        <f>+IF(W32&lt;&gt;0,(X32/W32)*100,0)</f>
        <v>-19.004961119544216</v>
      </c>
      <c r="Z32" s="107">
        <f t="shared" si="5"/>
        <v>44789084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36359636</v>
      </c>
      <c r="C35" s="19"/>
      <c r="D35" s="64">
        <v>22658218</v>
      </c>
      <c r="E35" s="65">
        <v>26728438</v>
      </c>
      <c r="F35" s="65">
        <v>36962564</v>
      </c>
      <c r="G35" s="65">
        <v>40794215</v>
      </c>
      <c r="H35" s="65">
        <v>33466197</v>
      </c>
      <c r="I35" s="65">
        <v>111222976</v>
      </c>
      <c r="J35" s="65">
        <v>40787784</v>
      </c>
      <c r="K35" s="65">
        <v>46418026</v>
      </c>
      <c r="L35" s="65">
        <v>48464995</v>
      </c>
      <c r="M35" s="65">
        <v>135670805</v>
      </c>
      <c r="N35" s="65">
        <v>45017827</v>
      </c>
      <c r="O35" s="65">
        <v>46768743</v>
      </c>
      <c r="P35" s="65">
        <v>50834523</v>
      </c>
      <c r="Q35" s="65">
        <v>142621093</v>
      </c>
      <c r="R35" s="65">
        <v>45404762</v>
      </c>
      <c r="S35" s="65">
        <v>39378895</v>
      </c>
      <c r="T35" s="65">
        <v>34508263</v>
      </c>
      <c r="U35" s="65">
        <v>119291920</v>
      </c>
      <c r="V35" s="65">
        <v>508806794</v>
      </c>
      <c r="W35" s="65">
        <v>26728438</v>
      </c>
      <c r="X35" s="65">
        <v>482078356</v>
      </c>
      <c r="Y35" s="66">
        <v>1803.62</v>
      </c>
      <c r="Z35" s="67">
        <v>26728438</v>
      </c>
    </row>
    <row r="36" spans="1:26" ht="13.5">
      <c r="A36" s="63" t="s">
        <v>57</v>
      </c>
      <c r="B36" s="19">
        <v>93639348</v>
      </c>
      <c r="C36" s="19"/>
      <c r="D36" s="64">
        <v>142453200</v>
      </c>
      <c r="E36" s="65">
        <v>148453200</v>
      </c>
      <c r="F36" s="65">
        <v>2101742</v>
      </c>
      <c r="G36" s="65">
        <v>3656226</v>
      </c>
      <c r="H36" s="65">
        <v>7132449</v>
      </c>
      <c r="I36" s="65">
        <v>12890417</v>
      </c>
      <c r="J36" s="65">
        <v>8610802</v>
      </c>
      <c r="K36" s="65">
        <v>10346698</v>
      </c>
      <c r="L36" s="65">
        <v>13055135</v>
      </c>
      <c r="M36" s="65">
        <v>32012635</v>
      </c>
      <c r="N36" s="65">
        <v>17119437</v>
      </c>
      <c r="O36" s="65">
        <v>19108067</v>
      </c>
      <c r="P36" s="65">
        <v>108008267</v>
      </c>
      <c r="Q36" s="65">
        <v>144235771</v>
      </c>
      <c r="R36" s="65">
        <v>107652503</v>
      </c>
      <c r="S36" s="65">
        <v>111822300</v>
      </c>
      <c r="T36" s="65">
        <v>114409751</v>
      </c>
      <c r="U36" s="65">
        <v>333884554</v>
      </c>
      <c r="V36" s="65">
        <v>523023377</v>
      </c>
      <c r="W36" s="65">
        <v>148453200</v>
      </c>
      <c r="X36" s="65">
        <v>374570177</v>
      </c>
      <c r="Y36" s="66">
        <v>252.32</v>
      </c>
      <c r="Z36" s="67">
        <v>148453200</v>
      </c>
    </row>
    <row r="37" spans="1:26" ht="13.5">
      <c r="A37" s="63" t="s">
        <v>58</v>
      </c>
      <c r="B37" s="19">
        <v>15497645</v>
      </c>
      <c r="C37" s="19"/>
      <c r="D37" s="64">
        <v>8600000</v>
      </c>
      <c r="E37" s="65">
        <v>8600000</v>
      </c>
      <c r="F37" s="65">
        <v>134432</v>
      </c>
      <c r="G37" s="65">
        <v>65367</v>
      </c>
      <c r="H37" s="65">
        <v>129932</v>
      </c>
      <c r="I37" s="65">
        <v>329731</v>
      </c>
      <c r="J37" s="65">
        <v>850569</v>
      </c>
      <c r="K37" s="65">
        <v>992578</v>
      </c>
      <c r="L37" s="65">
        <v>515814</v>
      </c>
      <c r="M37" s="65">
        <v>2358961</v>
      </c>
      <c r="N37" s="65">
        <v>4008078</v>
      </c>
      <c r="O37" s="65">
        <v>4008078</v>
      </c>
      <c r="P37" s="65">
        <v>16032588</v>
      </c>
      <c r="Q37" s="65">
        <v>24048744</v>
      </c>
      <c r="R37" s="65">
        <v>13732230</v>
      </c>
      <c r="S37" s="65">
        <v>7881739</v>
      </c>
      <c r="T37" s="65">
        <v>6334730</v>
      </c>
      <c r="U37" s="65">
        <v>27948699</v>
      </c>
      <c r="V37" s="65">
        <v>54686135</v>
      </c>
      <c r="W37" s="65">
        <v>8600000</v>
      </c>
      <c r="X37" s="65">
        <v>46086135</v>
      </c>
      <c r="Y37" s="66">
        <v>535.89</v>
      </c>
      <c r="Z37" s="67">
        <v>8600000</v>
      </c>
    </row>
    <row r="38" spans="1:26" ht="13.5">
      <c r="A38" s="63" t="s">
        <v>59</v>
      </c>
      <c r="B38" s="19">
        <v>535633</v>
      </c>
      <c r="C38" s="19"/>
      <c r="D38" s="64">
        <v>985000</v>
      </c>
      <c r="E38" s="65">
        <v>785000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455248</v>
      </c>
      <c r="O38" s="65">
        <v>455248</v>
      </c>
      <c r="P38" s="65">
        <v>127630</v>
      </c>
      <c r="Q38" s="65">
        <v>1038126</v>
      </c>
      <c r="R38" s="65">
        <v>100264</v>
      </c>
      <c r="S38" s="65">
        <v>48709</v>
      </c>
      <c r="T38" s="65">
        <v>48709</v>
      </c>
      <c r="U38" s="65">
        <v>197682</v>
      </c>
      <c r="V38" s="65">
        <v>1235808</v>
      </c>
      <c r="W38" s="65">
        <v>785000</v>
      </c>
      <c r="X38" s="65">
        <v>450808</v>
      </c>
      <c r="Y38" s="66">
        <v>57.43</v>
      </c>
      <c r="Z38" s="67">
        <v>785000</v>
      </c>
    </row>
    <row r="39" spans="1:26" ht="13.5">
      <c r="A39" s="63" t="s">
        <v>60</v>
      </c>
      <c r="B39" s="19">
        <v>113965705</v>
      </c>
      <c r="C39" s="19"/>
      <c r="D39" s="64">
        <v>155526418</v>
      </c>
      <c r="E39" s="65">
        <v>165796638</v>
      </c>
      <c r="F39" s="65">
        <v>38929874</v>
      </c>
      <c r="G39" s="65">
        <v>44385074</v>
      </c>
      <c r="H39" s="65">
        <v>40468714</v>
      </c>
      <c r="I39" s="65">
        <v>123783662</v>
      </c>
      <c r="J39" s="65">
        <v>48548017</v>
      </c>
      <c r="K39" s="65">
        <v>55772146</v>
      </c>
      <c r="L39" s="65">
        <v>61004316</v>
      </c>
      <c r="M39" s="65">
        <v>165324479</v>
      </c>
      <c r="N39" s="65">
        <v>57673938</v>
      </c>
      <c r="O39" s="65">
        <v>61413484</v>
      </c>
      <c r="P39" s="65">
        <v>142682572</v>
      </c>
      <c r="Q39" s="65">
        <v>261769994</v>
      </c>
      <c r="R39" s="65">
        <v>139224771</v>
      </c>
      <c r="S39" s="65">
        <v>143270747</v>
      </c>
      <c r="T39" s="65">
        <v>142534576</v>
      </c>
      <c r="U39" s="65">
        <v>425030094</v>
      </c>
      <c r="V39" s="65">
        <v>975908229</v>
      </c>
      <c r="W39" s="65">
        <v>165796638</v>
      </c>
      <c r="X39" s="65">
        <v>810111591</v>
      </c>
      <c r="Y39" s="66">
        <v>488.62</v>
      </c>
      <c r="Z39" s="67">
        <v>165796638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23112476</v>
      </c>
      <c r="C42" s="19">
        <v>30163224</v>
      </c>
      <c r="D42" s="64">
        <v>26455837</v>
      </c>
      <c r="E42" s="65">
        <v>40813419</v>
      </c>
      <c r="F42" s="65">
        <v>27965122</v>
      </c>
      <c r="G42" s="65">
        <v>-4130979</v>
      </c>
      <c r="H42" s="65">
        <v>-2557026</v>
      </c>
      <c r="I42" s="65">
        <v>21277117</v>
      </c>
      <c r="J42" s="65">
        <v>-4174528</v>
      </c>
      <c r="K42" s="65">
        <v>5872534</v>
      </c>
      <c r="L42" s="65">
        <v>6825815</v>
      </c>
      <c r="M42" s="65">
        <v>8523821</v>
      </c>
      <c r="N42" s="65">
        <v>-3839121</v>
      </c>
      <c r="O42" s="65">
        <v>-145374</v>
      </c>
      <c r="P42" s="65">
        <v>11219793</v>
      </c>
      <c r="Q42" s="65">
        <v>7235298</v>
      </c>
      <c r="R42" s="65">
        <v>-3507856</v>
      </c>
      <c r="S42" s="65">
        <v>-1081976</v>
      </c>
      <c r="T42" s="65">
        <v>-2283180</v>
      </c>
      <c r="U42" s="65">
        <v>-6873012</v>
      </c>
      <c r="V42" s="65">
        <v>30163224</v>
      </c>
      <c r="W42" s="65">
        <v>40813419</v>
      </c>
      <c r="X42" s="65">
        <v>-10650195</v>
      </c>
      <c r="Y42" s="66">
        <v>-26.09</v>
      </c>
      <c r="Z42" s="67">
        <v>40813419</v>
      </c>
    </row>
    <row r="43" spans="1:26" ht="13.5">
      <c r="A43" s="63" t="s">
        <v>63</v>
      </c>
      <c r="B43" s="19">
        <v>-10987039</v>
      </c>
      <c r="C43" s="19">
        <v>-32813217</v>
      </c>
      <c r="D43" s="64">
        <v>-29339960</v>
      </c>
      <c r="E43" s="65">
        <v>-43959080</v>
      </c>
      <c r="F43" s="65">
        <v>-2101742</v>
      </c>
      <c r="G43" s="65">
        <v>-1554484</v>
      </c>
      <c r="H43" s="65">
        <v>-3505378</v>
      </c>
      <c r="I43" s="65">
        <v>-7161604</v>
      </c>
      <c r="J43" s="65">
        <v>-1449198</v>
      </c>
      <c r="K43" s="65">
        <v>-1735896</v>
      </c>
      <c r="L43" s="65">
        <v>-2378791</v>
      </c>
      <c r="M43" s="65">
        <v>-5563885</v>
      </c>
      <c r="N43" s="65">
        <v>-4003315</v>
      </c>
      <c r="O43" s="65">
        <v>-1573629</v>
      </c>
      <c r="P43" s="65">
        <v>-5621135</v>
      </c>
      <c r="Q43" s="65">
        <v>-11198079</v>
      </c>
      <c r="R43" s="65">
        <v>-2587402</v>
      </c>
      <c r="S43" s="65">
        <v>-3714796</v>
      </c>
      <c r="T43" s="65">
        <v>-2587451</v>
      </c>
      <c r="U43" s="65">
        <v>-8889649</v>
      </c>
      <c r="V43" s="65">
        <v>-32813217</v>
      </c>
      <c r="W43" s="65">
        <v>-43959080</v>
      </c>
      <c r="X43" s="65">
        <v>11145863</v>
      </c>
      <c r="Y43" s="66">
        <v>-25.36</v>
      </c>
      <c r="Z43" s="67">
        <v>-43959080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22738233</v>
      </c>
      <c r="C45" s="22">
        <v>19743321</v>
      </c>
      <c r="D45" s="104">
        <v>7728673</v>
      </c>
      <c r="E45" s="105">
        <v>5473291</v>
      </c>
      <c r="F45" s="105">
        <v>48256694</v>
      </c>
      <c r="G45" s="105">
        <v>42571231</v>
      </c>
      <c r="H45" s="105">
        <v>36508827</v>
      </c>
      <c r="I45" s="105">
        <v>36508827</v>
      </c>
      <c r="J45" s="105">
        <v>30885101</v>
      </c>
      <c r="K45" s="105">
        <v>35021739</v>
      </c>
      <c r="L45" s="105">
        <v>39468763</v>
      </c>
      <c r="M45" s="105">
        <v>39468763</v>
      </c>
      <c r="N45" s="105">
        <v>31626327</v>
      </c>
      <c r="O45" s="105">
        <v>29907324</v>
      </c>
      <c r="P45" s="105">
        <v>35505982</v>
      </c>
      <c r="Q45" s="105">
        <v>35505982</v>
      </c>
      <c r="R45" s="105">
        <v>29410724</v>
      </c>
      <c r="S45" s="105">
        <v>24613952</v>
      </c>
      <c r="T45" s="105">
        <v>19743321</v>
      </c>
      <c r="U45" s="105">
        <v>19743321</v>
      </c>
      <c r="V45" s="105">
        <v>19743321</v>
      </c>
      <c r="W45" s="105">
        <v>5473291</v>
      </c>
      <c r="X45" s="105">
        <v>14270030</v>
      </c>
      <c r="Y45" s="106">
        <v>260.72</v>
      </c>
      <c r="Z45" s="107">
        <v>5473291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978206</v>
      </c>
      <c r="C49" s="57"/>
      <c r="D49" s="134">
        <v>750528</v>
      </c>
      <c r="E49" s="59">
        <v>452723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12401039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462261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462261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99.9999913786288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100.00001601326154</v>
      </c>
      <c r="F58" s="7">
        <f t="shared" si="6"/>
        <v>100.00102810848601</v>
      </c>
      <c r="G58" s="7">
        <f t="shared" si="6"/>
        <v>100</v>
      </c>
      <c r="H58" s="7">
        <f t="shared" si="6"/>
        <v>100</v>
      </c>
      <c r="I58" s="7">
        <f t="shared" si="6"/>
        <v>100.00024719943639</v>
      </c>
      <c r="J58" s="7">
        <f t="shared" si="6"/>
        <v>43.313990541039146</v>
      </c>
      <c r="K58" s="7">
        <f t="shared" si="6"/>
        <v>72.20061757566958</v>
      </c>
      <c r="L58" s="7">
        <f t="shared" si="6"/>
        <v>42.874435598859314</v>
      </c>
      <c r="M58" s="7">
        <f t="shared" si="6"/>
        <v>50.87266448775396</v>
      </c>
      <c r="N58" s="7">
        <f t="shared" si="6"/>
        <v>46.1373538449919</v>
      </c>
      <c r="O58" s="7">
        <f t="shared" si="6"/>
        <v>61.08706893948545</v>
      </c>
      <c r="P58" s="7">
        <f t="shared" si="6"/>
        <v>59.87122545039295</v>
      </c>
      <c r="Q58" s="7">
        <f t="shared" si="6"/>
        <v>55.73290294711768</v>
      </c>
      <c r="R58" s="7">
        <f t="shared" si="6"/>
        <v>84.81138943316972</v>
      </c>
      <c r="S58" s="7">
        <f t="shared" si="6"/>
        <v>40.56463056206241</v>
      </c>
      <c r="T58" s="7">
        <f t="shared" si="6"/>
        <v>102.73323325158104</v>
      </c>
      <c r="U58" s="7">
        <f t="shared" si="6"/>
        <v>75.55166040298764</v>
      </c>
      <c r="V58" s="7">
        <f t="shared" si="6"/>
        <v>67.86898227253603</v>
      </c>
      <c r="W58" s="7">
        <f t="shared" si="6"/>
        <v>100.00001601326154</v>
      </c>
      <c r="X58" s="7">
        <f t="shared" si="6"/>
        <v>0</v>
      </c>
      <c r="Y58" s="7">
        <f t="shared" si="6"/>
        <v>0</v>
      </c>
      <c r="Z58" s="8">
        <f t="shared" si="6"/>
        <v>100.00001601326154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100.00003886287236</v>
      </c>
      <c r="E59" s="10">
        <f t="shared" si="7"/>
        <v>100.00001939387168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44.020833163451336</v>
      </c>
      <c r="K59" s="10">
        <f t="shared" si="7"/>
        <v>75.30356569225827</v>
      </c>
      <c r="L59" s="10">
        <f t="shared" si="7"/>
        <v>30.18324802889855</v>
      </c>
      <c r="M59" s="10">
        <f t="shared" si="7"/>
        <v>46.232738608792644</v>
      </c>
      <c r="N59" s="10">
        <f t="shared" si="7"/>
        <v>49.28312816799421</v>
      </c>
      <c r="O59" s="10">
        <f t="shared" si="7"/>
        <v>59.41877144625077</v>
      </c>
      <c r="P59" s="10">
        <f t="shared" si="7"/>
        <v>57.64629076040271</v>
      </c>
      <c r="Q59" s="10">
        <f t="shared" si="7"/>
        <v>55.44278437125774</v>
      </c>
      <c r="R59" s="10">
        <f t="shared" si="7"/>
        <v>80.56109589296145</v>
      </c>
      <c r="S59" s="10">
        <f t="shared" si="7"/>
        <v>43.98789542516914</v>
      </c>
      <c r="T59" s="10">
        <f t="shared" si="7"/>
        <v>97.4468041185092</v>
      </c>
      <c r="U59" s="10">
        <f t="shared" si="7"/>
        <v>74.04959021492483</v>
      </c>
      <c r="V59" s="10">
        <f t="shared" si="7"/>
        <v>65.96868389148685</v>
      </c>
      <c r="W59" s="10">
        <f t="shared" si="7"/>
        <v>100.00001939387168</v>
      </c>
      <c r="X59" s="10">
        <f t="shared" si="7"/>
        <v>0</v>
      </c>
      <c r="Y59" s="10">
        <f t="shared" si="7"/>
        <v>0</v>
      </c>
      <c r="Z59" s="11">
        <f t="shared" si="7"/>
        <v>100.00001939387168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100.00009593596081</v>
      </c>
      <c r="F60" s="13">
        <f t="shared" si="7"/>
        <v>100.00880514220304</v>
      </c>
      <c r="G60" s="13">
        <f t="shared" si="7"/>
        <v>100</v>
      </c>
      <c r="H60" s="13">
        <f t="shared" si="7"/>
        <v>100</v>
      </c>
      <c r="I60" s="13">
        <f t="shared" si="7"/>
        <v>100.00151151776538</v>
      </c>
      <c r="J60" s="13">
        <f t="shared" si="7"/>
        <v>40.888012122251766</v>
      </c>
      <c r="K60" s="13">
        <f t="shared" si="7"/>
        <v>57.275990699813484</v>
      </c>
      <c r="L60" s="13">
        <f t="shared" si="7"/>
        <v>100.00031586993738</v>
      </c>
      <c r="M60" s="13">
        <f t="shared" si="7"/>
        <v>73.72578611693649</v>
      </c>
      <c r="N60" s="13">
        <f t="shared" si="7"/>
        <v>33.67474379957913</v>
      </c>
      <c r="O60" s="13">
        <f t="shared" si="7"/>
        <v>74.21376418946285</v>
      </c>
      <c r="P60" s="13">
        <f t="shared" si="7"/>
        <v>77.09749829207196</v>
      </c>
      <c r="Q60" s="13">
        <f t="shared" si="7"/>
        <v>62.09061532818056</v>
      </c>
      <c r="R60" s="13">
        <f t="shared" si="7"/>
        <v>111.77827694086268</v>
      </c>
      <c r="S60" s="13">
        <f t="shared" si="7"/>
        <v>33.01856047673733</v>
      </c>
      <c r="T60" s="13">
        <f t="shared" si="7"/>
        <v>135.92410307711907</v>
      </c>
      <c r="U60" s="13">
        <f t="shared" si="7"/>
        <v>89.01063143846811</v>
      </c>
      <c r="V60" s="13">
        <f t="shared" si="7"/>
        <v>80.07416739118864</v>
      </c>
      <c r="W60" s="13">
        <f t="shared" si="7"/>
        <v>100.00009593596081</v>
      </c>
      <c r="X60" s="13">
        <f t="shared" si="7"/>
        <v>0</v>
      </c>
      <c r="Y60" s="13">
        <f t="shared" si="7"/>
        <v>0</v>
      </c>
      <c r="Z60" s="14">
        <f t="shared" si="7"/>
        <v>100.00009593596081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99.99957276824813</v>
      </c>
      <c r="C66" s="15">
        <f t="shared" si="7"/>
        <v>0</v>
      </c>
      <c r="D66" s="4">
        <f t="shared" si="7"/>
        <v>99.99622641509434</v>
      </c>
      <c r="E66" s="16">
        <f t="shared" si="7"/>
        <v>99.99783521669481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25.2985884907709</v>
      </c>
      <c r="K66" s="16">
        <f t="shared" si="7"/>
        <v>48.753665689149564</v>
      </c>
      <c r="L66" s="16">
        <f t="shared" si="7"/>
        <v>100</v>
      </c>
      <c r="M66" s="16">
        <f t="shared" si="7"/>
        <v>42.66698172652804</v>
      </c>
      <c r="N66" s="16">
        <f t="shared" si="7"/>
        <v>20.612746278722483</v>
      </c>
      <c r="O66" s="16">
        <f t="shared" si="7"/>
        <v>19.974694221847322</v>
      </c>
      <c r="P66" s="16">
        <f t="shared" si="7"/>
        <v>14.93466312379427</v>
      </c>
      <c r="Q66" s="16">
        <f t="shared" si="7"/>
        <v>18.23413305162492</v>
      </c>
      <c r="R66" s="16">
        <f t="shared" si="7"/>
        <v>29.241443725398625</v>
      </c>
      <c r="S66" s="16">
        <f t="shared" si="7"/>
        <v>10.632590496403726</v>
      </c>
      <c r="T66" s="16">
        <f t="shared" si="7"/>
        <v>32.53605142757861</v>
      </c>
      <c r="U66" s="16">
        <f t="shared" si="7"/>
        <v>23.98411150392133</v>
      </c>
      <c r="V66" s="16">
        <f t="shared" si="7"/>
        <v>31.566261722375366</v>
      </c>
      <c r="W66" s="16">
        <f t="shared" si="7"/>
        <v>99.99783521669481</v>
      </c>
      <c r="X66" s="16">
        <f t="shared" si="7"/>
        <v>0</v>
      </c>
      <c r="Y66" s="16">
        <f t="shared" si="7"/>
        <v>0</v>
      </c>
      <c r="Z66" s="17">
        <f t="shared" si="7"/>
        <v>99.99783521669481</v>
      </c>
    </row>
    <row r="67" spans="1:26" ht="13.5" hidden="1">
      <c r="A67" s="41" t="s">
        <v>221</v>
      </c>
      <c r="B67" s="24">
        <v>11599083</v>
      </c>
      <c r="C67" s="24"/>
      <c r="D67" s="25">
        <v>14979336</v>
      </c>
      <c r="E67" s="26">
        <v>12489648</v>
      </c>
      <c r="F67" s="26">
        <v>583596</v>
      </c>
      <c r="G67" s="26">
        <v>787414</v>
      </c>
      <c r="H67" s="26">
        <v>1056180</v>
      </c>
      <c r="I67" s="26">
        <v>2427190</v>
      </c>
      <c r="J67" s="26">
        <v>1043455</v>
      </c>
      <c r="K67" s="26">
        <v>1026271</v>
      </c>
      <c r="L67" s="26">
        <v>1750528</v>
      </c>
      <c r="M67" s="26">
        <v>3820254</v>
      </c>
      <c r="N67" s="26">
        <v>1059235</v>
      </c>
      <c r="O67" s="26">
        <v>1059712</v>
      </c>
      <c r="P67" s="26">
        <v>1084997</v>
      </c>
      <c r="Q67" s="26">
        <v>3203944</v>
      </c>
      <c r="R67" s="26">
        <v>1086551</v>
      </c>
      <c r="S67" s="26">
        <v>1156473</v>
      </c>
      <c r="T67" s="26">
        <v>1118419</v>
      </c>
      <c r="U67" s="26">
        <v>3361443</v>
      </c>
      <c r="V67" s="26">
        <v>12812831</v>
      </c>
      <c r="W67" s="26">
        <v>12489648</v>
      </c>
      <c r="X67" s="26"/>
      <c r="Y67" s="25"/>
      <c r="Z67" s="27">
        <v>12489648</v>
      </c>
    </row>
    <row r="68" spans="1:26" ht="13.5" hidden="1">
      <c r="A68" s="37" t="s">
        <v>31</v>
      </c>
      <c r="B68" s="19">
        <v>9398825</v>
      </c>
      <c r="C68" s="19"/>
      <c r="D68" s="20">
        <v>10292600</v>
      </c>
      <c r="E68" s="21">
        <v>10312536</v>
      </c>
      <c r="F68" s="21">
        <v>508969</v>
      </c>
      <c r="G68" s="21">
        <v>624309</v>
      </c>
      <c r="H68" s="21">
        <v>876157</v>
      </c>
      <c r="I68" s="21">
        <v>2009435</v>
      </c>
      <c r="J68" s="21">
        <v>858439</v>
      </c>
      <c r="K68" s="21">
        <v>856075</v>
      </c>
      <c r="L68" s="21">
        <v>1432321</v>
      </c>
      <c r="M68" s="21">
        <v>3146835</v>
      </c>
      <c r="N68" s="21">
        <v>863125</v>
      </c>
      <c r="O68" s="21">
        <v>853296</v>
      </c>
      <c r="P68" s="21">
        <v>873090</v>
      </c>
      <c r="Q68" s="21">
        <v>2589511</v>
      </c>
      <c r="R68" s="21">
        <v>859354</v>
      </c>
      <c r="S68" s="21">
        <v>864797</v>
      </c>
      <c r="T68" s="21">
        <v>871966</v>
      </c>
      <c r="U68" s="21">
        <v>2596117</v>
      </c>
      <c r="V68" s="21">
        <v>10341898</v>
      </c>
      <c r="W68" s="21">
        <v>10312536</v>
      </c>
      <c r="X68" s="21"/>
      <c r="Y68" s="20"/>
      <c r="Z68" s="23">
        <v>10312536</v>
      </c>
    </row>
    <row r="69" spans="1:26" ht="13.5" hidden="1">
      <c r="A69" s="38" t="s">
        <v>32</v>
      </c>
      <c r="B69" s="19">
        <v>1966193</v>
      </c>
      <c r="C69" s="19"/>
      <c r="D69" s="20">
        <v>4580736</v>
      </c>
      <c r="E69" s="21">
        <v>2084724</v>
      </c>
      <c r="F69" s="21">
        <v>68142</v>
      </c>
      <c r="G69" s="21">
        <v>154144</v>
      </c>
      <c r="H69" s="21">
        <v>174666</v>
      </c>
      <c r="I69" s="21">
        <v>396952</v>
      </c>
      <c r="J69" s="21">
        <v>174885</v>
      </c>
      <c r="K69" s="21">
        <v>156556</v>
      </c>
      <c r="L69" s="21">
        <v>316586</v>
      </c>
      <c r="M69" s="21">
        <v>648027</v>
      </c>
      <c r="N69" s="21">
        <v>175351</v>
      </c>
      <c r="O69" s="21">
        <v>182706</v>
      </c>
      <c r="P69" s="21">
        <v>184434</v>
      </c>
      <c r="Q69" s="21">
        <v>542491</v>
      </c>
      <c r="R69" s="21">
        <v>197219</v>
      </c>
      <c r="S69" s="21">
        <v>257752</v>
      </c>
      <c r="T69" s="21">
        <v>211919</v>
      </c>
      <c r="U69" s="21">
        <v>666890</v>
      </c>
      <c r="V69" s="21">
        <v>2254360</v>
      </c>
      <c r="W69" s="21">
        <v>2084724</v>
      </c>
      <c r="X69" s="21"/>
      <c r="Y69" s="20"/>
      <c r="Z69" s="23">
        <v>2084724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1966193</v>
      </c>
      <c r="C74" s="19"/>
      <c r="D74" s="20">
        <v>4580736</v>
      </c>
      <c r="E74" s="21">
        <v>2084724</v>
      </c>
      <c r="F74" s="21">
        <v>68142</v>
      </c>
      <c r="G74" s="21">
        <v>154144</v>
      </c>
      <c r="H74" s="21">
        <v>174666</v>
      </c>
      <c r="I74" s="21">
        <v>396952</v>
      </c>
      <c r="J74" s="21">
        <v>174885</v>
      </c>
      <c r="K74" s="21">
        <v>156556</v>
      </c>
      <c r="L74" s="21">
        <v>316586</v>
      </c>
      <c r="M74" s="21">
        <v>648027</v>
      </c>
      <c r="N74" s="21">
        <v>175351</v>
      </c>
      <c r="O74" s="21">
        <v>182706</v>
      </c>
      <c r="P74" s="21">
        <v>184434</v>
      </c>
      <c r="Q74" s="21">
        <v>542491</v>
      </c>
      <c r="R74" s="21">
        <v>197219</v>
      </c>
      <c r="S74" s="21">
        <v>257752</v>
      </c>
      <c r="T74" s="21">
        <v>211919</v>
      </c>
      <c r="U74" s="21">
        <v>666890</v>
      </c>
      <c r="V74" s="21">
        <v>2254360</v>
      </c>
      <c r="W74" s="21">
        <v>2084724</v>
      </c>
      <c r="X74" s="21"/>
      <c r="Y74" s="20"/>
      <c r="Z74" s="23">
        <v>2084724</v>
      </c>
    </row>
    <row r="75" spans="1:26" ht="13.5" hidden="1">
      <c r="A75" s="40" t="s">
        <v>110</v>
      </c>
      <c r="B75" s="28">
        <v>234065</v>
      </c>
      <c r="C75" s="28"/>
      <c r="D75" s="29">
        <v>106000</v>
      </c>
      <c r="E75" s="30">
        <v>92388</v>
      </c>
      <c r="F75" s="30">
        <v>6485</v>
      </c>
      <c r="G75" s="30">
        <v>8961</v>
      </c>
      <c r="H75" s="30">
        <v>5357</v>
      </c>
      <c r="I75" s="30">
        <v>20803</v>
      </c>
      <c r="J75" s="30">
        <v>10131</v>
      </c>
      <c r="K75" s="30">
        <v>13640</v>
      </c>
      <c r="L75" s="30">
        <v>1621</v>
      </c>
      <c r="M75" s="30">
        <v>25392</v>
      </c>
      <c r="N75" s="30">
        <v>20759</v>
      </c>
      <c r="O75" s="30">
        <v>23710</v>
      </c>
      <c r="P75" s="30">
        <v>27473</v>
      </c>
      <c r="Q75" s="30">
        <v>71942</v>
      </c>
      <c r="R75" s="30">
        <v>29978</v>
      </c>
      <c r="S75" s="30">
        <v>33924</v>
      </c>
      <c r="T75" s="30">
        <v>34534</v>
      </c>
      <c r="U75" s="30">
        <v>98436</v>
      </c>
      <c r="V75" s="30">
        <v>216573</v>
      </c>
      <c r="W75" s="30">
        <v>92388</v>
      </c>
      <c r="X75" s="30"/>
      <c r="Y75" s="29"/>
      <c r="Z75" s="31">
        <v>92388</v>
      </c>
    </row>
    <row r="76" spans="1:26" ht="13.5" hidden="1">
      <c r="A76" s="42" t="s">
        <v>222</v>
      </c>
      <c r="B76" s="32">
        <v>11599082</v>
      </c>
      <c r="C76" s="32">
        <v>8695938</v>
      </c>
      <c r="D76" s="33">
        <v>14979336</v>
      </c>
      <c r="E76" s="34">
        <v>12489650</v>
      </c>
      <c r="F76" s="34">
        <v>583602</v>
      </c>
      <c r="G76" s="34">
        <v>787414</v>
      </c>
      <c r="H76" s="34">
        <v>1056180</v>
      </c>
      <c r="I76" s="34">
        <v>2427196</v>
      </c>
      <c r="J76" s="34">
        <v>451962</v>
      </c>
      <c r="K76" s="34">
        <v>740974</v>
      </c>
      <c r="L76" s="34">
        <v>750529</v>
      </c>
      <c r="M76" s="34">
        <v>1943465</v>
      </c>
      <c r="N76" s="34">
        <v>488703</v>
      </c>
      <c r="O76" s="34">
        <v>647347</v>
      </c>
      <c r="P76" s="34">
        <v>649601</v>
      </c>
      <c r="Q76" s="34">
        <v>1785651</v>
      </c>
      <c r="R76" s="34">
        <v>921519</v>
      </c>
      <c r="S76" s="34">
        <v>469119</v>
      </c>
      <c r="T76" s="34">
        <v>1148988</v>
      </c>
      <c r="U76" s="34">
        <v>2539626</v>
      </c>
      <c r="V76" s="34">
        <v>8695938</v>
      </c>
      <c r="W76" s="34">
        <v>12489650</v>
      </c>
      <c r="X76" s="34"/>
      <c r="Y76" s="33"/>
      <c r="Z76" s="35">
        <v>12489650</v>
      </c>
    </row>
    <row r="77" spans="1:26" ht="13.5" hidden="1">
      <c r="A77" s="37" t="s">
        <v>31</v>
      </c>
      <c r="B77" s="19">
        <v>9398825</v>
      </c>
      <c r="C77" s="19">
        <v>6822414</v>
      </c>
      <c r="D77" s="20">
        <v>10292604</v>
      </c>
      <c r="E77" s="21">
        <v>10312538</v>
      </c>
      <c r="F77" s="21">
        <v>508969</v>
      </c>
      <c r="G77" s="21">
        <v>624309</v>
      </c>
      <c r="H77" s="21">
        <v>876157</v>
      </c>
      <c r="I77" s="21">
        <v>2009435</v>
      </c>
      <c r="J77" s="21">
        <v>377892</v>
      </c>
      <c r="K77" s="21">
        <v>644655</v>
      </c>
      <c r="L77" s="21">
        <v>432321</v>
      </c>
      <c r="M77" s="21">
        <v>1454868</v>
      </c>
      <c r="N77" s="21">
        <v>425375</v>
      </c>
      <c r="O77" s="21">
        <v>507018</v>
      </c>
      <c r="P77" s="21">
        <v>503304</v>
      </c>
      <c r="Q77" s="21">
        <v>1435697</v>
      </c>
      <c r="R77" s="21">
        <v>692305</v>
      </c>
      <c r="S77" s="21">
        <v>380406</v>
      </c>
      <c r="T77" s="21">
        <v>849703</v>
      </c>
      <c r="U77" s="21">
        <v>1922414</v>
      </c>
      <c r="V77" s="21">
        <v>6822414</v>
      </c>
      <c r="W77" s="21">
        <v>10312538</v>
      </c>
      <c r="X77" s="21"/>
      <c r="Y77" s="20"/>
      <c r="Z77" s="23">
        <v>10312538</v>
      </c>
    </row>
    <row r="78" spans="1:26" ht="13.5" hidden="1">
      <c r="A78" s="38" t="s">
        <v>32</v>
      </c>
      <c r="B78" s="19">
        <v>1966193</v>
      </c>
      <c r="C78" s="19">
        <v>1805160</v>
      </c>
      <c r="D78" s="20">
        <v>4580736</v>
      </c>
      <c r="E78" s="21">
        <v>2084726</v>
      </c>
      <c r="F78" s="21">
        <v>68148</v>
      </c>
      <c r="G78" s="21">
        <v>154144</v>
      </c>
      <c r="H78" s="21">
        <v>174666</v>
      </c>
      <c r="I78" s="21">
        <v>396958</v>
      </c>
      <c r="J78" s="21">
        <v>71507</v>
      </c>
      <c r="K78" s="21">
        <v>89669</v>
      </c>
      <c r="L78" s="21">
        <v>316587</v>
      </c>
      <c r="M78" s="21">
        <v>477763</v>
      </c>
      <c r="N78" s="21">
        <v>59049</v>
      </c>
      <c r="O78" s="21">
        <v>135593</v>
      </c>
      <c r="P78" s="21">
        <v>142194</v>
      </c>
      <c r="Q78" s="21">
        <v>336836</v>
      </c>
      <c r="R78" s="21">
        <v>220448</v>
      </c>
      <c r="S78" s="21">
        <v>85106</v>
      </c>
      <c r="T78" s="21">
        <v>288049</v>
      </c>
      <c r="U78" s="21">
        <v>593603</v>
      </c>
      <c r="V78" s="21">
        <v>1805160</v>
      </c>
      <c r="W78" s="21">
        <v>2084726</v>
      </c>
      <c r="X78" s="21"/>
      <c r="Y78" s="20"/>
      <c r="Z78" s="23">
        <v>2084726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2416800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>
        <v>182796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1966193</v>
      </c>
      <c r="C82" s="19">
        <v>1805160</v>
      </c>
      <c r="D82" s="20">
        <v>1981140</v>
      </c>
      <c r="E82" s="21">
        <v>2084726</v>
      </c>
      <c r="F82" s="21">
        <v>68148</v>
      </c>
      <c r="G82" s="21">
        <v>154144</v>
      </c>
      <c r="H82" s="21">
        <v>174666</v>
      </c>
      <c r="I82" s="21">
        <v>396958</v>
      </c>
      <c r="J82" s="21">
        <v>71507</v>
      </c>
      <c r="K82" s="21">
        <v>89669</v>
      </c>
      <c r="L82" s="21">
        <v>316587</v>
      </c>
      <c r="M82" s="21">
        <v>477763</v>
      </c>
      <c r="N82" s="21">
        <v>59049</v>
      </c>
      <c r="O82" s="21">
        <v>135593</v>
      </c>
      <c r="P82" s="21">
        <v>142194</v>
      </c>
      <c r="Q82" s="21">
        <v>336836</v>
      </c>
      <c r="R82" s="21">
        <v>220448</v>
      </c>
      <c r="S82" s="21">
        <v>85106</v>
      </c>
      <c r="T82" s="21">
        <v>288049</v>
      </c>
      <c r="U82" s="21">
        <v>593603</v>
      </c>
      <c r="V82" s="21">
        <v>1805160</v>
      </c>
      <c r="W82" s="21">
        <v>2084726</v>
      </c>
      <c r="X82" s="21"/>
      <c r="Y82" s="20"/>
      <c r="Z82" s="23">
        <v>2084726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234064</v>
      </c>
      <c r="C84" s="28">
        <v>68364</v>
      </c>
      <c r="D84" s="29">
        <v>105996</v>
      </c>
      <c r="E84" s="30">
        <v>92386</v>
      </c>
      <c r="F84" s="30">
        <v>6485</v>
      </c>
      <c r="G84" s="30">
        <v>8961</v>
      </c>
      <c r="H84" s="30">
        <v>5357</v>
      </c>
      <c r="I84" s="30">
        <v>20803</v>
      </c>
      <c r="J84" s="30">
        <v>2563</v>
      </c>
      <c r="K84" s="30">
        <v>6650</v>
      </c>
      <c r="L84" s="30">
        <v>1621</v>
      </c>
      <c r="M84" s="30">
        <v>10834</v>
      </c>
      <c r="N84" s="30">
        <v>4279</v>
      </c>
      <c r="O84" s="30">
        <v>4736</v>
      </c>
      <c r="P84" s="30">
        <v>4103</v>
      </c>
      <c r="Q84" s="30">
        <v>13118</v>
      </c>
      <c r="R84" s="30">
        <v>8766</v>
      </c>
      <c r="S84" s="30">
        <v>3607</v>
      </c>
      <c r="T84" s="30">
        <v>11236</v>
      </c>
      <c r="U84" s="30">
        <v>23609</v>
      </c>
      <c r="V84" s="30">
        <v>68364</v>
      </c>
      <c r="W84" s="30">
        <v>92386</v>
      </c>
      <c r="X84" s="30"/>
      <c r="Y84" s="29"/>
      <c r="Z84" s="31">
        <v>92386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76446772</v>
      </c>
      <c r="D5" s="158">
        <f>SUM(D6:D8)</f>
        <v>0</v>
      </c>
      <c r="E5" s="159">
        <f t="shared" si="0"/>
        <v>111359287</v>
      </c>
      <c r="F5" s="105">
        <f t="shared" si="0"/>
        <v>120269118</v>
      </c>
      <c r="G5" s="105">
        <f t="shared" si="0"/>
        <v>24806579</v>
      </c>
      <c r="H5" s="105">
        <f t="shared" si="0"/>
        <v>2196941</v>
      </c>
      <c r="I5" s="105">
        <f t="shared" si="0"/>
        <v>7296054</v>
      </c>
      <c r="J5" s="105">
        <f t="shared" si="0"/>
        <v>34299574</v>
      </c>
      <c r="K5" s="105">
        <f t="shared" si="0"/>
        <v>2811473</v>
      </c>
      <c r="L5" s="105">
        <f t="shared" si="0"/>
        <v>13773301</v>
      </c>
      <c r="M5" s="105">
        <f t="shared" si="0"/>
        <v>4218641</v>
      </c>
      <c r="N5" s="105">
        <f t="shared" si="0"/>
        <v>20803415</v>
      </c>
      <c r="O5" s="105">
        <f t="shared" si="0"/>
        <v>4936053</v>
      </c>
      <c r="P5" s="105">
        <f t="shared" si="0"/>
        <v>7962708</v>
      </c>
      <c r="Q5" s="105">
        <f t="shared" si="0"/>
        <v>17519789</v>
      </c>
      <c r="R5" s="105">
        <f t="shared" si="0"/>
        <v>30418550</v>
      </c>
      <c r="S5" s="105">
        <f t="shared" si="0"/>
        <v>3712328</v>
      </c>
      <c r="T5" s="105">
        <f t="shared" si="0"/>
        <v>6645633</v>
      </c>
      <c r="U5" s="105">
        <f t="shared" si="0"/>
        <v>5452251</v>
      </c>
      <c r="V5" s="105">
        <f t="shared" si="0"/>
        <v>15810212</v>
      </c>
      <c r="W5" s="105">
        <f t="shared" si="0"/>
        <v>101331751</v>
      </c>
      <c r="X5" s="105">
        <f t="shared" si="0"/>
        <v>120269118</v>
      </c>
      <c r="Y5" s="105">
        <f t="shared" si="0"/>
        <v>-18937367</v>
      </c>
      <c r="Z5" s="142">
        <f>+IF(X5&lt;&gt;0,+(Y5/X5)*100,0)</f>
        <v>-15.745826788220066</v>
      </c>
      <c r="AA5" s="158">
        <f>SUM(AA6:AA8)</f>
        <v>120269118</v>
      </c>
    </row>
    <row r="6" spans="1:27" ht="13.5">
      <c r="A6" s="143" t="s">
        <v>75</v>
      </c>
      <c r="B6" s="141"/>
      <c r="C6" s="160"/>
      <c r="D6" s="160"/>
      <c r="E6" s="161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145">
        <v>0</v>
      </c>
      <c r="AA6" s="160"/>
    </row>
    <row r="7" spans="1:27" ht="13.5">
      <c r="A7" s="143" t="s">
        <v>76</v>
      </c>
      <c r="B7" s="141"/>
      <c r="C7" s="162">
        <v>76383732</v>
      </c>
      <c r="D7" s="162"/>
      <c r="E7" s="163">
        <v>111359287</v>
      </c>
      <c r="F7" s="164">
        <v>120117826</v>
      </c>
      <c r="G7" s="164">
        <v>24789812</v>
      </c>
      <c r="H7" s="164">
        <v>2196941</v>
      </c>
      <c r="I7" s="164">
        <v>7296054</v>
      </c>
      <c r="J7" s="164">
        <v>34282807</v>
      </c>
      <c r="K7" s="164">
        <v>2811473</v>
      </c>
      <c r="L7" s="164">
        <v>13773301</v>
      </c>
      <c r="M7" s="164">
        <v>4218641</v>
      </c>
      <c r="N7" s="164">
        <v>20803415</v>
      </c>
      <c r="O7" s="164">
        <v>4936053</v>
      </c>
      <c r="P7" s="164">
        <v>7962708</v>
      </c>
      <c r="Q7" s="164">
        <v>17436513</v>
      </c>
      <c r="R7" s="164">
        <v>30335274</v>
      </c>
      <c r="S7" s="164">
        <v>3712328</v>
      </c>
      <c r="T7" s="164">
        <v>6617822</v>
      </c>
      <c r="U7" s="164">
        <v>5452251</v>
      </c>
      <c r="V7" s="164">
        <v>15782401</v>
      </c>
      <c r="W7" s="164">
        <v>101203897</v>
      </c>
      <c r="X7" s="164">
        <v>120117826</v>
      </c>
      <c r="Y7" s="164">
        <v>-18913929</v>
      </c>
      <c r="Z7" s="146">
        <v>-15.75</v>
      </c>
      <c r="AA7" s="162">
        <v>120117826</v>
      </c>
    </row>
    <row r="8" spans="1:27" ht="13.5">
      <c r="A8" s="143" t="s">
        <v>77</v>
      </c>
      <c r="B8" s="141"/>
      <c r="C8" s="160">
        <v>63040</v>
      </c>
      <c r="D8" s="160"/>
      <c r="E8" s="161"/>
      <c r="F8" s="65">
        <v>151292</v>
      </c>
      <c r="G8" s="65">
        <v>16767</v>
      </c>
      <c r="H8" s="65"/>
      <c r="I8" s="65"/>
      <c r="J8" s="65">
        <v>16767</v>
      </c>
      <c r="K8" s="65"/>
      <c r="L8" s="65"/>
      <c r="M8" s="65"/>
      <c r="N8" s="65"/>
      <c r="O8" s="65"/>
      <c r="P8" s="65"/>
      <c r="Q8" s="65">
        <v>83276</v>
      </c>
      <c r="R8" s="65">
        <v>83276</v>
      </c>
      <c r="S8" s="65"/>
      <c r="T8" s="65">
        <v>27811</v>
      </c>
      <c r="U8" s="65"/>
      <c r="V8" s="65">
        <v>27811</v>
      </c>
      <c r="W8" s="65">
        <v>127854</v>
      </c>
      <c r="X8" s="65">
        <v>151292</v>
      </c>
      <c r="Y8" s="65">
        <v>-23438</v>
      </c>
      <c r="Z8" s="145">
        <v>-15.49</v>
      </c>
      <c r="AA8" s="160">
        <v>151292</v>
      </c>
    </row>
    <row r="9" spans="1:27" ht="13.5">
      <c r="A9" s="140" t="s">
        <v>78</v>
      </c>
      <c r="B9" s="141"/>
      <c r="C9" s="158">
        <f aca="true" t="shared" si="1" ref="C9:Y9">SUM(C10:C14)</f>
        <v>110929</v>
      </c>
      <c r="D9" s="158">
        <f>SUM(D10:D14)</f>
        <v>0</v>
      </c>
      <c r="E9" s="159">
        <f t="shared" si="1"/>
        <v>102608</v>
      </c>
      <c r="F9" s="105">
        <f t="shared" si="1"/>
        <v>124123</v>
      </c>
      <c r="G9" s="105">
        <f t="shared" si="1"/>
        <v>955</v>
      </c>
      <c r="H9" s="105">
        <f t="shared" si="1"/>
        <v>1567</v>
      </c>
      <c r="I9" s="105">
        <f t="shared" si="1"/>
        <v>364</v>
      </c>
      <c r="J9" s="105">
        <f t="shared" si="1"/>
        <v>2886</v>
      </c>
      <c r="K9" s="105">
        <f t="shared" si="1"/>
        <v>2976</v>
      </c>
      <c r="L9" s="105">
        <f t="shared" si="1"/>
        <v>11319</v>
      </c>
      <c r="M9" s="105">
        <f t="shared" si="1"/>
        <v>3006</v>
      </c>
      <c r="N9" s="105">
        <f t="shared" si="1"/>
        <v>17301</v>
      </c>
      <c r="O9" s="105">
        <f t="shared" si="1"/>
        <v>8535</v>
      </c>
      <c r="P9" s="105">
        <f t="shared" si="1"/>
        <v>2077</v>
      </c>
      <c r="Q9" s="105">
        <f t="shared" si="1"/>
        <v>3277</v>
      </c>
      <c r="R9" s="105">
        <f t="shared" si="1"/>
        <v>13889</v>
      </c>
      <c r="S9" s="105">
        <f t="shared" si="1"/>
        <v>11329</v>
      </c>
      <c r="T9" s="105">
        <f t="shared" si="1"/>
        <v>5538</v>
      </c>
      <c r="U9" s="105">
        <f t="shared" si="1"/>
        <v>15055</v>
      </c>
      <c r="V9" s="105">
        <f t="shared" si="1"/>
        <v>31922</v>
      </c>
      <c r="W9" s="105">
        <f t="shared" si="1"/>
        <v>65998</v>
      </c>
      <c r="X9" s="105">
        <f t="shared" si="1"/>
        <v>124123</v>
      </c>
      <c r="Y9" s="105">
        <f t="shared" si="1"/>
        <v>-58125</v>
      </c>
      <c r="Z9" s="142">
        <f>+IF(X9&lt;&gt;0,+(Y9/X9)*100,0)</f>
        <v>-46.82854910048903</v>
      </c>
      <c r="AA9" s="158">
        <f>SUM(AA10:AA14)</f>
        <v>124123</v>
      </c>
    </row>
    <row r="10" spans="1:27" ht="13.5">
      <c r="A10" s="143" t="s">
        <v>79</v>
      </c>
      <c r="B10" s="141"/>
      <c r="C10" s="160">
        <v>110929</v>
      </c>
      <c r="D10" s="160"/>
      <c r="E10" s="161">
        <v>102608</v>
      </c>
      <c r="F10" s="65">
        <v>124123</v>
      </c>
      <c r="G10" s="65">
        <v>955</v>
      </c>
      <c r="H10" s="65">
        <v>1567</v>
      </c>
      <c r="I10" s="65">
        <v>364</v>
      </c>
      <c r="J10" s="65">
        <v>2886</v>
      </c>
      <c r="K10" s="65">
        <v>2976</v>
      </c>
      <c r="L10" s="65">
        <v>11319</v>
      </c>
      <c r="M10" s="65">
        <v>3006</v>
      </c>
      <c r="N10" s="65">
        <v>17301</v>
      </c>
      <c r="O10" s="65">
        <v>8535</v>
      </c>
      <c r="P10" s="65">
        <v>2077</v>
      </c>
      <c r="Q10" s="65">
        <v>3277</v>
      </c>
      <c r="R10" s="65">
        <v>13889</v>
      </c>
      <c r="S10" s="65">
        <v>11329</v>
      </c>
      <c r="T10" s="65">
        <v>5538</v>
      </c>
      <c r="U10" s="65">
        <v>15055</v>
      </c>
      <c r="V10" s="65">
        <v>31922</v>
      </c>
      <c r="W10" s="65">
        <v>65998</v>
      </c>
      <c r="X10" s="65">
        <v>124123</v>
      </c>
      <c r="Y10" s="65">
        <v>-58125</v>
      </c>
      <c r="Z10" s="145">
        <v>-46.83</v>
      </c>
      <c r="AA10" s="160">
        <v>124123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>
        <v>0</v>
      </c>
      <c r="AA11" s="160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>
        <v>0</v>
      </c>
      <c r="AA12" s="160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>
        <v>0</v>
      </c>
      <c r="AA13" s="160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>
        <v>0</v>
      </c>
      <c r="AA14" s="162"/>
    </row>
    <row r="15" spans="1:27" ht="13.5">
      <c r="A15" s="140" t="s">
        <v>84</v>
      </c>
      <c r="B15" s="147"/>
      <c r="C15" s="158">
        <f aca="true" t="shared" si="2" ref="C15:Y15">SUM(C16:C18)</f>
        <v>285951</v>
      </c>
      <c r="D15" s="158">
        <f>SUM(D16:D18)</f>
        <v>0</v>
      </c>
      <c r="E15" s="159">
        <f t="shared" si="2"/>
        <v>329660</v>
      </c>
      <c r="F15" s="105">
        <f t="shared" si="2"/>
        <v>327156</v>
      </c>
      <c r="G15" s="105">
        <f t="shared" si="2"/>
        <v>12699</v>
      </c>
      <c r="H15" s="105">
        <f t="shared" si="2"/>
        <v>24355</v>
      </c>
      <c r="I15" s="105">
        <f t="shared" si="2"/>
        <v>4133</v>
      </c>
      <c r="J15" s="105">
        <f t="shared" si="2"/>
        <v>41187</v>
      </c>
      <c r="K15" s="105">
        <f t="shared" si="2"/>
        <v>14906</v>
      </c>
      <c r="L15" s="105">
        <f t="shared" si="2"/>
        <v>44240</v>
      </c>
      <c r="M15" s="105">
        <f t="shared" si="2"/>
        <v>26204</v>
      </c>
      <c r="N15" s="105">
        <f t="shared" si="2"/>
        <v>85350</v>
      </c>
      <c r="O15" s="105">
        <f t="shared" si="2"/>
        <v>15299</v>
      </c>
      <c r="P15" s="105">
        <f t="shared" si="2"/>
        <v>41222</v>
      </c>
      <c r="Q15" s="105">
        <f t="shared" si="2"/>
        <v>20568</v>
      </c>
      <c r="R15" s="105">
        <f t="shared" si="2"/>
        <v>77089</v>
      </c>
      <c r="S15" s="105">
        <f t="shared" si="2"/>
        <v>51853</v>
      </c>
      <c r="T15" s="105">
        <f t="shared" si="2"/>
        <v>15479</v>
      </c>
      <c r="U15" s="105">
        <f t="shared" si="2"/>
        <v>2620</v>
      </c>
      <c r="V15" s="105">
        <f t="shared" si="2"/>
        <v>69952</v>
      </c>
      <c r="W15" s="105">
        <f t="shared" si="2"/>
        <v>273578</v>
      </c>
      <c r="X15" s="105">
        <f t="shared" si="2"/>
        <v>327156</v>
      </c>
      <c r="Y15" s="105">
        <f t="shared" si="2"/>
        <v>-53578</v>
      </c>
      <c r="Z15" s="142">
        <f>+IF(X15&lt;&gt;0,+(Y15/X15)*100,0)</f>
        <v>-16.376896648693588</v>
      </c>
      <c r="AA15" s="158">
        <f>SUM(AA16:AA18)</f>
        <v>327156</v>
      </c>
    </row>
    <row r="16" spans="1:27" ht="13.5">
      <c r="A16" s="143" t="s">
        <v>85</v>
      </c>
      <c r="B16" s="141"/>
      <c r="C16" s="160">
        <v>285951</v>
      </c>
      <c r="D16" s="160"/>
      <c r="E16" s="161">
        <v>329660</v>
      </c>
      <c r="F16" s="65">
        <v>327156</v>
      </c>
      <c r="G16" s="65">
        <v>12699</v>
      </c>
      <c r="H16" s="65">
        <v>24355</v>
      </c>
      <c r="I16" s="65">
        <v>4133</v>
      </c>
      <c r="J16" s="65">
        <v>41187</v>
      </c>
      <c r="K16" s="65">
        <v>14906</v>
      </c>
      <c r="L16" s="65">
        <v>44240</v>
      </c>
      <c r="M16" s="65">
        <v>26204</v>
      </c>
      <c r="N16" s="65">
        <v>85350</v>
      </c>
      <c r="O16" s="65">
        <v>15299</v>
      </c>
      <c r="P16" s="65">
        <v>41222</v>
      </c>
      <c r="Q16" s="65">
        <v>20568</v>
      </c>
      <c r="R16" s="65">
        <v>77089</v>
      </c>
      <c r="S16" s="65">
        <v>51853</v>
      </c>
      <c r="T16" s="65">
        <v>15479</v>
      </c>
      <c r="U16" s="65">
        <v>2620</v>
      </c>
      <c r="V16" s="65">
        <v>69952</v>
      </c>
      <c r="W16" s="65">
        <v>273578</v>
      </c>
      <c r="X16" s="65">
        <v>327156</v>
      </c>
      <c r="Y16" s="65">
        <v>-53578</v>
      </c>
      <c r="Z16" s="145">
        <v>-16.38</v>
      </c>
      <c r="AA16" s="160">
        <v>327156</v>
      </c>
    </row>
    <row r="17" spans="1:27" ht="13.5">
      <c r="A17" s="143" t="s">
        <v>86</v>
      </c>
      <c r="B17" s="141"/>
      <c r="C17" s="160"/>
      <c r="D17" s="160"/>
      <c r="E17" s="161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>
        <v>0</v>
      </c>
      <c r="AA17" s="160"/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>
        <v>0</v>
      </c>
      <c r="AA18" s="160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</v>
      </c>
      <c r="R19" s="105">
        <f t="shared" si="3"/>
        <v>0</v>
      </c>
      <c r="S19" s="105">
        <f t="shared" si="3"/>
        <v>0</v>
      </c>
      <c r="T19" s="105">
        <f t="shared" si="3"/>
        <v>0</v>
      </c>
      <c r="U19" s="105">
        <f t="shared" si="3"/>
        <v>0</v>
      </c>
      <c r="V19" s="105">
        <f t="shared" si="3"/>
        <v>0</v>
      </c>
      <c r="W19" s="105">
        <f t="shared" si="3"/>
        <v>0</v>
      </c>
      <c r="X19" s="105">
        <f t="shared" si="3"/>
        <v>0</v>
      </c>
      <c r="Y19" s="105">
        <f t="shared" si="3"/>
        <v>0</v>
      </c>
      <c r="Z19" s="142">
        <f>+IF(X19&lt;&gt;0,+(Y19/X19)*100,0)</f>
        <v>0</v>
      </c>
      <c r="AA19" s="158">
        <f>SUM(AA20:AA23)</f>
        <v>0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>
        <v>0</v>
      </c>
      <c r="AA20" s="160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>
        <v>0</v>
      </c>
      <c r="AA21" s="160"/>
    </row>
    <row r="22" spans="1:27" ht="13.5">
      <c r="A22" s="143" t="s">
        <v>91</v>
      </c>
      <c r="B22" s="141"/>
      <c r="C22" s="162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46">
        <v>0</v>
      </c>
      <c r="AA22" s="162"/>
    </row>
    <row r="23" spans="1:27" ht="13.5">
      <c r="A23" s="143" t="s">
        <v>92</v>
      </c>
      <c r="B23" s="141"/>
      <c r="C23" s="160"/>
      <c r="D23" s="160"/>
      <c r="E23" s="161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>
        <v>0</v>
      </c>
      <c r="AA23" s="160"/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76843652</v>
      </c>
      <c r="D25" s="177">
        <f>+D5+D9+D15+D19+D24</f>
        <v>0</v>
      </c>
      <c r="E25" s="178">
        <f t="shared" si="4"/>
        <v>111791555</v>
      </c>
      <c r="F25" s="78">
        <f t="shared" si="4"/>
        <v>120720397</v>
      </c>
      <c r="G25" s="78">
        <f t="shared" si="4"/>
        <v>24820233</v>
      </c>
      <c r="H25" s="78">
        <f t="shared" si="4"/>
        <v>2222863</v>
      </c>
      <c r="I25" s="78">
        <f t="shared" si="4"/>
        <v>7300551</v>
      </c>
      <c r="J25" s="78">
        <f t="shared" si="4"/>
        <v>34343647</v>
      </c>
      <c r="K25" s="78">
        <f t="shared" si="4"/>
        <v>2829355</v>
      </c>
      <c r="L25" s="78">
        <f t="shared" si="4"/>
        <v>13828860</v>
      </c>
      <c r="M25" s="78">
        <f t="shared" si="4"/>
        <v>4247851</v>
      </c>
      <c r="N25" s="78">
        <f t="shared" si="4"/>
        <v>20906066</v>
      </c>
      <c r="O25" s="78">
        <f t="shared" si="4"/>
        <v>4959887</v>
      </c>
      <c r="P25" s="78">
        <f t="shared" si="4"/>
        <v>8006007</v>
      </c>
      <c r="Q25" s="78">
        <f t="shared" si="4"/>
        <v>17543634</v>
      </c>
      <c r="R25" s="78">
        <f t="shared" si="4"/>
        <v>30509528</v>
      </c>
      <c r="S25" s="78">
        <f t="shared" si="4"/>
        <v>3775510</v>
      </c>
      <c r="T25" s="78">
        <f t="shared" si="4"/>
        <v>6666650</v>
      </c>
      <c r="U25" s="78">
        <f t="shared" si="4"/>
        <v>5469926</v>
      </c>
      <c r="V25" s="78">
        <f t="shared" si="4"/>
        <v>15912086</v>
      </c>
      <c r="W25" s="78">
        <f t="shared" si="4"/>
        <v>101671327</v>
      </c>
      <c r="X25" s="78">
        <f t="shared" si="4"/>
        <v>120720397</v>
      </c>
      <c r="Y25" s="78">
        <f t="shared" si="4"/>
        <v>-19049070</v>
      </c>
      <c r="Z25" s="179">
        <f>+IF(X25&lt;&gt;0,+(Y25/X25)*100,0)</f>
        <v>-15.779495821240547</v>
      </c>
      <c r="AA25" s="177">
        <f>+AA5+AA9+AA15+AA19+AA24</f>
        <v>120720397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39684253</v>
      </c>
      <c r="D28" s="158">
        <f>SUM(D29:D31)</f>
        <v>0</v>
      </c>
      <c r="E28" s="159">
        <f t="shared" si="5"/>
        <v>44469138</v>
      </c>
      <c r="F28" s="105">
        <f t="shared" si="5"/>
        <v>48418202</v>
      </c>
      <c r="G28" s="105">
        <f t="shared" si="5"/>
        <v>3537751</v>
      </c>
      <c r="H28" s="105">
        <f t="shared" si="5"/>
        <v>3537268</v>
      </c>
      <c r="I28" s="105">
        <f t="shared" si="5"/>
        <v>5268687</v>
      </c>
      <c r="J28" s="105">
        <f t="shared" si="5"/>
        <v>12343706</v>
      </c>
      <c r="K28" s="105">
        <f t="shared" si="5"/>
        <v>2583694</v>
      </c>
      <c r="L28" s="105">
        <f t="shared" si="5"/>
        <v>3143382</v>
      </c>
      <c r="M28" s="105">
        <f t="shared" si="5"/>
        <v>4198214</v>
      </c>
      <c r="N28" s="105">
        <f t="shared" si="5"/>
        <v>9925290</v>
      </c>
      <c r="O28" s="105">
        <f t="shared" si="5"/>
        <v>3295028</v>
      </c>
      <c r="P28" s="105">
        <f t="shared" si="5"/>
        <v>3233474</v>
      </c>
      <c r="Q28" s="105">
        <f t="shared" si="5"/>
        <v>3853058</v>
      </c>
      <c r="R28" s="105">
        <f t="shared" si="5"/>
        <v>10381560</v>
      </c>
      <c r="S28" s="105">
        <f t="shared" si="5"/>
        <v>2539292</v>
      </c>
      <c r="T28" s="105">
        <f t="shared" si="5"/>
        <v>2694772</v>
      </c>
      <c r="U28" s="105">
        <f t="shared" si="5"/>
        <v>2755623</v>
      </c>
      <c r="V28" s="105">
        <f t="shared" si="5"/>
        <v>7989687</v>
      </c>
      <c r="W28" s="105">
        <f t="shared" si="5"/>
        <v>40640243</v>
      </c>
      <c r="X28" s="105">
        <f t="shared" si="5"/>
        <v>48418202</v>
      </c>
      <c r="Y28" s="105">
        <f t="shared" si="5"/>
        <v>-7777959</v>
      </c>
      <c r="Z28" s="142">
        <f>+IF(X28&lt;&gt;0,+(Y28/X28)*100,0)</f>
        <v>-16.064121918447118</v>
      </c>
      <c r="AA28" s="158">
        <f>SUM(AA29:AA31)</f>
        <v>48418202</v>
      </c>
    </row>
    <row r="29" spans="1:27" ht="13.5">
      <c r="A29" s="143" t="s">
        <v>75</v>
      </c>
      <c r="B29" s="141"/>
      <c r="C29" s="160">
        <v>12290076</v>
      </c>
      <c r="D29" s="160"/>
      <c r="E29" s="161">
        <v>15143441</v>
      </c>
      <c r="F29" s="65">
        <v>16888954</v>
      </c>
      <c r="G29" s="65">
        <v>1098776</v>
      </c>
      <c r="H29" s="65">
        <v>1144856</v>
      </c>
      <c r="I29" s="65">
        <v>1360898</v>
      </c>
      <c r="J29" s="65">
        <v>3604530</v>
      </c>
      <c r="K29" s="65">
        <v>1224534</v>
      </c>
      <c r="L29" s="65">
        <v>1240698</v>
      </c>
      <c r="M29" s="65">
        <v>1173780</v>
      </c>
      <c r="N29" s="65">
        <v>3639012</v>
      </c>
      <c r="O29" s="65">
        <v>1731019</v>
      </c>
      <c r="P29" s="65">
        <v>1552202</v>
      </c>
      <c r="Q29" s="65">
        <v>1124994</v>
      </c>
      <c r="R29" s="65">
        <v>4408215</v>
      </c>
      <c r="S29" s="65">
        <v>1249861</v>
      </c>
      <c r="T29" s="65">
        <v>1301541</v>
      </c>
      <c r="U29" s="65">
        <v>1408365</v>
      </c>
      <c r="V29" s="65">
        <v>3959767</v>
      </c>
      <c r="W29" s="65">
        <v>15611524</v>
      </c>
      <c r="X29" s="65">
        <v>16888954</v>
      </c>
      <c r="Y29" s="65">
        <v>-1277430</v>
      </c>
      <c r="Z29" s="145">
        <v>-7.56</v>
      </c>
      <c r="AA29" s="160">
        <v>16888954</v>
      </c>
    </row>
    <row r="30" spans="1:27" ht="13.5">
      <c r="A30" s="143" t="s">
        <v>76</v>
      </c>
      <c r="B30" s="141"/>
      <c r="C30" s="162">
        <v>18048716</v>
      </c>
      <c r="D30" s="162"/>
      <c r="E30" s="163">
        <v>20789375</v>
      </c>
      <c r="F30" s="164">
        <v>22317895</v>
      </c>
      <c r="G30" s="164">
        <v>1952489</v>
      </c>
      <c r="H30" s="164">
        <v>1931245</v>
      </c>
      <c r="I30" s="164">
        <v>3386018</v>
      </c>
      <c r="J30" s="164">
        <v>7269752</v>
      </c>
      <c r="K30" s="164">
        <v>734675</v>
      </c>
      <c r="L30" s="164">
        <v>863358</v>
      </c>
      <c r="M30" s="164">
        <v>2631545</v>
      </c>
      <c r="N30" s="164">
        <v>4229578</v>
      </c>
      <c r="O30" s="164">
        <v>1015207</v>
      </c>
      <c r="P30" s="164">
        <v>892469</v>
      </c>
      <c r="Q30" s="164">
        <v>2065771</v>
      </c>
      <c r="R30" s="164">
        <v>3973447</v>
      </c>
      <c r="S30" s="164">
        <v>492256</v>
      </c>
      <c r="T30" s="164">
        <v>723529</v>
      </c>
      <c r="U30" s="164">
        <v>645060</v>
      </c>
      <c r="V30" s="164">
        <v>1860845</v>
      </c>
      <c r="W30" s="164">
        <v>17333622</v>
      </c>
      <c r="X30" s="164">
        <v>22317895</v>
      </c>
      <c r="Y30" s="164">
        <v>-4984273</v>
      </c>
      <c r="Z30" s="146">
        <v>-22.33</v>
      </c>
      <c r="AA30" s="162">
        <v>22317895</v>
      </c>
    </row>
    <row r="31" spans="1:27" ht="13.5">
      <c r="A31" s="143" t="s">
        <v>77</v>
      </c>
      <c r="B31" s="141"/>
      <c r="C31" s="160">
        <v>9345461</v>
      </c>
      <c r="D31" s="160"/>
      <c r="E31" s="161">
        <v>8536322</v>
      </c>
      <c r="F31" s="65">
        <v>9211353</v>
      </c>
      <c r="G31" s="65">
        <v>486486</v>
      </c>
      <c r="H31" s="65">
        <v>461167</v>
      </c>
      <c r="I31" s="65">
        <v>521771</v>
      </c>
      <c r="J31" s="65">
        <v>1469424</v>
      </c>
      <c r="K31" s="65">
        <v>624485</v>
      </c>
      <c r="L31" s="65">
        <v>1039326</v>
      </c>
      <c r="M31" s="65">
        <v>392889</v>
      </c>
      <c r="N31" s="65">
        <v>2056700</v>
      </c>
      <c r="O31" s="65">
        <v>548802</v>
      </c>
      <c r="P31" s="65">
        <v>788803</v>
      </c>
      <c r="Q31" s="65">
        <v>662293</v>
      </c>
      <c r="R31" s="65">
        <v>1999898</v>
      </c>
      <c r="S31" s="65">
        <v>797175</v>
      </c>
      <c r="T31" s="65">
        <v>669702</v>
      </c>
      <c r="U31" s="65">
        <v>702198</v>
      </c>
      <c r="V31" s="65">
        <v>2169075</v>
      </c>
      <c r="W31" s="65">
        <v>7695097</v>
      </c>
      <c r="X31" s="65">
        <v>9211353</v>
      </c>
      <c r="Y31" s="65">
        <v>-1516256</v>
      </c>
      <c r="Z31" s="145">
        <v>-16.46</v>
      </c>
      <c r="AA31" s="160">
        <v>9211353</v>
      </c>
    </row>
    <row r="32" spans="1:27" ht="13.5">
      <c r="A32" s="140" t="s">
        <v>78</v>
      </c>
      <c r="B32" s="141"/>
      <c r="C32" s="158">
        <f aca="true" t="shared" si="6" ref="C32:Y32">SUM(C33:C37)</f>
        <v>18200102</v>
      </c>
      <c r="D32" s="158">
        <f>SUM(D33:D37)</f>
        <v>0</v>
      </c>
      <c r="E32" s="159">
        <f t="shared" si="6"/>
        <v>25488508</v>
      </c>
      <c r="F32" s="105">
        <f t="shared" si="6"/>
        <v>25197165</v>
      </c>
      <c r="G32" s="105">
        <f t="shared" si="6"/>
        <v>1424490</v>
      </c>
      <c r="H32" s="105">
        <f t="shared" si="6"/>
        <v>1743155</v>
      </c>
      <c r="I32" s="105">
        <f t="shared" si="6"/>
        <v>1624526</v>
      </c>
      <c r="J32" s="105">
        <f t="shared" si="6"/>
        <v>4792171</v>
      </c>
      <c r="K32" s="105">
        <f t="shared" si="6"/>
        <v>1415883</v>
      </c>
      <c r="L32" s="105">
        <f t="shared" si="6"/>
        <v>2168892</v>
      </c>
      <c r="M32" s="105">
        <f t="shared" si="6"/>
        <v>1649065</v>
      </c>
      <c r="N32" s="105">
        <f t="shared" si="6"/>
        <v>5233840</v>
      </c>
      <c r="O32" s="105">
        <f t="shared" si="6"/>
        <v>2305375</v>
      </c>
      <c r="P32" s="105">
        <f t="shared" si="6"/>
        <v>1676261</v>
      </c>
      <c r="Q32" s="105">
        <f t="shared" si="6"/>
        <v>1496587</v>
      </c>
      <c r="R32" s="105">
        <f t="shared" si="6"/>
        <v>5478223</v>
      </c>
      <c r="S32" s="105">
        <f t="shared" si="6"/>
        <v>1528895</v>
      </c>
      <c r="T32" s="105">
        <f t="shared" si="6"/>
        <v>1682707</v>
      </c>
      <c r="U32" s="105">
        <f t="shared" si="6"/>
        <v>1996952</v>
      </c>
      <c r="V32" s="105">
        <f t="shared" si="6"/>
        <v>5208554</v>
      </c>
      <c r="W32" s="105">
        <f t="shared" si="6"/>
        <v>20712788</v>
      </c>
      <c r="X32" s="105">
        <f t="shared" si="6"/>
        <v>25197165</v>
      </c>
      <c r="Y32" s="105">
        <f t="shared" si="6"/>
        <v>-4484377</v>
      </c>
      <c r="Z32" s="142">
        <f>+IF(X32&lt;&gt;0,+(Y32/X32)*100,0)</f>
        <v>-17.797149004659847</v>
      </c>
      <c r="AA32" s="158">
        <f>SUM(AA33:AA37)</f>
        <v>25197165</v>
      </c>
    </row>
    <row r="33" spans="1:27" ht="13.5">
      <c r="A33" s="143" t="s">
        <v>79</v>
      </c>
      <c r="B33" s="141"/>
      <c r="C33" s="160">
        <v>18200102</v>
      </c>
      <c r="D33" s="160"/>
      <c r="E33" s="161">
        <v>25488508</v>
      </c>
      <c r="F33" s="65">
        <v>25197165</v>
      </c>
      <c r="G33" s="65">
        <v>1424490</v>
      </c>
      <c r="H33" s="65">
        <v>1743155</v>
      </c>
      <c r="I33" s="65">
        <v>1624526</v>
      </c>
      <c r="J33" s="65">
        <v>4792171</v>
      </c>
      <c r="K33" s="65">
        <v>1415883</v>
      </c>
      <c r="L33" s="65">
        <v>2168892</v>
      </c>
      <c r="M33" s="65">
        <v>1649065</v>
      </c>
      <c r="N33" s="65">
        <v>5233840</v>
      </c>
      <c r="O33" s="65">
        <v>2305375</v>
      </c>
      <c r="P33" s="65">
        <v>1676261</v>
      </c>
      <c r="Q33" s="65">
        <v>1496587</v>
      </c>
      <c r="R33" s="65">
        <v>5478223</v>
      </c>
      <c r="S33" s="65">
        <v>1528895</v>
      </c>
      <c r="T33" s="65">
        <v>1682707</v>
      </c>
      <c r="U33" s="65">
        <v>1996952</v>
      </c>
      <c r="V33" s="65">
        <v>5208554</v>
      </c>
      <c r="W33" s="65">
        <v>20712788</v>
      </c>
      <c r="X33" s="65">
        <v>25197165</v>
      </c>
      <c r="Y33" s="65">
        <v>-4484377</v>
      </c>
      <c r="Z33" s="145">
        <v>-17.8</v>
      </c>
      <c r="AA33" s="160">
        <v>25197165</v>
      </c>
    </row>
    <row r="34" spans="1:27" ht="13.5">
      <c r="A34" s="143" t="s">
        <v>80</v>
      </c>
      <c r="B34" s="141"/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>
        <v>0</v>
      </c>
      <c r="AA34" s="160"/>
    </row>
    <row r="35" spans="1:27" ht="13.5">
      <c r="A35" s="143" t="s">
        <v>81</v>
      </c>
      <c r="B35" s="141"/>
      <c r="C35" s="160"/>
      <c r="D35" s="160"/>
      <c r="E35" s="16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>
        <v>0</v>
      </c>
      <c r="AA35" s="160"/>
    </row>
    <row r="36" spans="1:27" ht="13.5">
      <c r="A36" s="143" t="s">
        <v>82</v>
      </c>
      <c r="B36" s="141"/>
      <c r="C36" s="160"/>
      <c r="D36" s="160"/>
      <c r="E36" s="161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>
        <v>0</v>
      </c>
      <c r="AA36" s="160"/>
    </row>
    <row r="37" spans="1:27" ht="13.5">
      <c r="A37" s="143" t="s">
        <v>83</v>
      </c>
      <c r="B37" s="141"/>
      <c r="C37" s="162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46">
        <v>0</v>
      </c>
      <c r="AA37" s="162"/>
    </row>
    <row r="38" spans="1:27" ht="13.5">
      <c r="A38" s="140" t="s">
        <v>84</v>
      </c>
      <c r="B38" s="147"/>
      <c r="C38" s="158">
        <f aca="true" t="shared" si="7" ref="C38:Y38">SUM(C39:C41)</f>
        <v>2860051</v>
      </c>
      <c r="D38" s="158">
        <f>SUM(D39:D41)</f>
        <v>0</v>
      </c>
      <c r="E38" s="159">
        <f t="shared" si="7"/>
        <v>5172814</v>
      </c>
      <c r="F38" s="105">
        <f t="shared" si="7"/>
        <v>5461613</v>
      </c>
      <c r="G38" s="105">
        <f t="shared" si="7"/>
        <v>219452</v>
      </c>
      <c r="H38" s="105">
        <f t="shared" si="7"/>
        <v>228231</v>
      </c>
      <c r="I38" s="105">
        <f t="shared" si="7"/>
        <v>772995</v>
      </c>
      <c r="J38" s="105">
        <f t="shared" si="7"/>
        <v>1220678</v>
      </c>
      <c r="K38" s="105">
        <f t="shared" si="7"/>
        <v>258161</v>
      </c>
      <c r="L38" s="105">
        <f t="shared" si="7"/>
        <v>271260</v>
      </c>
      <c r="M38" s="105">
        <f t="shared" si="7"/>
        <v>656076</v>
      </c>
      <c r="N38" s="105">
        <f t="shared" si="7"/>
        <v>1185497</v>
      </c>
      <c r="O38" s="105">
        <f t="shared" si="7"/>
        <v>217899</v>
      </c>
      <c r="P38" s="105">
        <f t="shared" si="7"/>
        <v>376447</v>
      </c>
      <c r="Q38" s="105">
        <f t="shared" si="7"/>
        <v>219138</v>
      </c>
      <c r="R38" s="105">
        <f t="shared" si="7"/>
        <v>813484</v>
      </c>
      <c r="S38" s="105">
        <f t="shared" si="7"/>
        <v>440783</v>
      </c>
      <c r="T38" s="105">
        <f t="shared" si="7"/>
        <v>430890</v>
      </c>
      <c r="U38" s="105">
        <f t="shared" si="7"/>
        <v>193856</v>
      </c>
      <c r="V38" s="105">
        <f t="shared" si="7"/>
        <v>1065529</v>
      </c>
      <c r="W38" s="105">
        <f t="shared" si="7"/>
        <v>4285188</v>
      </c>
      <c r="X38" s="105">
        <f t="shared" si="7"/>
        <v>5461613</v>
      </c>
      <c r="Y38" s="105">
        <f t="shared" si="7"/>
        <v>-1176425</v>
      </c>
      <c r="Z38" s="142">
        <f>+IF(X38&lt;&gt;0,+(Y38/X38)*100,0)</f>
        <v>-21.539882082454394</v>
      </c>
      <c r="AA38" s="158">
        <f>SUM(AA39:AA41)</f>
        <v>5461613</v>
      </c>
    </row>
    <row r="39" spans="1:27" ht="13.5">
      <c r="A39" s="143" t="s">
        <v>85</v>
      </c>
      <c r="B39" s="141"/>
      <c r="C39" s="160">
        <v>2860051</v>
      </c>
      <c r="D39" s="160"/>
      <c r="E39" s="161">
        <v>5172814</v>
      </c>
      <c r="F39" s="65">
        <v>5461613</v>
      </c>
      <c r="G39" s="65">
        <v>219452</v>
      </c>
      <c r="H39" s="65">
        <v>228231</v>
      </c>
      <c r="I39" s="65">
        <v>772995</v>
      </c>
      <c r="J39" s="65">
        <v>1220678</v>
      </c>
      <c r="K39" s="65">
        <v>258161</v>
      </c>
      <c r="L39" s="65">
        <v>271260</v>
      </c>
      <c r="M39" s="65">
        <v>656076</v>
      </c>
      <c r="N39" s="65">
        <v>1185497</v>
      </c>
      <c r="O39" s="65">
        <v>217899</v>
      </c>
      <c r="P39" s="65">
        <v>376447</v>
      </c>
      <c r="Q39" s="65">
        <v>219138</v>
      </c>
      <c r="R39" s="65">
        <v>813484</v>
      </c>
      <c r="S39" s="65">
        <v>440783</v>
      </c>
      <c r="T39" s="65">
        <v>430890</v>
      </c>
      <c r="U39" s="65">
        <v>193856</v>
      </c>
      <c r="V39" s="65">
        <v>1065529</v>
      </c>
      <c r="W39" s="65">
        <v>4285188</v>
      </c>
      <c r="X39" s="65">
        <v>5461613</v>
      </c>
      <c r="Y39" s="65">
        <v>-1176425</v>
      </c>
      <c r="Z39" s="145">
        <v>-21.54</v>
      </c>
      <c r="AA39" s="160">
        <v>5461613</v>
      </c>
    </row>
    <row r="40" spans="1:27" ht="13.5">
      <c r="A40" s="143" t="s">
        <v>86</v>
      </c>
      <c r="B40" s="141"/>
      <c r="C40" s="160"/>
      <c r="D40" s="160"/>
      <c r="E40" s="161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145">
        <v>0</v>
      </c>
      <c r="AA40" s="160"/>
    </row>
    <row r="41" spans="1:27" ht="13.5">
      <c r="A41" s="143" t="s">
        <v>87</v>
      </c>
      <c r="B41" s="141"/>
      <c r="C41" s="160"/>
      <c r="D41" s="160"/>
      <c r="E41" s="161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>
        <v>0</v>
      </c>
      <c r="AA41" s="160"/>
    </row>
    <row r="42" spans="1:27" ht="13.5">
      <c r="A42" s="140" t="s">
        <v>88</v>
      </c>
      <c r="B42" s="147"/>
      <c r="C42" s="158">
        <f aca="true" t="shared" si="8" ref="C42:Y42">SUM(C43:C46)</f>
        <v>0</v>
      </c>
      <c r="D42" s="158">
        <f>SUM(D43:D46)</f>
        <v>0</v>
      </c>
      <c r="E42" s="159">
        <f t="shared" si="8"/>
        <v>5287261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105">
        <f t="shared" si="8"/>
        <v>0</v>
      </c>
      <c r="N42" s="105">
        <f t="shared" si="8"/>
        <v>0</v>
      </c>
      <c r="O42" s="105">
        <f t="shared" si="8"/>
        <v>0</v>
      </c>
      <c r="P42" s="105">
        <f t="shared" si="8"/>
        <v>0</v>
      </c>
      <c r="Q42" s="105">
        <f t="shared" si="8"/>
        <v>0</v>
      </c>
      <c r="R42" s="105">
        <f t="shared" si="8"/>
        <v>0</v>
      </c>
      <c r="S42" s="105">
        <f t="shared" si="8"/>
        <v>0</v>
      </c>
      <c r="T42" s="105">
        <f t="shared" si="8"/>
        <v>0</v>
      </c>
      <c r="U42" s="105">
        <f t="shared" si="8"/>
        <v>0</v>
      </c>
      <c r="V42" s="105">
        <f t="shared" si="8"/>
        <v>0</v>
      </c>
      <c r="W42" s="105">
        <f t="shared" si="8"/>
        <v>0</v>
      </c>
      <c r="X42" s="105">
        <f t="shared" si="8"/>
        <v>0</v>
      </c>
      <c r="Y42" s="105">
        <f t="shared" si="8"/>
        <v>0</v>
      </c>
      <c r="Z42" s="142">
        <f>+IF(X42&lt;&gt;0,+(Y42/X42)*100,0)</f>
        <v>0</v>
      </c>
      <c r="AA42" s="158">
        <f>SUM(AA43:AA46)</f>
        <v>0</v>
      </c>
    </row>
    <row r="43" spans="1:27" ht="13.5">
      <c r="A43" s="143" t="s">
        <v>89</v>
      </c>
      <c r="B43" s="141"/>
      <c r="C43" s="160"/>
      <c r="D43" s="160"/>
      <c r="E43" s="161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5">
        <v>0</v>
      </c>
      <c r="AA43" s="160"/>
    </row>
    <row r="44" spans="1:27" ht="13.5">
      <c r="A44" s="143" t="s">
        <v>90</v>
      </c>
      <c r="B44" s="141"/>
      <c r="C44" s="160"/>
      <c r="D44" s="160"/>
      <c r="E44" s="161">
        <v>5287261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5">
        <v>0</v>
      </c>
      <c r="AA44" s="160"/>
    </row>
    <row r="45" spans="1:27" ht="13.5">
      <c r="A45" s="143" t="s">
        <v>91</v>
      </c>
      <c r="B45" s="141"/>
      <c r="C45" s="162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46">
        <v>0</v>
      </c>
      <c r="AA45" s="162"/>
    </row>
    <row r="46" spans="1:27" ht="13.5">
      <c r="A46" s="143" t="s">
        <v>92</v>
      </c>
      <c r="B46" s="141"/>
      <c r="C46" s="160"/>
      <c r="D46" s="160"/>
      <c r="E46" s="161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5">
        <v>0</v>
      </c>
      <c r="AA46" s="160"/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60744406</v>
      </c>
      <c r="D48" s="177">
        <f>+D28+D32+D38+D42+D47</f>
        <v>0</v>
      </c>
      <c r="E48" s="178">
        <f t="shared" si="9"/>
        <v>80417721</v>
      </c>
      <c r="F48" s="78">
        <f t="shared" si="9"/>
        <v>79076980</v>
      </c>
      <c r="G48" s="78">
        <f t="shared" si="9"/>
        <v>5181693</v>
      </c>
      <c r="H48" s="78">
        <f t="shared" si="9"/>
        <v>5508654</v>
      </c>
      <c r="I48" s="78">
        <f t="shared" si="9"/>
        <v>7666208</v>
      </c>
      <c r="J48" s="78">
        <f t="shared" si="9"/>
        <v>18356555</v>
      </c>
      <c r="K48" s="78">
        <f t="shared" si="9"/>
        <v>4257738</v>
      </c>
      <c r="L48" s="78">
        <f t="shared" si="9"/>
        <v>5583534</v>
      </c>
      <c r="M48" s="78">
        <f t="shared" si="9"/>
        <v>6503355</v>
      </c>
      <c r="N48" s="78">
        <f t="shared" si="9"/>
        <v>16344627</v>
      </c>
      <c r="O48" s="78">
        <f t="shared" si="9"/>
        <v>5818302</v>
      </c>
      <c r="P48" s="78">
        <f t="shared" si="9"/>
        <v>5286182</v>
      </c>
      <c r="Q48" s="78">
        <f t="shared" si="9"/>
        <v>5568783</v>
      </c>
      <c r="R48" s="78">
        <f t="shared" si="9"/>
        <v>16673267</v>
      </c>
      <c r="S48" s="78">
        <f t="shared" si="9"/>
        <v>4508970</v>
      </c>
      <c r="T48" s="78">
        <f t="shared" si="9"/>
        <v>4808369</v>
      </c>
      <c r="U48" s="78">
        <f t="shared" si="9"/>
        <v>4946431</v>
      </c>
      <c r="V48" s="78">
        <f t="shared" si="9"/>
        <v>14263770</v>
      </c>
      <c r="W48" s="78">
        <f t="shared" si="9"/>
        <v>65638219</v>
      </c>
      <c r="X48" s="78">
        <f t="shared" si="9"/>
        <v>79076980</v>
      </c>
      <c r="Y48" s="78">
        <f t="shared" si="9"/>
        <v>-13438761</v>
      </c>
      <c r="Z48" s="179">
        <f>+IF(X48&lt;&gt;0,+(Y48/X48)*100,0)</f>
        <v>-16.994529887206113</v>
      </c>
      <c r="AA48" s="177">
        <f>+AA28+AA32+AA38+AA42+AA47</f>
        <v>79076980</v>
      </c>
    </row>
    <row r="49" spans="1:27" ht="13.5">
      <c r="A49" s="153" t="s">
        <v>49</v>
      </c>
      <c r="B49" s="154"/>
      <c r="C49" s="180">
        <f aca="true" t="shared" si="10" ref="C49:Y49">+C25-C48</f>
        <v>16099246</v>
      </c>
      <c r="D49" s="180">
        <f>+D25-D48</f>
        <v>0</v>
      </c>
      <c r="E49" s="181">
        <f t="shared" si="10"/>
        <v>31373834</v>
      </c>
      <c r="F49" s="182">
        <f t="shared" si="10"/>
        <v>41643417</v>
      </c>
      <c r="G49" s="182">
        <f t="shared" si="10"/>
        <v>19638540</v>
      </c>
      <c r="H49" s="182">
        <f t="shared" si="10"/>
        <v>-3285791</v>
      </c>
      <c r="I49" s="182">
        <f t="shared" si="10"/>
        <v>-365657</v>
      </c>
      <c r="J49" s="182">
        <f t="shared" si="10"/>
        <v>15987092</v>
      </c>
      <c r="K49" s="182">
        <f t="shared" si="10"/>
        <v>-1428383</v>
      </c>
      <c r="L49" s="182">
        <f t="shared" si="10"/>
        <v>8245326</v>
      </c>
      <c r="M49" s="182">
        <f t="shared" si="10"/>
        <v>-2255504</v>
      </c>
      <c r="N49" s="182">
        <f t="shared" si="10"/>
        <v>4561439</v>
      </c>
      <c r="O49" s="182">
        <f t="shared" si="10"/>
        <v>-858415</v>
      </c>
      <c r="P49" s="182">
        <f t="shared" si="10"/>
        <v>2719825</v>
      </c>
      <c r="Q49" s="182">
        <f t="shared" si="10"/>
        <v>11974851</v>
      </c>
      <c r="R49" s="182">
        <f t="shared" si="10"/>
        <v>13836261</v>
      </c>
      <c r="S49" s="182">
        <f t="shared" si="10"/>
        <v>-733460</v>
      </c>
      <c r="T49" s="182">
        <f t="shared" si="10"/>
        <v>1858281</v>
      </c>
      <c r="U49" s="182">
        <f t="shared" si="10"/>
        <v>523495</v>
      </c>
      <c r="V49" s="182">
        <f t="shared" si="10"/>
        <v>1648316</v>
      </c>
      <c r="W49" s="182">
        <f t="shared" si="10"/>
        <v>36033108</v>
      </c>
      <c r="X49" s="182">
        <f>IF(F25=F48,0,X25-X48)</f>
        <v>41643417</v>
      </c>
      <c r="Y49" s="182">
        <f t="shared" si="10"/>
        <v>-5610309</v>
      </c>
      <c r="Z49" s="183">
        <f>+IF(X49&lt;&gt;0,+(Y49/X49)*100,0)</f>
        <v>-13.472259012751042</v>
      </c>
      <c r="AA49" s="180">
        <f>+AA25-AA48</f>
        <v>41643417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9398825</v>
      </c>
      <c r="D5" s="160"/>
      <c r="E5" s="161">
        <v>10292600</v>
      </c>
      <c r="F5" s="65">
        <v>10312536</v>
      </c>
      <c r="G5" s="65">
        <v>508969</v>
      </c>
      <c r="H5" s="65">
        <v>624309</v>
      </c>
      <c r="I5" s="65">
        <v>876157</v>
      </c>
      <c r="J5" s="65">
        <v>2009435</v>
      </c>
      <c r="K5" s="65">
        <v>858439</v>
      </c>
      <c r="L5" s="65">
        <v>856075</v>
      </c>
      <c r="M5" s="65">
        <v>1432321</v>
      </c>
      <c r="N5" s="65">
        <v>3146835</v>
      </c>
      <c r="O5" s="65">
        <v>863125</v>
      </c>
      <c r="P5" s="65">
        <v>853296</v>
      </c>
      <c r="Q5" s="65">
        <v>873090</v>
      </c>
      <c r="R5" s="65">
        <v>2589511</v>
      </c>
      <c r="S5" s="65">
        <v>859354</v>
      </c>
      <c r="T5" s="65">
        <v>864797</v>
      </c>
      <c r="U5" s="65">
        <v>871966</v>
      </c>
      <c r="V5" s="65">
        <v>2596117</v>
      </c>
      <c r="W5" s="65">
        <v>10341898</v>
      </c>
      <c r="X5" s="65">
        <v>10312536</v>
      </c>
      <c r="Y5" s="65">
        <v>29362</v>
      </c>
      <c r="Z5" s="145">
        <v>0.28</v>
      </c>
      <c r="AA5" s="160">
        <v>10312536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0</v>
      </c>
      <c r="D7" s="160"/>
      <c r="E7" s="161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5">
        <v>0</v>
      </c>
      <c r="W7" s="65">
        <v>0</v>
      </c>
      <c r="X7" s="65">
        <v>0</v>
      </c>
      <c r="Y7" s="65">
        <v>0</v>
      </c>
      <c r="Z7" s="145">
        <v>0</v>
      </c>
      <c r="AA7" s="160">
        <v>0</v>
      </c>
    </row>
    <row r="8" spans="1:27" ht="13.5">
      <c r="A8" s="198" t="s">
        <v>104</v>
      </c>
      <c r="B8" s="197" t="s">
        <v>96</v>
      </c>
      <c r="C8" s="160">
        <v>0</v>
      </c>
      <c r="D8" s="160"/>
      <c r="E8" s="161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145">
        <v>0</v>
      </c>
      <c r="AA8" s="160">
        <v>0</v>
      </c>
    </row>
    <row r="9" spans="1:27" ht="13.5">
      <c r="A9" s="198" t="s">
        <v>105</v>
      </c>
      <c r="B9" s="197" t="s">
        <v>96</v>
      </c>
      <c r="C9" s="160">
        <v>0</v>
      </c>
      <c r="D9" s="160"/>
      <c r="E9" s="161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0</v>
      </c>
      <c r="X9" s="65">
        <v>0</v>
      </c>
      <c r="Y9" s="65">
        <v>0</v>
      </c>
      <c r="Z9" s="145">
        <v>0</v>
      </c>
      <c r="AA9" s="160">
        <v>0</v>
      </c>
    </row>
    <row r="10" spans="1:27" ht="13.5">
      <c r="A10" s="198" t="s">
        <v>106</v>
      </c>
      <c r="B10" s="197" t="s">
        <v>96</v>
      </c>
      <c r="C10" s="160">
        <v>0</v>
      </c>
      <c r="D10" s="160"/>
      <c r="E10" s="161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199">
        <v>0</v>
      </c>
      <c r="AA10" s="135">
        <v>0</v>
      </c>
    </row>
    <row r="11" spans="1:27" ht="13.5">
      <c r="A11" s="198" t="s">
        <v>107</v>
      </c>
      <c r="B11" s="200"/>
      <c r="C11" s="160">
        <v>1966193</v>
      </c>
      <c r="D11" s="160"/>
      <c r="E11" s="161">
        <v>4580736</v>
      </c>
      <c r="F11" s="65">
        <v>2084724</v>
      </c>
      <c r="G11" s="65">
        <v>68142</v>
      </c>
      <c r="H11" s="65">
        <v>154144</v>
      </c>
      <c r="I11" s="65">
        <v>174666</v>
      </c>
      <c r="J11" s="65">
        <v>396952</v>
      </c>
      <c r="K11" s="65">
        <v>174885</v>
      </c>
      <c r="L11" s="65">
        <v>156556</v>
      </c>
      <c r="M11" s="65">
        <v>316586</v>
      </c>
      <c r="N11" s="65">
        <v>648027</v>
      </c>
      <c r="O11" s="65">
        <v>175351</v>
      </c>
      <c r="P11" s="65">
        <v>182706</v>
      </c>
      <c r="Q11" s="65">
        <v>184434</v>
      </c>
      <c r="R11" s="65">
        <v>542491</v>
      </c>
      <c r="S11" s="65">
        <v>197219</v>
      </c>
      <c r="T11" s="65">
        <v>257752</v>
      </c>
      <c r="U11" s="65">
        <v>211919</v>
      </c>
      <c r="V11" s="65">
        <v>666890</v>
      </c>
      <c r="W11" s="65">
        <v>2254360</v>
      </c>
      <c r="X11" s="65">
        <v>2084724</v>
      </c>
      <c r="Y11" s="65">
        <v>169636</v>
      </c>
      <c r="Z11" s="145">
        <v>8.14</v>
      </c>
      <c r="AA11" s="160">
        <v>2084724</v>
      </c>
    </row>
    <row r="12" spans="1:27" ht="13.5">
      <c r="A12" s="198" t="s">
        <v>108</v>
      </c>
      <c r="B12" s="200"/>
      <c r="C12" s="160">
        <v>351175</v>
      </c>
      <c r="D12" s="160"/>
      <c r="E12" s="161">
        <v>242740</v>
      </c>
      <c r="F12" s="65">
        <v>323974</v>
      </c>
      <c r="G12" s="65">
        <v>17898</v>
      </c>
      <c r="H12" s="65">
        <v>9941</v>
      </c>
      <c r="I12" s="65">
        <v>23603</v>
      </c>
      <c r="J12" s="65">
        <v>51442</v>
      </c>
      <c r="K12" s="65">
        <v>17757</v>
      </c>
      <c r="L12" s="65">
        <v>51152</v>
      </c>
      <c r="M12" s="65">
        <v>47400</v>
      </c>
      <c r="N12" s="65">
        <v>116309</v>
      </c>
      <c r="O12" s="65">
        <v>52461</v>
      </c>
      <c r="P12" s="65">
        <v>23586</v>
      </c>
      <c r="Q12" s="65">
        <v>19881</v>
      </c>
      <c r="R12" s="65">
        <v>95928</v>
      </c>
      <c r="S12" s="65">
        <v>21500</v>
      </c>
      <c r="T12" s="65">
        <v>18475</v>
      </c>
      <c r="U12" s="65">
        <v>23639</v>
      </c>
      <c r="V12" s="65">
        <v>63614</v>
      </c>
      <c r="W12" s="65">
        <v>327293</v>
      </c>
      <c r="X12" s="65">
        <v>323974</v>
      </c>
      <c r="Y12" s="65">
        <v>3319</v>
      </c>
      <c r="Z12" s="145">
        <v>1.02</v>
      </c>
      <c r="AA12" s="160">
        <v>323974</v>
      </c>
    </row>
    <row r="13" spans="1:27" ht="13.5">
      <c r="A13" s="196" t="s">
        <v>109</v>
      </c>
      <c r="B13" s="200"/>
      <c r="C13" s="160">
        <v>335168</v>
      </c>
      <c r="D13" s="160"/>
      <c r="E13" s="161">
        <v>200000</v>
      </c>
      <c r="F13" s="65">
        <v>713880</v>
      </c>
      <c r="G13" s="65">
        <v>63513</v>
      </c>
      <c r="H13" s="65">
        <v>118125</v>
      </c>
      <c r="I13" s="65">
        <v>53801</v>
      </c>
      <c r="J13" s="65">
        <v>235439</v>
      </c>
      <c r="K13" s="65">
        <v>10131</v>
      </c>
      <c r="L13" s="65">
        <v>62497</v>
      </c>
      <c r="M13" s="65">
        <v>64513</v>
      </c>
      <c r="N13" s="65">
        <v>137141</v>
      </c>
      <c r="O13" s="65">
        <v>64802</v>
      </c>
      <c r="P13" s="65">
        <v>54533</v>
      </c>
      <c r="Q13" s="65">
        <v>65908</v>
      </c>
      <c r="R13" s="65">
        <v>185243</v>
      </c>
      <c r="S13" s="65">
        <v>64070</v>
      </c>
      <c r="T13" s="65">
        <v>66492</v>
      </c>
      <c r="U13" s="65">
        <v>64635</v>
      </c>
      <c r="V13" s="65">
        <v>195197</v>
      </c>
      <c r="W13" s="65">
        <v>753020</v>
      </c>
      <c r="X13" s="65">
        <v>713880</v>
      </c>
      <c r="Y13" s="65">
        <v>39140</v>
      </c>
      <c r="Z13" s="145">
        <v>5.48</v>
      </c>
      <c r="AA13" s="160">
        <v>713880</v>
      </c>
    </row>
    <row r="14" spans="1:27" ht="13.5">
      <c r="A14" s="196" t="s">
        <v>110</v>
      </c>
      <c r="B14" s="200"/>
      <c r="C14" s="160">
        <v>234065</v>
      </c>
      <c r="D14" s="160"/>
      <c r="E14" s="161">
        <v>106000</v>
      </c>
      <c r="F14" s="65">
        <v>92388</v>
      </c>
      <c r="G14" s="65">
        <v>6485</v>
      </c>
      <c r="H14" s="65">
        <v>8961</v>
      </c>
      <c r="I14" s="65">
        <v>5357</v>
      </c>
      <c r="J14" s="65">
        <v>20803</v>
      </c>
      <c r="K14" s="65">
        <v>10131</v>
      </c>
      <c r="L14" s="65">
        <v>13640</v>
      </c>
      <c r="M14" s="65">
        <v>1621</v>
      </c>
      <c r="N14" s="65">
        <v>25392</v>
      </c>
      <c r="O14" s="65">
        <v>20759</v>
      </c>
      <c r="P14" s="65">
        <v>23710</v>
      </c>
      <c r="Q14" s="65">
        <v>27473</v>
      </c>
      <c r="R14" s="65">
        <v>71942</v>
      </c>
      <c r="S14" s="65">
        <v>29978</v>
      </c>
      <c r="T14" s="65">
        <v>33924</v>
      </c>
      <c r="U14" s="65">
        <v>34534</v>
      </c>
      <c r="V14" s="65">
        <v>98436</v>
      </c>
      <c r="W14" s="65">
        <v>216573</v>
      </c>
      <c r="X14" s="65">
        <v>92388</v>
      </c>
      <c r="Y14" s="65">
        <v>124185</v>
      </c>
      <c r="Z14" s="145">
        <v>134.42</v>
      </c>
      <c r="AA14" s="160">
        <v>92388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0</v>
      </c>
      <c r="D16" s="160"/>
      <c r="E16" s="161">
        <v>0</v>
      </c>
      <c r="F16" s="65">
        <v>131676</v>
      </c>
      <c r="G16" s="65">
        <v>9759</v>
      </c>
      <c r="H16" s="65">
        <v>8195</v>
      </c>
      <c r="I16" s="65">
        <v>1950</v>
      </c>
      <c r="J16" s="65">
        <v>19904</v>
      </c>
      <c r="K16" s="65">
        <v>7770</v>
      </c>
      <c r="L16" s="65">
        <v>21450</v>
      </c>
      <c r="M16" s="65">
        <v>10650</v>
      </c>
      <c r="N16" s="65">
        <v>39870</v>
      </c>
      <c r="O16" s="65">
        <v>21850</v>
      </c>
      <c r="P16" s="65">
        <v>24387</v>
      </c>
      <c r="Q16" s="65">
        <v>10783</v>
      </c>
      <c r="R16" s="65">
        <v>57020</v>
      </c>
      <c r="S16" s="65">
        <v>9000</v>
      </c>
      <c r="T16" s="65">
        <v>6050</v>
      </c>
      <c r="U16" s="65">
        <v>10850</v>
      </c>
      <c r="V16" s="65">
        <v>25900</v>
      </c>
      <c r="W16" s="65">
        <v>142694</v>
      </c>
      <c r="X16" s="65">
        <v>131676</v>
      </c>
      <c r="Y16" s="65">
        <v>11018</v>
      </c>
      <c r="Z16" s="145">
        <v>8.37</v>
      </c>
      <c r="AA16" s="160">
        <v>131676</v>
      </c>
    </row>
    <row r="17" spans="1:27" ht="13.5">
      <c r="A17" s="196" t="s">
        <v>113</v>
      </c>
      <c r="B17" s="200"/>
      <c r="C17" s="160">
        <v>0</v>
      </c>
      <c r="D17" s="160"/>
      <c r="E17" s="161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145">
        <v>0</v>
      </c>
      <c r="AA17" s="160">
        <v>0</v>
      </c>
    </row>
    <row r="18" spans="1:27" ht="13.5">
      <c r="A18" s="198" t="s">
        <v>114</v>
      </c>
      <c r="B18" s="197"/>
      <c r="C18" s="160">
        <v>3563794</v>
      </c>
      <c r="D18" s="160"/>
      <c r="E18" s="161">
        <v>0</v>
      </c>
      <c r="F18" s="65">
        <v>6729272</v>
      </c>
      <c r="G18" s="65">
        <v>314013</v>
      </c>
      <c r="H18" s="65">
        <v>229031</v>
      </c>
      <c r="I18" s="65">
        <v>272368</v>
      </c>
      <c r="J18" s="65">
        <v>815412</v>
      </c>
      <c r="K18" s="65">
        <v>264747</v>
      </c>
      <c r="L18" s="65">
        <v>316288</v>
      </c>
      <c r="M18" s="65">
        <v>611394</v>
      </c>
      <c r="N18" s="65">
        <v>1192429</v>
      </c>
      <c r="O18" s="65">
        <v>282854</v>
      </c>
      <c r="P18" s="65">
        <v>192334</v>
      </c>
      <c r="Q18" s="65">
        <v>385273</v>
      </c>
      <c r="R18" s="65">
        <v>860461</v>
      </c>
      <c r="S18" s="65">
        <v>292896</v>
      </c>
      <c r="T18" s="65">
        <v>514904</v>
      </c>
      <c r="U18" s="65">
        <v>241301</v>
      </c>
      <c r="V18" s="65">
        <v>1049101</v>
      </c>
      <c r="W18" s="65">
        <v>3917403</v>
      </c>
      <c r="X18" s="65">
        <v>6729272</v>
      </c>
      <c r="Y18" s="65">
        <v>-2811869</v>
      </c>
      <c r="Z18" s="145">
        <v>-41.79</v>
      </c>
      <c r="AA18" s="160">
        <v>6729272</v>
      </c>
    </row>
    <row r="19" spans="1:27" ht="13.5">
      <c r="A19" s="196" t="s">
        <v>34</v>
      </c>
      <c r="B19" s="200"/>
      <c r="C19" s="160">
        <v>41599260</v>
      </c>
      <c r="D19" s="160"/>
      <c r="E19" s="161">
        <v>54466000</v>
      </c>
      <c r="F19" s="65">
        <v>54814074</v>
      </c>
      <c r="G19" s="65">
        <v>20648534</v>
      </c>
      <c r="H19" s="65">
        <v>107960</v>
      </c>
      <c r="I19" s="65">
        <v>2197136</v>
      </c>
      <c r="J19" s="65">
        <v>22953630</v>
      </c>
      <c r="K19" s="65">
        <v>35803</v>
      </c>
      <c r="L19" s="65">
        <v>10657858</v>
      </c>
      <c r="M19" s="65">
        <v>780791</v>
      </c>
      <c r="N19" s="65">
        <v>11474452</v>
      </c>
      <c r="O19" s="65">
        <v>176639</v>
      </c>
      <c r="P19" s="65">
        <v>4391203</v>
      </c>
      <c r="Q19" s="65">
        <v>10413293</v>
      </c>
      <c r="R19" s="65">
        <v>14981135</v>
      </c>
      <c r="S19" s="65">
        <v>168795</v>
      </c>
      <c r="T19" s="65">
        <v>222696</v>
      </c>
      <c r="U19" s="65">
        <v>3183536</v>
      </c>
      <c r="V19" s="65">
        <v>3575027</v>
      </c>
      <c r="W19" s="65">
        <v>52984244</v>
      </c>
      <c r="X19" s="65">
        <v>54814074</v>
      </c>
      <c r="Y19" s="65">
        <v>-1829830</v>
      </c>
      <c r="Z19" s="145">
        <v>-3.34</v>
      </c>
      <c r="AA19" s="160">
        <v>54814074</v>
      </c>
    </row>
    <row r="20" spans="1:27" ht="13.5">
      <c r="A20" s="196" t="s">
        <v>35</v>
      </c>
      <c r="B20" s="200" t="s">
        <v>96</v>
      </c>
      <c r="C20" s="160">
        <v>643321</v>
      </c>
      <c r="D20" s="160"/>
      <c r="E20" s="161">
        <v>10918557</v>
      </c>
      <c r="F20" s="59">
        <v>15408139</v>
      </c>
      <c r="G20" s="59">
        <v>1081178</v>
      </c>
      <c r="H20" s="59">
        <v>297708</v>
      </c>
      <c r="I20" s="59">
        <v>587176</v>
      </c>
      <c r="J20" s="59">
        <v>1966062</v>
      </c>
      <c r="K20" s="59">
        <v>36329</v>
      </c>
      <c r="L20" s="59">
        <v>67737</v>
      </c>
      <c r="M20" s="59">
        <v>93146</v>
      </c>
      <c r="N20" s="59">
        <v>197212</v>
      </c>
      <c r="O20" s="59">
        <v>121981</v>
      </c>
      <c r="P20" s="59">
        <v>55121</v>
      </c>
      <c r="Q20" s="59">
        <v>119381</v>
      </c>
      <c r="R20" s="59">
        <v>296483</v>
      </c>
      <c r="S20" s="59">
        <v>70840</v>
      </c>
      <c r="T20" s="59">
        <v>56764</v>
      </c>
      <c r="U20" s="59">
        <v>57209</v>
      </c>
      <c r="V20" s="59">
        <v>184813</v>
      </c>
      <c r="W20" s="59">
        <v>2644570</v>
      </c>
      <c r="X20" s="59">
        <v>15408139</v>
      </c>
      <c r="Y20" s="59">
        <v>-12763569</v>
      </c>
      <c r="Z20" s="199">
        <v>-82.84</v>
      </c>
      <c r="AA20" s="135">
        <v>15408139</v>
      </c>
    </row>
    <row r="21" spans="1:27" ht="13.5">
      <c r="A21" s="196" t="s">
        <v>115</v>
      </c>
      <c r="B21" s="200"/>
      <c r="C21" s="160">
        <v>3766098</v>
      </c>
      <c r="D21" s="160"/>
      <c r="E21" s="161">
        <v>4918000</v>
      </c>
      <c r="F21" s="65">
        <v>830000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87">
        <v>415000</v>
      </c>
      <c r="Q21" s="65">
        <v>0</v>
      </c>
      <c r="R21" s="65">
        <v>415000</v>
      </c>
      <c r="S21" s="65">
        <v>0</v>
      </c>
      <c r="T21" s="65">
        <v>455000</v>
      </c>
      <c r="U21" s="65">
        <v>0</v>
      </c>
      <c r="V21" s="65">
        <v>455000</v>
      </c>
      <c r="W21" s="87">
        <v>870000</v>
      </c>
      <c r="X21" s="65">
        <v>830000</v>
      </c>
      <c r="Y21" s="65">
        <v>40000</v>
      </c>
      <c r="Z21" s="145">
        <v>4.82</v>
      </c>
      <c r="AA21" s="160">
        <v>830000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61857899</v>
      </c>
      <c r="D22" s="203">
        <f>SUM(D5:D21)</f>
        <v>0</v>
      </c>
      <c r="E22" s="204">
        <f t="shared" si="0"/>
        <v>85724633</v>
      </c>
      <c r="F22" s="205">
        <f t="shared" si="0"/>
        <v>91440663</v>
      </c>
      <c r="G22" s="205">
        <f t="shared" si="0"/>
        <v>22718491</v>
      </c>
      <c r="H22" s="205">
        <f t="shared" si="0"/>
        <v>1558374</v>
      </c>
      <c r="I22" s="205">
        <f t="shared" si="0"/>
        <v>4192214</v>
      </c>
      <c r="J22" s="205">
        <f t="shared" si="0"/>
        <v>28469079</v>
      </c>
      <c r="K22" s="205">
        <f t="shared" si="0"/>
        <v>1415992</v>
      </c>
      <c r="L22" s="205">
        <f t="shared" si="0"/>
        <v>12203253</v>
      </c>
      <c r="M22" s="205">
        <f t="shared" si="0"/>
        <v>3358422</v>
      </c>
      <c r="N22" s="205">
        <f t="shared" si="0"/>
        <v>16977667</v>
      </c>
      <c r="O22" s="205">
        <f t="shared" si="0"/>
        <v>1779822</v>
      </c>
      <c r="P22" s="205">
        <f t="shared" si="0"/>
        <v>6215876</v>
      </c>
      <c r="Q22" s="205">
        <f t="shared" si="0"/>
        <v>12099516</v>
      </c>
      <c r="R22" s="205">
        <f t="shared" si="0"/>
        <v>20095214</v>
      </c>
      <c r="S22" s="205">
        <f t="shared" si="0"/>
        <v>1713652</v>
      </c>
      <c r="T22" s="205">
        <f t="shared" si="0"/>
        <v>2496854</v>
      </c>
      <c r="U22" s="205">
        <f t="shared" si="0"/>
        <v>4699589</v>
      </c>
      <c r="V22" s="205">
        <f t="shared" si="0"/>
        <v>8910095</v>
      </c>
      <c r="W22" s="205">
        <f t="shared" si="0"/>
        <v>74452055</v>
      </c>
      <c r="X22" s="205">
        <f t="shared" si="0"/>
        <v>91440663</v>
      </c>
      <c r="Y22" s="205">
        <f t="shared" si="0"/>
        <v>-16988608</v>
      </c>
      <c r="Z22" s="206">
        <f>+IF(X22&lt;&gt;0,+(Y22/X22)*100,0)</f>
        <v>-18.578832920316863</v>
      </c>
      <c r="AA22" s="203">
        <f>SUM(AA5:AA21)</f>
        <v>91440663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26382344</v>
      </c>
      <c r="D25" s="160"/>
      <c r="E25" s="161">
        <v>33906386</v>
      </c>
      <c r="F25" s="65">
        <v>31472365</v>
      </c>
      <c r="G25" s="65">
        <v>2290449</v>
      </c>
      <c r="H25" s="65">
        <v>2095271</v>
      </c>
      <c r="I25" s="65">
        <v>2390284</v>
      </c>
      <c r="J25" s="65">
        <v>6776004</v>
      </c>
      <c r="K25" s="65">
        <v>2288363</v>
      </c>
      <c r="L25" s="65">
        <v>2429065</v>
      </c>
      <c r="M25" s="65">
        <v>2300360</v>
      </c>
      <c r="N25" s="65">
        <v>7017788</v>
      </c>
      <c r="O25" s="65">
        <v>2639437</v>
      </c>
      <c r="P25" s="65">
        <v>2295213</v>
      </c>
      <c r="Q25" s="65">
        <v>2165077</v>
      </c>
      <c r="R25" s="65">
        <v>7099727</v>
      </c>
      <c r="S25" s="65">
        <v>2428192</v>
      </c>
      <c r="T25" s="65">
        <v>2156428</v>
      </c>
      <c r="U25" s="65">
        <v>2183870</v>
      </c>
      <c r="V25" s="65">
        <v>6768490</v>
      </c>
      <c r="W25" s="65">
        <v>27662009</v>
      </c>
      <c r="X25" s="65">
        <v>31472365</v>
      </c>
      <c r="Y25" s="65">
        <v>-3810356</v>
      </c>
      <c r="Z25" s="145">
        <v>-12.11</v>
      </c>
      <c r="AA25" s="160">
        <v>31472365</v>
      </c>
    </row>
    <row r="26" spans="1:27" ht="13.5">
      <c r="A26" s="198" t="s">
        <v>38</v>
      </c>
      <c r="B26" s="197"/>
      <c r="C26" s="160">
        <v>5683264</v>
      </c>
      <c r="D26" s="160"/>
      <c r="E26" s="161">
        <v>5947487</v>
      </c>
      <c r="F26" s="65">
        <v>7774393</v>
      </c>
      <c r="G26" s="65">
        <v>536078</v>
      </c>
      <c r="H26" s="65">
        <v>543327</v>
      </c>
      <c r="I26" s="65">
        <v>532697</v>
      </c>
      <c r="J26" s="65">
        <v>1612102</v>
      </c>
      <c r="K26" s="65">
        <v>546163</v>
      </c>
      <c r="L26" s="65">
        <v>535326</v>
      </c>
      <c r="M26" s="65">
        <v>527780</v>
      </c>
      <c r="N26" s="65">
        <v>1609269</v>
      </c>
      <c r="O26" s="65">
        <v>817111</v>
      </c>
      <c r="P26" s="65">
        <v>812084</v>
      </c>
      <c r="Q26" s="65">
        <v>464888</v>
      </c>
      <c r="R26" s="65">
        <v>2094083</v>
      </c>
      <c r="S26" s="65">
        <v>537226</v>
      </c>
      <c r="T26" s="65">
        <v>590873</v>
      </c>
      <c r="U26" s="65">
        <v>590639</v>
      </c>
      <c r="V26" s="65">
        <v>1718738</v>
      </c>
      <c r="W26" s="65">
        <v>7034192</v>
      </c>
      <c r="X26" s="65">
        <v>7774393</v>
      </c>
      <c r="Y26" s="65">
        <v>-740201</v>
      </c>
      <c r="Z26" s="145">
        <v>-9.52</v>
      </c>
      <c r="AA26" s="160">
        <v>7774393</v>
      </c>
    </row>
    <row r="27" spans="1:27" ht="13.5">
      <c r="A27" s="198" t="s">
        <v>118</v>
      </c>
      <c r="B27" s="197" t="s">
        <v>99</v>
      </c>
      <c r="C27" s="160">
        <v>3356782</v>
      </c>
      <c r="D27" s="160"/>
      <c r="E27" s="161">
        <v>0</v>
      </c>
      <c r="F27" s="65">
        <v>3500000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3500000</v>
      </c>
      <c r="Y27" s="65">
        <v>-3500000</v>
      </c>
      <c r="Z27" s="145">
        <v>-100</v>
      </c>
      <c r="AA27" s="160">
        <v>3500000</v>
      </c>
    </row>
    <row r="28" spans="1:27" ht="13.5">
      <c r="A28" s="198" t="s">
        <v>39</v>
      </c>
      <c r="B28" s="197" t="s">
        <v>96</v>
      </c>
      <c r="C28" s="160">
        <v>4609005</v>
      </c>
      <c r="D28" s="160"/>
      <c r="E28" s="161">
        <v>0</v>
      </c>
      <c r="F28" s="65">
        <v>5134244</v>
      </c>
      <c r="G28" s="65">
        <v>0</v>
      </c>
      <c r="H28" s="65">
        <v>0</v>
      </c>
      <c r="I28" s="65">
        <v>1232978</v>
      </c>
      <c r="J28" s="65">
        <v>1232978</v>
      </c>
      <c r="K28" s="65">
        <v>0</v>
      </c>
      <c r="L28" s="65">
        <v>0</v>
      </c>
      <c r="M28" s="65">
        <v>1334145</v>
      </c>
      <c r="N28" s="65">
        <v>1334145</v>
      </c>
      <c r="O28" s="65">
        <v>0</v>
      </c>
      <c r="P28" s="65">
        <v>0</v>
      </c>
      <c r="Q28" s="65">
        <v>1292279</v>
      </c>
      <c r="R28" s="65">
        <v>1292279</v>
      </c>
      <c r="S28" s="65">
        <v>0</v>
      </c>
      <c r="T28" s="65">
        <v>0</v>
      </c>
      <c r="U28" s="65">
        <v>0</v>
      </c>
      <c r="V28" s="65">
        <v>0</v>
      </c>
      <c r="W28" s="65">
        <v>3859402</v>
      </c>
      <c r="X28" s="65">
        <v>5134244</v>
      </c>
      <c r="Y28" s="65">
        <v>-1274842</v>
      </c>
      <c r="Z28" s="145">
        <v>-24.83</v>
      </c>
      <c r="AA28" s="160">
        <v>5134244</v>
      </c>
    </row>
    <row r="29" spans="1:27" ht="13.5">
      <c r="A29" s="198" t="s">
        <v>40</v>
      </c>
      <c r="B29" s="197"/>
      <c r="C29" s="160">
        <v>0</v>
      </c>
      <c r="D29" s="160"/>
      <c r="E29" s="161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12425</v>
      </c>
      <c r="T29" s="65">
        <v>0</v>
      </c>
      <c r="U29" s="65">
        <v>0</v>
      </c>
      <c r="V29" s="65">
        <v>12425</v>
      </c>
      <c r="W29" s="65">
        <v>12425</v>
      </c>
      <c r="X29" s="65">
        <v>0</v>
      </c>
      <c r="Y29" s="65">
        <v>12425</v>
      </c>
      <c r="Z29" s="145">
        <v>0</v>
      </c>
      <c r="AA29" s="160">
        <v>0</v>
      </c>
    </row>
    <row r="30" spans="1:27" ht="13.5">
      <c r="A30" s="198" t="s">
        <v>119</v>
      </c>
      <c r="B30" s="197" t="s">
        <v>96</v>
      </c>
      <c r="C30" s="160">
        <v>402255</v>
      </c>
      <c r="D30" s="160"/>
      <c r="E30" s="161">
        <v>2145000</v>
      </c>
      <c r="F30" s="65">
        <v>500000</v>
      </c>
      <c r="G30" s="65">
        <v>0</v>
      </c>
      <c r="H30" s="65">
        <v>81673</v>
      </c>
      <c r="I30" s="65">
        <v>76316</v>
      </c>
      <c r="J30" s="65">
        <v>157989</v>
      </c>
      <c r="K30" s="65">
        <v>0</v>
      </c>
      <c r="L30" s="65">
        <v>38503</v>
      </c>
      <c r="M30" s="65">
        <v>0</v>
      </c>
      <c r="N30" s="65">
        <v>38503</v>
      </c>
      <c r="O30" s="65">
        <v>36388</v>
      </c>
      <c r="P30" s="65">
        <v>72671</v>
      </c>
      <c r="Q30" s="65">
        <v>39114</v>
      </c>
      <c r="R30" s="65">
        <v>148173</v>
      </c>
      <c r="S30" s="65">
        <v>39885</v>
      </c>
      <c r="T30" s="65">
        <v>36425</v>
      </c>
      <c r="U30" s="65">
        <v>38248</v>
      </c>
      <c r="V30" s="65">
        <v>114558</v>
      </c>
      <c r="W30" s="65">
        <v>459223</v>
      </c>
      <c r="X30" s="65">
        <v>500000</v>
      </c>
      <c r="Y30" s="65">
        <v>-40777</v>
      </c>
      <c r="Z30" s="145">
        <v>-8.16</v>
      </c>
      <c r="AA30" s="160">
        <v>500000</v>
      </c>
    </row>
    <row r="31" spans="1:27" ht="13.5">
      <c r="A31" s="198" t="s">
        <v>120</v>
      </c>
      <c r="B31" s="197" t="s">
        <v>121</v>
      </c>
      <c r="C31" s="160">
        <v>860293</v>
      </c>
      <c r="D31" s="160"/>
      <c r="E31" s="161">
        <v>2047000</v>
      </c>
      <c r="F31" s="65">
        <v>0</v>
      </c>
      <c r="G31" s="65">
        <v>6795</v>
      </c>
      <c r="H31" s="65">
        <v>65541</v>
      </c>
      <c r="I31" s="65">
        <v>82894</v>
      </c>
      <c r="J31" s="65">
        <v>155230</v>
      </c>
      <c r="K31" s="65">
        <v>31066</v>
      </c>
      <c r="L31" s="65">
        <v>67706</v>
      </c>
      <c r="M31" s="65">
        <v>40716</v>
      </c>
      <c r="N31" s="65">
        <v>139488</v>
      </c>
      <c r="O31" s="65">
        <v>213908</v>
      </c>
      <c r="P31" s="65">
        <v>78054</v>
      </c>
      <c r="Q31" s="65">
        <v>58163</v>
      </c>
      <c r="R31" s="65">
        <v>350125</v>
      </c>
      <c r="S31" s="65">
        <v>38023</v>
      </c>
      <c r="T31" s="65">
        <v>90749</v>
      </c>
      <c r="U31" s="65">
        <v>130250</v>
      </c>
      <c r="V31" s="65">
        <v>259022</v>
      </c>
      <c r="W31" s="65">
        <v>903865</v>
      </c>
      <c r="X31" s="65">
        <v>0</v>
      </c>
      <c r="Y31" s="65">
        <v>903865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4379221</v>
      </c>
      <c r="D32" s="160"/>
      <c r="E32" s="161">
        <v>5325000</v>
      </c>
      <c r="F32" s="65">
        <v>5625000</v>
      </c>
      <c r="G32" s="65">
        <v>242332</v>
      </c>
      <c r="H32" s="65">
        <v>404612</v>
      </c>
      <c r="I32" s="65">
        <v>242332</v>
      </c>
      <c r="J32" s="65">
        <v>889276</v>
      </c>
      <c r="K32" s="65">
        <v>276258</v>
      </c>
      <c r="L32" s="65">
        <v>957934</v>
      </c>
      <c r="M32" s="65">
        <v>445679</v>
      </c>
      <c r="N32" s="65">
        <v>1679871</v>
      </c>
      <c r="O32" s="65">
        <v>441460</v>
      </c>
      <c r="P32" s="65">
        <v>443687</v>
      </c>
      <c r="Q32" s="65">
        <v>430749</v>
      </c>
      <c r="R32" s="65">
        <v>1315896</v>
      </c>
      <c r="S32" s="65">
        <v>276258</v>
      </c>
      <c r="T32" s="65">
        <v>446328</v>
      </c>
      <c r="U32" s="65">
        <v>607311</v>
      </c>
      <c r="V32" s="65">
        <v>1329897</v>
      </c>
      <c r="W32" s="65">
        <v>5214940</v>
      </c>
      <c r="X32" s="65">
        <v>5625000</v>
      </c>
      <c r="Y32" s="65">
        <v>-410060</v>
      </c>
      <c r="Z32" s="145">
        <v>-7.29</v>
      </c>
      <c r="AA32" s="160">
        <v>5625000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15071242</v>
      </c>
      <c r="D34" s="160"/>
      <c r="E34" s="161">
        <v>31046848</v>
      </c>
      <c r="F34" s="65">
        <v>25070978</v>
      </c>
      <c r="G34" s="65">
        <v>2106039</v>
      </c>
      <c r="H34" s="65">
        <v>2318230</v>
      </c>
      <c r="I34" s="65">
        <v>3108707</v>
      </c>
      <c r="J34" s="65">
        <v>7532976</v>
      </c>
      <c r="K34" s="65">
        <v>1115888</v>
      </c>
      <c r="L34" s="65">
        <v>1555000</v>
      </c>
      <c r="M34" s="65">
        <v>1854675</v>
      </c>
      <c r="N34" s="65">
        <v>4525563</v>
      </c>
      <c r="O34" s="65">
        <v>1669998</v>
      </c>
      <c r="P34" s="65">
        <v>1584473</v>
      </c>
      <c r="Q34" s="65">
        <v>1118513</v>
      </c>
      <c r="R34" s="65">
        <v>4372984</v>
      </c>
      <c r="S34" s="65">
        <v>1176961</v>
      </c>
      <c r="T34" s="65">
        <v>1487566</v>
      </c>
      <c r="U34" s="65">
        <v>1396113</v>
      </c>
      <c r="V34" s="65">
        <v>4060640</v>
      </c>
      <c r="W34" s="65">
        <v>20492163</v>
      </c>
      <c r="X34" s="65">
        <v>25070978</v>
      </c>
      <c r="Y34" s="65">
        <v>-4578815</v>
      </c>
      <c r="Z34" s="145">
        <v>-18.26</v>
      </c>
      <c r="AA34" s="160">
        <v>25070978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60744406</v>
      </c>
      <c r="D36" s="203">
        <f>SUM(D25:D35)</f>
        <v>0</v>
      </c>
      <c r="E36" s="204">
        <f t="shared" si="1"/>
        <v>80417721</v>
      </c>
      <c r="F36" s="205">
        <f t="shared" si="1"/>
        <v>79076980</v>
      </c>
      <c r="G36" s="205">
        <f t="shared" si="1"/>
        <v>5181693</v>
      </c>
      <c r="H36" s="205">
        <f t="shared" si="1"/>
        <v>5508654</v>
      </c>
      <c r="I36" s="205">
        <f t="shared" si="1"/>
        <v>7666208</v>
      </c>
      <c r="J36" s="205">
        <f t="shared" si="1"/>
        <v>18356555</v>
      </c>
      <c r="K36" s="205">
        <f t="shared" si="1"/>
        <v>4257738</v>
      </c>
      <c r="L36" s="205">
        <f t="shared" si="1"/>
        <v>5583534</v>
      </c>
      <c r="M36" s="205">
        <f t="shared" si="1"/>
        <v>6503355</v>
      </c>
      <c r="N36" s="205">
        <f t="shared" si="1"/>
        <v>16344627</v>
      </c>
      <c r="O36" s="205">
        <f t="shared" si="1"/>
        <v>5818302</v>
      </c>
      <c r="P36" s="205">
        <f t="shared" si="1"/>
        <v>5286182</v>
      </c>
      <c r="Q36" s="205">
        <f t="shared" si="1"/>
        <v>5568783</v>
      </c>
      <c r="R36" s="205">
        <f t="shared" si="1"/>
        <v>16673267</v>
      </c>
      <c r="S36" s="205">
        <f t="shared" si="1"/>
        <v>4508970</v>
      </c>
      <c r="T36" s="205">
        <f t="shared" si="1"/>
        <v>4808369</v>
      </c>
      <c r="U36" s="205">
        <f t="shared" si="1"/>
        <v>4946431</v>
      </c>
      <c r="V36" s="205">
        <f t="shared" si="1"/>
        <v>14263770</v>
      </c>
      <c r="W36" s="205">
        <f t="shared" si="1"/>
        <v>65638219</v>
      </c>
      <c r="X36" s="205">
        <f t="shared" si="1"/>
        <v>79076980</v>
      </c>
      <c r="Y36" s="205">
        <f t="shared" si="1"/>
        <v>-13438761</v>
      </c>
      <c r="Z36" s="206">
        <f>+IF(X36&lt;&gt;0,+(Y36/X36)*100,0)</f>
        <v>-16.994529887206113</v>
      </c>
      <c r="AA36" s="203">
        <f>SUM(AA25:AA35)</f>
        <v>79076980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1113493</v>
      </c>
      <c r="D38" s="214">
        <f>+D22-D36</f>
        <v>0</v>
      </c>
      <c r="E38" s="215">
        <f t="shared" si="2"/>
        <v>5306912</v>
      </c>
      <c r="F38" s="111">
        <f t="shared" si="2"/>
        <v>12363683</v>
      </c>
      <c r="G38" s="111">
        <f t="shared" si="2"/>
        <v>17536798</v>
      </c>
      <c r="H38" s="111">
        <f t="shared" si="2"/>
        <v>-3950280</v>
      </c>
      <c r="I38" s="111">
        <f t="shared" si="2"/>
        <v>-3473994</v>
      </c>
      <c r="J38" s="111">
        <f t="shared" si="2"/>
        <v>10112524</v>
      </c>
      <c r="K38" s="111">
        <f t="shared" si="2"/>
        <v>-2841746</v>
      </c>
      <c r="L38" s="111">
        <f t="shared" si="2"/>
        <v>6619719</v>
      </c>
      <c r="M38" s="111">
        <f t="shared" si="2"/>
        <v>-3144933</v>
      </c>
      <c r="N38" s="111">
        <f t="shared" si="2"/>
        <v>633040</v>
      </c>
      <c r="O38" s="111">
        <f t="shared" si="2"/>
        <v>-4038480</v>
      </c>
      <c r="P38" s="111">
        <f t="shared" si="2"/>
        <v>929694</v>
      </c>
      <c r="Q38" s="111">
        <f t="shared" si="2"/>
        <v>6530733</v>
      </c>
      <c r="R38" s="111">
        <f t="shared" si="2"/>
        <v>3421947</v>
      </c>
      <c r="S38" s="111">
        <f t="shared" si="2"/>
        <v>-2795318</v>
      </c>
      <c r="T38" s="111">
        <f t="shared" si="2"/>
        <v>-2311515</v>
      </c>
      <c r="U38" s="111">
        <f t="shared" si="2"/>
        <v>-246842</v>
      </c>
      <c r="V38" s="111">
        <f t="shared" si="2"/>
        <v>-5353675</v>
      </c>
      <c r="W38" s="111">
        <f t="shared" si="2"/>
        <v>8813836</v>
      </c>
      <c r="X38" s="111">
        <f>IF(F22=F36,0,X22-X36)</f>
        <v>12363683</v>
      </c>
      <c r="Y38" s="111">
        <f t="shared" si="2"/>
        <v>-3549847</v>
      </c>
      <c r="Z38" s="216">
        <f>+IF(X38&lt;&gt;0,+(Y38/X38)*100,0)</f>
        <v>-28.71188949118155</v>
      </c>
      <c r="AA38" s="214">
        <f>+AA22-AA36</f>
        <v>12363683</v>
      </c>
    </row>
    <row r="39" spans="1:27" ht="13.5">
      <c r="A39" s="196" t="s">
        <v>46</v>
      </c>
      <c r="B39" s="200"/>
      <c r="C39" s="160">
        <v>14985753</v>
      </c>
      <c r="D39" s="160"/>
      <c r="E39" s="161">
        <v>26066922</v>
      </c>
      <c r="F39" s="65">
        <v>29279734</v>
      </c>
      <c r="G39" s="65">
        <v>2101742</v>
      </c>
      <c r="H39" s="65">
        <v>664489</v>
      </c>
      <c r="I39" s="65">
        <v>3108337</v>
      </c>
      <c r="J39" s="65">
        <v>5874568</v>
      </c>
      <c r="K39" s="65">
        <v>1413363</v>
      </c>
      <c r="L39" s="65">
        <v>1625607</v>
      </c>
      <c r="M39" s="65">
        <v>889429</v>
      </c>
      <c r="N39" s="65">
        <v>3928399</v>
      </c>
      <c r="O39" s="65">
        <v>3180065</v>
      </c>
      <c r="P39" s="65">
        <v>1790131</v>
      </c>
      <c r="Q39" s="65">
        <v>5444118</v>
      </c>
      <c r="R39" s="65">
        <v>10414314</v>
      </c>
      <c r="S39" s="65">
        <v>2061858</v>
      </c>
      <c r="T39" s="65">
        <v>4169796</v>
      </c>
      <c r="U39" s="65">
        <v>770337</v>
      </c>
      <c r="V39" s="65">
        <v>7001991</v>
      </c>
      <c r="W39" s="65">
        <v>27219272</v>
      </c>
      <c r="X39" s="65">
        <v>29279734</v>
      </c>
      <c r="Y39" s="65">
        <v>-2060462</v>
      </c>
      <c r="Z39" s="145">
        <v>-7.04</v>
      </c>
      <c r="AA39" s="160">
        <v>29279734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16099246</v>
      </c>
      <c r="D42" s="221">
        <f>SUM(D38:D41)</f>
        <v>0</v>
      </c>
      <c r="E42" s="222">
        <f t="shared" si="3"/>
        <v>31373834</v>
      </c>
      <c r="F42" s="93">
        <f t="shared" si="3"/>
        <v>41643417</v>
      </c>
      <c r="G42" s="93">
        <f t="shared" si="3"/>
        <v>19638540</v>
      </c>
      <c r="H42" s="93">
        <f t="shared" si="3"/>
        <v>-3285791</v>
      </c>
      <c r="I42" s="93">
        <f t="shared" si="3"/>
        <v>-365657</v>
      </c>
      <c r="J42" s="93">
        <f t="shared" si="3"/>
        <v>15987092</v>
      </c>
      <c r="K42" s="93">
        <f t="shared" si="3"/>
        <v>-1428383</v>
      </c>
      <c r="L42" s="93">
        <f t="shared" si="3"/>
        <v>8245326</v>
      </c>
      <c r="M42" s="93">
        <f t="shared" si="3"/>
        <v>-2255504</v>
      </c>
      <c r="N42" s="93">
        <f t="shared" si="3"/>
        <v>4561439</v>
      </c>
      <c r="O42" s="93">
        <f t="shared" si="3"/>
        <v>-858415</v>
      </c>
      <c r="P42" s="93">
        <f t="shared" si="3"/>
        <v>2719825</v>
      </c>
      <c r="Q42" s="93">
        <f t="shared" si="3"/>
        <v>11974851</v>
      </c>
      <c r="R42" s="93">
        <f t="shared" si="3"/>
        <v>13836261</v>
      </c>
      <c r="S42" s="93">
        <f t="shared" si="3"/>
        <v>-733460</v>
      </c>
      <c r="T42" s="93">
        <f t="shared" si="3"/>
        <v>1858281</v>
      </c>
      <c r="U42" s="93">
        <f t="shared" si="3"/>
        <v>523495</v>
      </c>
      <c r="V42" s="93">
        <f t="shared" si="3"/>
        <v>1648316</v>
      </c>
      <c r="W42" s="93">
        <f t="shared" si="3"/>
        <v>36033108</v>
      </c>
      <c r="X42" s="93">
        <f t="shared" si="3"/>
        <v>41643417</v>
      </c>
      <c r="Y42" s="93">
        <f t="shared" si="3"/>
        <v>-5610309</v>
      </c>
      <c r="Z42" s="223">
        <f>+IF(X42&lt;&gt;0,+(Y42/X42)*100,0)</f>
        <v>-13.472259012751042</v>
      </c>
      <c r="AA42" s="221">
        <f>SUM(AA38:AA41)</f>
        <v>41643417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16099246</v>
      </c>
      <c r="D44" s="225">
        <f>+D42-D43</f>
        <v>0</v>
      </c>
      <c r="E44" s="226">
        <f t="shared" si="4"/>
        <v>31373834</v>
      </c>
      <c r="F44" s="82">
        <f t="shared" si="4"/>
        <v>41643417</v>
      </c>
      <c r="G44" s="82">
        <f t="shared" si="4"/>
        <v>19638540</v>
      </c>
      <c r="H44" s="82">
        <f t="shared" si="4"/>
        <v>-3285791</v>
      </c>
      <c r="I44" s="82">
        <f t="shared" si="4"/>
        <v>-365657</v>
      </c>
      <c r="J44" s="82">
        <f t="shared" si="4"/>
        <v>15987092</v>
      </c>
      <c r="K44" s="82">
        <f t="shared" si="4"/>
        <v>-1428383</v>
      </c>
      <c r="L44" s="82">
        <f t="shared" si="4"/>
        <v>8245326</v>
      </c>
      <c r="M44" s="82">
        <f t="shared" si="4"/>
        <v>-2255504</v>
      </c>
      <c r="N44" s="82">
        <f t="shared" si="4"/>
        <v>4561439</v>
      </c>
      <c r="O44" s="82">
        <f t="shared" si="4"/>
        <v>-858415</v>
      </c>
      <c r="P44" s="82">
        <f t="shared" si="4"/>
        <v>2719825</v>
      </c>
      <c r="Q44" s="82">
        <f t="shared" si="4"/>
        <v>11974851</v>
      </c>
      <c r="R44" s="82">
        <f t="shared" si="4"/>
        <v>13836261</v>
      </c>
      <c r="S44" s="82">
        <f t="shared" si="4"/>
        <v>-733460</v>
      </c>
      <c r="T44" s="82">
        <f t="shared" si="4"/>
        <v>1858281</v>
      </c>
      <c r="U44" s="82">
        <f t="shared" si="4"/>
        <v>523495</v>
      </c>
      <c r="V44" s="82">
        <f t="shared" si="4"/>
        <v>1648316</v>
      </c>
      <c r="W44" s="82">
        <f t="shared" si="4"/>
        <v>36033108</v>
      </c>
      <c r="X44" s="82">
        <f t="shared" si="4"/>
        <v>41643417</v>
      </c>
      <c r="Y44" s="82">
        <f t="shared" si="4"/>
        <v>-5610309</v>
      </c>
      <c r="Z44" s="227">
        <f>+IF(X44&lt;&gt;0,+(Y44/X44)*100,0)</f>
        <v>-13.472259012751042</v>
      </c>
      <c r="AA44" s="225">
        <f>+AA42-AA43</f>
        <v>41643417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16099246</v>
      </c>
      <c r="D46" s="221">
        <f>SUM(D44:D45)</f>
        <v>0</v>
      </c>
      <c r="E46" s="222">
        <f t="shared" si="5"/>
        <v>31373834</v>
      </c>
      <c r="F46" s="93">
        <f t="shared" si="5"/>
        <v>41643417</v>
      </c>
      <c r="G46" s="93">
        <f t="shared" si="5"/>
        <v>19638540</v>
      </c>
      <c r="H46" s="93">
        <f t="shared" si="5"/>
        <v>-3285791</v>
      </c>
      <c r="I46" s="93">
        <f t="shared" si="5"/>
        <v>-365657</v>
      </c>
      <c r="J46" s="93">
        <f t="shared" si="5"/>
        <v>15987092</v>
      </c>
      <c r="K46" s="93">
        <f t="shared" si="5"/>
        <v>-1428383</v>
      </c>
      <c r="L46" s="93">
        <f t="shared" si="5"/>
        <v>8245326</v>
      </c>
      <c r="M46" s="93">
        <f t="shared" si="5"/>
        <v>-2255504</v>
      </c>
      <c r="N46" s="93">
        <f t="shared" si="5"/>
        <v>4561439</v>
      </c>
      <c r="O46" s="93">
        <f t="shared" si="5"/>
        <v>-858415</v>
      </c>
      <c r="P46" s="93">
        <f t="shared" si="5"/>
        <v>2719825</v>
      </c>
      <c r="Q46" s="93">
        <f t="shared" si="5"/>
        <v>11974851</v>
      </c>
      <c r="R46" s="93">
        <f t="shared" si="5"/>
        <v>13836261</v>
      </c>
      <c r="S46" s="93">
        <f t="shared" si="5"/>
        <v>-733460</v>
      </c>
      <c r="T46" s="93">
        <f t="shared" si="5"/>
        <v>1858281</v>
      </c>
      <c r="U46" s="93">
        <f t="shared" si="5"/>
        <v>523495</v>
      </c>
      <c r="V46" s="93">
        <f t="shared" si="5"/>
        <v>1648316</v>
      </c>
      <c r="W46" s="93">
        <f t="shared" si="5"/>
        <v>36033108</v>
      </c>
      <c r="X46" s="93">
        <f t="shared" si="5"/>
        <v>41643417</v>
      </c>
      <c r="Y46" s="93">
        <f t="shared" si="5"/>
        <v>-5610309</v>
      </c>
      <c r="Z46" s="223">
        <f>+IF(X46&lt;&gt;0,+(Y46/X46)*100,0)</f>
        <v>-13.472259012751042</v>
      </c>
      <c r="AA46" s="221">
        <f>SUM(AA44:AA45)</f>
        <v>41643417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16099246</v>
      </c>
      <c r="D48" s="232">
        <f>SUM(D46:D47)</f>
        <v>0</v>
      </c>
      <c r="E48" s="233">
        <f t="shared" si="6"/>
        <v>31373834</v>
      </c>
      <c r="F48" s="234">
        <f t="shared" si="6"/>
        <v>41643417</v>
      </c>
      <c r="G48" s="234">
        <f t="shared" si="6"/>
        <v>19638540</v>
      </c>
      <c r="H48" s="235">
        <f t="shared" si="6"/>
        <v>-3285791</v>
      </c>
      <c r="I48" s="235">
        <f t="shared" si="6"/>
        <v>-365657</v>
      </c>
      <c r="J48" s="235">
        <f t="shared" si="6"/>
        <v>15987092</v>
      </c>
      <c r="K48" s="235">
        <f t="shared" si="6"/>
        <v>-1428383</v>
      </c>
      <c r="L48" s="235">
        <f t="shared" si="6"/>
        <v>8245326</v>
      </c>
      <c r="M48" s="234">
        <f t="shared" si="6"/>
        <v>-2255504</v>
      </c>
      <c r="N48" s="234">
        <f t="shared" si="6"/>
        <v>4561439</v>
      </c>
      <c r="O48" s="235">
        <f t="shared" si="6"/>
        <v>-858415</v>
      </c>
      <c r="P48" s="235">
        <f t="shared" si="6"/>
        <v>2719825</v>
      </c>
      <c r="Q48" s="235">
        <f t="shared" si="6"/>
        <v>11974851</v>
      </c>
      <c r="R48" s="235">
        <f t="shared" si="6"/>
        <v>13836261</v>
      </c>
      <c r="S48" s="235">
        <f t="shared" si="6"/>
        <v>-733460</v>
      </c>
      <c r="T48" s="234">
        <f t="shared" si="6"/>
        <v>1858281</v>
      </c>
      <c r="U48" s="234">
        <f t="shared" si="6"/>
        <v>523495</v>
      </c>
      <c r="V48" s="235">
        <f t="shared" si="6"/>
        <v>1648316</v>
      </c>
      <c r="W48" s="235">
        <f t="shared" si="6"/>
        <v>36033108</v>
      </c>
      <c r="X48" s="235">
        <f t="shared" si="6"/>
        <v>41643417</v>
      </c>
      <c r="Y48" s="235">
        <f t="shared" si="6"/>
        <v>-5610309</v>
      </c>
      <c r="Z48" s="236">
        <f>+IF(X48&lt;&gt;0,+(Y48/X48)*100,0)</f>
        <v>-13.472259012751042</v>
      </c>
      <c r="AA48" s="237">
        <f>SUM(AA46:AA47)</f>
        <v>41643417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27434198</v>
      </c>
      <c r="D5" s="158">
        <f>SUM(D6:D8)</f>
        <v>0</v>
      </c>
      <c r="E5" s="159">
        <f t="shared" si="0"/>
        <v>4431200</v>
      </c>
      <c r="F5" s="105">
        <f t="shared" si="0"/>
        <v>7169104</v>
      </c>
      <c r="G5" s="105">
        <f t="shared" si="0"/>
        <v>0</v>
      </c>
      <c r="H5" s="105">
        <f t="shared" si="0"/>
        <v>889996</v>
      </c>
      <c r="I5" s="105">
        <f t="shared" si="0"/>
        <v>20855</v>
      </c>
      <c r="J5" s="105">
        <f t="shared" si="0"/>
        <v>910851</v>
      </c>
      <c r="K5" s="105">
        <f t="shared" si="0"/>
        <v>35835</v>
      </c>
      <c r="L5" s="105">
        <f t="shared" si="0"/>
        <v>0</v>
      </c>
      <c r="M5" s="105">
        <f t="shared" si="0"/>
        <v>130337</v>
      </c>
      <c r="N5" s="105">
        <f t="shared" si="0"/>
        <v>166172</v>
      </c>
      <c r="O5" s="105">
        <f t="shared" si="0"/>
        <v>823</v>
      </c>
      <c r="P5" s="105">
        <f t="shared" si="0"/>
        <v>198498</v>
      </c>
      <c r="Q5" s="105">
        <f t="shared" si="0"/>
        <v>177018</v>
      </c>
      <c r="R5" s="105">
        <f t="shared" si="0"/>
        <v>376339</v>
      </c>
      <c r="S5" s="105">
        <f t="shared" si="0"/>
        <v>0</v>
      </c>
      <c r="T5" s="105">
        <f t="shared" si="0"/>
        <v>0</v>
      </c>
      <c r="U5" s="105">
        <f t="shared" si="0"/>
        <v>404537</v>
      </c>
      <c r="V5" s="105">
        <f t="shared" si="0"/>
        <v>404537</v>
      </c>
      <c r="W5" s="105">
        <f t="shared" si="0"/>
        <v>1857899</v>
      </c>
      <c r="X5" s="105">
        <f t="shared" si="0"/>
        <v>7169104</v>
      </c>
      <c r="Y5" s="105">
        <f t="shared" si="0"/>
        <v>-5311205</v>
      </c>
      <c r="Z5" s="142">
        <f>+IF(X5&lt;&gt;0,+(Y5/X5)*100,0)</f>
        <v>-74.08464153958431</v>
      </c>
      <c r="AA5" s="158">
        <f>SUM(AA6:AA8)</f>
        <v>7169104</v>
      </c>
    </row>
    <row r="6" spans="1:27" ht="13.5">
      <c r="A6" s="143" t="s">
        <v>75</v>
      </c>
      <c r="B6" s="141"/>
      <c r="C6" s="160"/>
      <c r="D6" s="160"/>
      <c r="E6" s="161">
        <v>360000</v>
      </c>
      <c r="F6" s="65"/>
      <c r="G6" s="65"/>
      <c r="H6" s="65"/>
      <c r="I6" s="65"/>
      <c r="J6" s="65"/>
      <c r="K6" s="65"/>
      <c r="L6" s="65"/>
      <c r="M6" s="65">
        <v>1950</v>
      </c>
      <c r="N6" s="65">
        <v>1950</v>
      </c>
      <c r="O6" s="65"/>
      <c r="P6" s="65"/>
      <c r="Q6" s="65"/>
      <c r="R6" s="65"/>
      <c r="S6" s="65"/>
      <c r="T6" s="65"/>
      <c r="U6" s="65"/>
      <c r="V6" s="65"/>
      <c r="W6" s="65">
        <v>1950</v>
      </c>
      <c r="X6" s="65"/>
      <c r="Y6" s="65">
        <v>1950</v>
      </c>
      <c r="Z6" s="145"/>
      <c r="AA6" s="67"/>
    </row>
    <row r="7" spans="1:27" ht="13.5">
      <c r="A7" s="143" t="s">
        <v>76</v>
      </c>
      <c r="B7" s="141"/>
      <c r="C7" s="162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46"/>
      <c r="AA7" s="239"/>
    </row>
    <row r="8" spans="1:27" ht="13.5">
      <c r="A8" s="143" t="s">
        <v>77</v>
      </c>
      <c r="B8" s="141"/>
      <c r="C8" s="160">
        <v>27434198</v>
      </c>
      <c r="D8" s="160"/>
      <c r="E8" s="161">
        <v>4071200</v>
      </c>
      <c r="F8" s="65">
        <v>7169104</v>
      </c>
      <c r="G8" s="65"/>
      <c r="H8" s="65">
        <v>889996</v>
      </c>
      <c r="I8" s="65">
        <v>20855</v>
      </c>
      <c r="J8" s="65">
        <v>910851</v>
      </c>
      <c r="K8" s="65">
        <v>35835</v>
      </c>
      <c r="L8" s="65"/>
      <c r="M8" s="65">
        <v>128387</v>
      </c>
      <c r="N8" s="65">
        <v>164222</v>
      </c>
      <c r="O8" s="65">
        <v>823</v>
      </c>
      <c r="P8" s="65">
        <v>198498</v>
      </c>
      <c r="Q8" s="65">
        <v>177018</v>
      </c>
      <c r="R8" s="65">
        <v>376339</v>
      </c>
      <c r="S8" s="65"/>
      <c r="T8" s="65"/>
      <c r="U8" s="65">
        <v>404537</v>
      </c>
      <c r="V8" s="65">
        <v>404537</v>
      </c>
      <c r="W8" s="65">
        <v>1855949</v>
      </c>
      <c r="X8" s="65">
        <v>7169104</v>
      </c>
      <c r="Y8" s="65">
        <v>-5313155</v>
      </c>
      <c r="Z8" s="145">
        <v>-74.11</v>
      </c>
      <c r="AA8" s="67">
        <v>7169104</v>
      </c>
    </row>
    <row r="9" spans="1:27" ht="13.5">
      <c r="A9" s="140" t="s">
        <v>78</v>
      </c>
      <c r="B9" s="141"/>
      <c r="C9" s="158">
        <f aca="true" t="shared" si="1" ref="C9:Y9">SUM(C10:C14)</f>
        <v>66205150</v>
      </c>
      <c r="D9" s="158">
        <f>SUM(D10:D14)</f>
        <v>0</v>
      </c>
      <c r="E9" s="159">
        <f t="shared" si="1"/>
        <v>29826761</v>
      </c>
      <c r="F9" s="105">
        <f t="shared" si="1"/>
        <v>4869317</v>
      </c>
      <c r="G9" s="105">
        <f t="shared" si="1"/>
        <v>0</v>
      </c>
      <c r="H9" s="105">
        <f t="shared" si="1"/>
        <v>0</v>
      </c>
      <c r="I9" s="105">
        <f t="shared" si="1"/>
        <v>737756</v>
      </c>
      <c r="J9" s="105">
        <f t="shared" si="1"/>
        <v>737756</v>
      </c>
      <c r="K9" s="105">
        <f t="shared" si="1"/>
        <v>0</v>
      </c>
      <c r="L9" s="105">
        <f t="shared" si="1"/>
        <v>110289</v>
      </c>
      <c r="M9" s="105">
        <f t="shared" si="1"/>
        <v>17952</v>
      </c>
      <c r="N9" s="105">
        <f t="shared" si="1"/>
        <v>128241</v>
      </c>
      <c r="O9" s="105">
        <f t="shared" si="1"/>
        <v>182932</v>
      </c>
      <c r="P9" s="105">
        <f t="shared" si="1"/>
        <v>203707</v>
      </c>
      <c r="Q9" s="105">
        <f t="shared" si="1"/>
        <v>560944</v>
      </c>
      <c r="R9" s="105">
        <f t="shared" si="1"/>
        <v>947583</v>
      </c>
      <c r="S9" s="105">
        <f t="shared" si="1"/>
        <v>502078</v>
      </c>
      <c r="T9" s="105">
        <f t="shared" si="1"/>
        <v>444631</v>
      </c>
      <c r="U9" s="105">
        <f t="shared" si="1"/>
        <v>925679</v>
      </c>
      <c r="V9" s="105">
        <f t="shared" si="1"/>
        <v>1872388</v>
      </c>
      <c r="W9" s="105">
        <f t="shared" si="1"/>
        <v>3685968</v>
      </c>
      <c r="X9" s="105">
        <f t="shared" si="1"/>
        <v>4869317</v>
      </c>
      <c r="Y9" s="105">
        <f t="shared" si="1"/>
        <v>-1183349</v>
      </c>
      <c r="Z9" s="142">
        <f>+IF(X9&lt;&gt;0,+(Y9/X9)*100,0)</f>
        <v>-24.302155723277004</v>
      </c>
      <c r="AA9" s="107">
        <f>SUM(AA10:AA14)</f>
        <v>4869317</v>
      </c>
    </row>
    <row r="10" spans="1:27" ht="13.5">
      <c r="A10" s="143" t="s">
        <v>79</v>
      </c>
      <c r="B10" s="141"/>
      <c r="C10" s="160">
        <v>66205150</v>
      </c>
      <c r="D10" s="160"/>
      <c r="E10" s="161">
        <v>29826761</v>
      </c>
      <c r="F10" s="65">
        <v>4869317</v>
      </c>
      <c r="G10" s="65"/>
      <c r="H10" s="65"/>
      <c r="I10" s="65">
        <v>737756</v>
      </c>
      <c r="J10" s="65">
        <v>737756</v>
      </c>
      <c r="K10" s="65"/>
      <c r="L10" s="65">
        <v>110289</v>
      </c>
      <c r="M10" s="65">
        <v>17952</v>
      </c>
      <c r="N10" s="65">
        <v>128241</v>
      </c>
      <c r="O10" s="65">
        <v>182932</v>
      </c>
      <c r="P10" s="65">
        <v>203707</v>
      </c>
      <c r="Q10" s="65">
        <v>560944</v>
      </c>
      <c r="R10" s="65">
        <v>947583</v>
      </c>
      <c r="S10" s="65">
        <v>502078</v>
      </c>
      <c r="T10" s="65">
        <v>444631</v>
      </c>
      <c r="U10" s="65">
        <v>925679</v>
      </c>
      <c r="V10" s="65">
        <v>1872388</v>
      </c>
      <c r="W10" s="65">
        <v>3685968</v>
      </c>
      <c r="X10" s="65">
        <v>4869317</v>
      </c>
      <c r="Y10" s="65">
        <v>-1183349</v>
      </c>
      <c r="Z10" s="145">
        <v>-24.3</v>
      </c>
      <c r="AA10" s="67">
        <v>4869317</v>
      </c>
    </row>
    <row r="11" spans="1:27" ht="13.5">
      <c r="A11" s="143" t="s">
        <v>80</v>
      </c>
      <c r="B11" s="141"/>
      <c r="C11" s="160"/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/>
      <c r="D12" s="160"/>
      <c r="E12" s="161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145"/>
      <c r="AA12" s="67"/>
    </row>
    <row r="13" spans="1:27" ht="13.5">
      <c r="A13" s="143" t="s">
        <v>82</v>
      </c>
      <c r="B13" s="141"/>
      <c r="C13" s="160"/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0</v>
      </c>
      <c r="D15" s="158">
        <f>SUM(D16:D18)</f>
        <v>0</v>
      </c>
      <c r="E15" s="159">
        <f t="shared" si="2"/>
        <v>0</v>
      </c>
      <c r="F15" s="105">
        <f t="shared" si="2"/>
        <v>24020725</v>
      </c>
      <c r="G15" s="105">
        <f t="shared" si="2"/>
        <v>841403</v>
      </c>
      <c r="H15" s="105">
        <f t="shared" si="2"/>
        <v>664485</v>
      </c>
      <c r="I15" s="105">
        <f t="shared" si="2"/>
        <v>1647156</v>
      </c>
      <c r="J15" s="105">
        <f t="shared" si="2"/>
        <v>3153044</v>
      </c>
      <c r="K15" s="105">
        <f t="shared" si="2"/>
        <v>1413363</v>
      </c>
      <c r="L15" s="105">
        <f t="shared" si="2"/>
        <v>1625607</v>
      </c>
      <c r="M15" s="105">
        <f t="shared" si="2"/>
        <v>2230502</v>
      </c>
      <c r="N15" s="105">
        <f t="shared" si="2"/>
        <v>5269472</v>
      </c>
      <c r="O15" s="105">
        <f t="shared" si="2"/>
        <v>2842696</v>
      </c>
      <c r="P15" s="105">
        <f t="shared" si="2"/>
        <v>1586425</v>
      </c>
      <c r="Q15" s="105">
        <f t="shared" si="2"/>
        <v>4616864</v>
      </c>
      <c r="R15" s="105">
        <f t="shared" si="2"/>
        <v>9045985</v>
      </c>
      <c r="S15" s="105">
        <f t="shared" si="2"/>
        <v>1409829</v>
      </c>
      <c r="T15" s="105">
        <f t="shared" si="2"/>
        <v>1411010</v>
      </c>
      <c r="U15" s="105">
        <f t="shared" si="2"/>
        <v>976297</v>
      </c>
      <c r="V15" s="105">
        <f t="shared" si="2"/>
        <v>3797136</v>
      </c>
      <c r="W15" s="105">
        <f t="shared" si="2"/>
        <v>21265637</v>
      </c>
      <c r="X15" s="105">
        <f t="shared" si="2"/>
        <v>24020725</v>
      </c>
      <c r="Y15" s="105">
        <f t="shared" si="2"/>
        <v>-2755088</v>
      </c>
      <c r="Z15" s="142">
        <f>+IF(X15&lt;&gt;0,+(Y15/X15)*100,0)</f>
        <v>-11.469628830936617</v>
      </c>
      <c r="AA15" s="107">
        <f>SUM(AA16:AA18)</f>
        <v>24020725</v>
      </c>
    </row>
    <row r="16" spans="1:27" ht="13.5">
      <c r="A16" s="143" t="s">
        <v>85</v>
      </c>
      <c r="B16" s="141"/>
      <c r="C16" s="160"/>
      <c r="D16" s="160"/>
      <c r="E16" s="161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143" t="s">
        <v>86</v>
      </c>
      <c r="B17" s="141"/>
      <c r="C17" s="160"/>
      <c r="D17" s="160"/>
      <c r="E17" s="161"/>
      <c r="F17" s="65">
        <v>24020725</v>
      </c>
      <c r="G17" s="65">
        <v>841403</v>
      </c>
      <c r="H17" s="65">
        <v>664485</v>
      </c>
      <c r="I17" s="65">
        <v>1647156</v>
      </c>
      <c r="J17" s="65">
        <v>3153044</v>
      </c>
      <c r="K17" s="65">
        <v>1413363</v>
      </c>
      <c r="L17" s="65">
        <v>1625607</v>
      </c>
      <c r="M17" s="65">
        <v>2230502</v>
      </c>
      <c r="N17" s="65">
        <v>5269472</v>
      </c>
      <c r="O17" s="65">
        <v>2842696</v>
      </c>
      <c r="P17" s="65">
        <v>1586425</v>
      </c>
      <c r="Q17" s="65">
        <v>4616864</v>
      </c>
      <c r="R17" s="65">
        <v>9045985</v>
      </c>
      <c r="S17" s="65">
        <v>1409829</v>
      </c>
      <c r="T17" s="65">
        <v>1411010</v>
      </c>
      <c r="U17" s="65">
        <v>976297</v>
      </c>
      <c r="V17" s="65">
        <v>3797136</v>
      </c>
      <c r="W17" s="65">
        <v>21265637</v>
      </c>
      <c r="X17" s="65">
        <v>24020725</v>
      </c>
      <c r="Y17" s="65">
        <v>-2755088</v>
      </c>
      <c r="Z17" s="145">
        <v>-11.47</v>
      </c>
      <c r="AA17" s="67">
        <v>24020725</v>
      </c>
    </row>
    <row r="18" spans="1:27" ht="13.5">
      <c r="A18" s="143" t="s">
        <v>87</v>
      </c>
      <c r="B18" s="141"/>
      <c r="C18" s="160"/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0</v>
      </c>
      <c r="D19" s="158">
        <f>SUM(D20:D23)</f>
        <v>0</v>
      </c>
      <c r="E19" s="159">
        <f t="shared" si="3"/>
        <v>0</v>
      </c>
      <c r="F19" s="105">
        <f t="shared" si="3"/>
        <v>8729938</v>
      </c>
      <c r="G19" s="105">
        <f t="shared" si="3"/>
        <v>1260340</v>
      </c>
      <c r="H19" s="105">
        <f t="shared" si="3"/>
        <v>0</v>
      </c>
      <c r="I19" s="105">
        <f t="shared" si="3"/>
        <v>1505562</v>
      </c>
      <c r="J19" s="105">
        <f t="shared" si="3"/>
        <v>2765902</v>
      </c>
      <c r="K19" s="105">
        <f t="shared" si="3"/>
        <v>0</v>
      </c>
      <c r="L19" s="105">
        <f t="shared" si="3"/>
        <v>0</v>
      </c>
      <c r="M19" s="105">
        <f t="shared" si="3"/>
        <v>0</v>
      </c>
      <c r="N19" s="105">
        <f t="shared" si="3"/>
        <v>0</v>
      </c>
      <c r="O19" s="105">
        <f t="shared" si="3"/>
        <v>934129</v>
      </c>
      <c r="P19" s="105">
        <f t="shared" si="3"/>
        <v>0</v>
      </c>
      <c r="Q19" s="105">
        <f t="shared" si="3"/>
        <v>266310</v>
      </c>
      <c r="R19" s="105">
        <f t="shared" si="3"/>
        <v>1200439</v>
      </c>
      <c r="S19" s="105">
        <f t="shared" si="3"/>
        <v>675496</v>
      </c>
      <c r="T19" s="105">
        <f t="shared" si="3"/>
        <v>2314154</v>
      </c>
      <c r="U19" s="105">
        <f t="shared" si="3"/>
        <v>280939</v>
      </c>
      <c r="V19" s="105">
        <f t="shared" si="3"/>
        <v>3270589</v>
      </c>
      <c r="W19" s="105">
        <f t="shared" si="3"/>
        <v>7236930</v>
      </c>
      <c r="X19" s="105">
        <f t="shared" si="3"/>
        <v>8729938</v>
      </c>
      <c r="Y19" s="105">
        <f t="shared" si="3"/>
        <v>-1493008</v>
      </c>
      <c r="Z19" s="142">
        <f>+IF(X19&lt;&gt;0,+(Y19/X19)*100,0)</f>
        <v>-17.10216040480471</v>
      </c>
      <c r="AA19" s="107">
        <f>SUM(AA20:AA23)</f>
        <v>8729938</v>
      </c>
    </row>
    <row r="20" spans="1:27" ht="13.5">
      <c r="A20" s="143" t="s">
        <v>89</v>
      </c>
      <c r="B20" s="141"/>
      <c r="C20" s="160"/>
      <c r="D20" s="160"/>
      <c r="E20" s="161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143" t="s">
        <v>90</v>
      </c>
      <c r="B21" s="141"/>
      <c r="C21" s="160"/>
      <c r="D21" s="160"/>
      <c r="E21" s="161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143" t="s">
        <v>91</v>
      </c>
      <c r="B22" s="141"/>
      <c r="C22" s="162"/>
      <c r="D22" s="162"/>
      <c r="E22" s="163"/>
      <c r="F22" s="164">
        <v>7529938</v>
      </c>
      <c r="G22" s="164">
        <v>1260340</v>
      </c>
      <c r="H22" s="164"/>
      <c r="I22" s="164">
        <v>1505562</v>
      </c>
      <c r="J22" s="164">
        <v>2765902</v>
      </c>
      <c r="K22" s="164"/>
      <c r="L22" s="164"/>
      <c r="M22" s="164"/>
      <c r="N22" s="164"/>
      <c r="O22" s="164">
        <v>110879</v>
      </c>
      <c r="P22" s="164"/>
      <c r="Q22" s="164">
        <v>266310</v>
      </c>
      <c r="R22" s="164">
        <v>377189</v>
      </c>
      <c r="S22" s="164">
        <v>675496</v>
      </c>
      <c r="T22" s="164">
        <v>2314154</v>
      </c>
      <c r="U22" s="164">
        <v>280939</v>
      </c>
      <c r="V22" s="164">
        <v>3270589</v>
      </c>
      <c r="W22" s="164">
        <v>6413680</v>
      </c>
      <c r="X22" s="164">
        <v>7529938</v>
      </c>
      <c r="Y22" s="164">
        <v>-1116258</v>
      </c>
      <c r="Z22" s="146">
        <v>-14.82</v>
      </c>
      <c r="AA22" s="239">
        <v>7529938</v>
      </c>
    </row>
    <row r="23" spans="1:27" ht="13.5">
      <c r="A23" s="143" t="s">
        <v>92</v>
      </c>
      <c r="B23" s="141"/>
      <c r="C23" s="160"/>
      <c r="D23" s="160"/>
      <c r="E23" s="161"/>
      <c r="F23" s="65">
        <v>1200000</v>
      </c>
      <c r="G23" s="65"/>
      <c r="H23" s="65"/>
      <c r="I23" s="65"/>
      <c r="J23" s="65"/>
      <c r="K23" s="65"/>
      <c r="L23" s="65"/>
      <c r="M23" s="65"/>
      <c r="N23" s="65"/>
      <c r="O23" s="65">
        <v>823250</v>
      </c>
      <c r="P23" s="65"/>
      <c r="Q23" s="65"/>
      <c r="R23" s="65">
        <v>823250</v>
      </c>
      <c r="S23" s="65"/>
      <c r="T23" s="65"/>
      <c r="U23" s="65"/>
      <c r="V23" s="65"/>
      <c r="W23" s="65">
        <v>823250</v>
      </c>
      <c r="X23" s="65">
        <v>1200000</v>
      </c>
      <c r="Y23" s="65">
        <v>-376750</v>
      </c>
      <c r="Z23" s="145">
        <v>-31.4</v>
      </c>
      <c r="AA23" s="67">
        <v>1200000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93639348</v>
      </c>
      <c r="D25" s="232">
        <f>+D5+D9+D15+D19+D24</f>
        <v>0</v>
      </c>
      <c r="E25" s="245">
        <f t="shared" si="4"/>
        <v>34257961</v>
      </c>
      <c r="F25" s="234">
        <f t="shared" si="4"/>
        <v>44789084</v>
      </c>
      <c r="G25" s="234">
        <f t="shared" si="4"/>
        <v>2101743</v>
      </c>
      <c r="H25" s="234">
        <f t="shared" si="4"/>
        <v>1554481</v>
      </c>
      <c r="I25" s="234">
        <f t="shared" si="4"/>
        <v>3911329</v>
      </c>
      <c r="J25" s="234">
        <f t="shared" si="4"/>
        <v>7567553</v>
      </c>
      <c r="K25" s="234">
        <f t="shared" si="4"/>
        <v>1449198</v>
      </c>
      <c r="L25" s="234">
        <f t="shared" si="4"/>
        <v>1735896</v>
      </c>
      <c r="M25" s="234">
        <f t="shared" si="4"/>
        <v>2378791</v>
      </c>
      <c r="N25" s="234">
        <f t="shared" si="4"/>
        <v>5563885</v>
      </c>
      <c r="O25" s="234">
        <f t="shared" si="4"/>
        <v>3960580</v>
      </c>
      <c r="P25" s="234">
        <f t="shared" si="4"/>
        <v>1988630</v>
      </c>
      <c r="Q25" s="234">
        <f t="shared" si="4"/>
        <v>5621136</v>
      </c>
      <c r="R25" s="234">
        <f t="shared" si="4"/>
        <v>11570346</v>
      </c>
      <c r="S25" s="234">
        <f t="shared" si="4"/>
        <v>2587403</v>
      </c>
      <c r="T25" s="234">
        <f t="shared" si="4"/>
        <v>4169795</v>
      </c>
      <c r="U25" s="234">
        <f t="shared" si="4"/>
        <v>2587452</v>
      </c>
      <c r="V25" s="234">
        <f t="shared" si="4"/>
        <v>9344650</v>
      </c>
      <c r="W25" s="234">
        <f t="shared" si="4"/>
        <v>34046434</v>
      </c>
      <c r="X25" s="234">
        <f t="shared" si="4"/>
        <v>44789084</v>
      </c>
      <c r="Y25" s="234">
        <f t="shared" si="4"/>
        <v>-10742650</v>
      </c>
      <c r="Z25" s="246">
        <f>+IF(X25&lt;&gt;0,+(Y25/X25)*100,0)</f>
        <v>-23.984973660099858</v>
      </c>
      <c r="AA25" s="247">
        <f>+AA5+AA9+AA15+AA19+AA24</f>
        <v>44789084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/>
      <c r="D28" s="160"/>
      <c r="E28" s="161">
        <v>29226761</v>
      </c>
      <c r="F28" s="65">
        <v>31319980</v>
      </c>
      <c r="G28" s="65">
        <v>2101743</v>
      </c>
      <c r="H28" s="65">
        <v>664485</v>
      </c>
      <c r="I28" s="65">
        <v>3152718</v>
      </c>
      <c r="J28" s="65">
        <v>5918946</v>
      </c>
      <c r="K28" s="65">
        <v>1413363</v>
      </c>
      <c r="L28" s="65">
        <v>1625607</v>
      </c>
      <c r="M28" s="65">
        <v>3119931</v>
      </c>
      <c r="N28" s="65">
        <v>6158901</v>
      </c>
      <c r="O28" s="65">
        <v>3135684</v>
      </c>
      <c r="P28" s="65">
        <v>1790132</v>
      </c>
      <c r="Q28" s="65">
        <v>5444118</v>
      </c>
      <c r="R28" s="65">
        <v>10369934</v>
      </c>
      <c r="S28" s="65">
        <v>2061859</v>
      </c>
      <c r="T28" s="65">
        <v>4169795</v>
      </c>
      <c r="U28" s="65">
        <v>770338</v>
      </c>
      <c r="V28" s="65">
        <v>7001992</v>
      </c>
      <c r="W28" s="65">
        <v>29449773</v>
      </c>
      <c r="X28" s="65">
        <v>31319980</v>
      </c>
      <c r="Y28" s="65">
        <v>-1870207</v>
      </c>
      <c r="Z28" s="145">
        <v>-5.97</v>
      </c>
      <c r="AA28" s="160">
        <v>31319980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>
        <v>208249</v>
      </c>
      <c r="J30" s="164">
        <v>208249</v>
      </c>
      <c r="K30" s="164"/>
      <c r="L30" s="164">
        <v>110289</v>
      </c>
      <c r="M30" s="164"/>
      <c r="N30" s="164">
        <v>110289</v>
      </c>
      <c r="O30" s="164"/>
      <c r="P30" s="164"/>
      <c r="Q30" s="164"/>
      <c r="R30" s="164"/>
      <c r="S30" s="164"/>
      <c r="T30" s="164"/>
      <c r="U30" s="164">
        <v>509781</v>
      </c>
      <c r="V30" s="164">
        <v>509781</v>
      </c>
      <c r="W30" s="164">
        <v>828319</v>
      </c>
      <c r="X30" s="164"/>
      <c r="Y30" s="164">
        <v>828319</v>
      </c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0</v>
      </c>
      <c r="D32" s="225">
        <f>SUM(D28:D31)</f>
        <v>0</v>
      </c>
      <c r="E32" s="226">
        <f t="shared" si="5"/>
        <v>29226761</v>
      </c>
      <c r="F32" s="82">
        <f t="shared" si="5"/>
        <v>31319980</v>
      </c>
      <c r="G32" s="82">
        <f t="shared" si="5"/>
        <v>2101743</v>
      </c>
      <c r="H32" s="82">
        <f t="shared" si="5"/>
        <v>664485</v>
      </c>
      <c r="I32" s="82">
        <f t="shared" si="5"/>
        <v>3360967</v>
      </c>
      <c r="J32" s="82">
        <f t="shared" si="5"/>
        <v>6127195</v>
      </c>
      <c r="K32" s="82">
        <f t="shared" si="5"/>
        <v>1413363</v>
      </c>
      <c r="L32" s="82">
        <f t="shared" si="5"/>
        <v>1735896</v>
      </c>
      <c r="M32" s="82">
        <f t="shared" si="5"/>
        <v>3119931</v>
      </c>
      <c r="N32" s="82">
        <f t="shared" si="5"/>
        <v>6269190</v>
      </c>
      <c r="O32" s="82">
        <f t="shared" si="5"/>
        <v>3135684</v>
      </c>
      <c r="P32" s="82">
        <f t="shared" si="5"/>
        <v>1790132</v>
      </c>
      <c r="Q32" s="82">
        <f t="shared" si="5"/>
        <v>5444118</v>
      </c>
      <c r="R32" s="82">
        <f t="shared" si="5"/>
        <v>10369934</v>
      </c>
      <c r="S32" s="82">
        <f t="shared" si="5"/>
        <v>2061859</v>
      </c>
      <c r="T32" s="82">
        <f t="shared" si="5"/>
        <v>4169795</v>
      </c>
      <c r="U32" s="82">
        <f t="shared" si="5"/>
        <v>1280119</v>
      </c>
      <c r="V32" s="82">
        <f t="shared" si="5"/>
        <v>7511773</v>
      </c>
      <c r="W32" s="82">
        <f t="shared" si="5"/>
        <v>30278092</v>
      </c>
      <c r="X32" s="82">
        <f t="shared" si="5"/>
        <v>31319980</v>
      </c>
      <c r="Y32" s="82">
        <f t="shared" si="5"/>
        <v>-1041888</v>
      </c>
      <c r="Z32" s="227">
        <f>+IF(X32&lt;&gt;0,+(Y32/X32)*100,0)</f>
        <v>-3.3265921625748165</v>
      </c>
      <c r="AA32" s="84">
        <f>SUM(AA28:AA31)</f>
        <v>31319980</v>
      </c>
    </row>
    <row r="33" spans="1:27" ht="13.5">
      <c r="A33" s="252" t="s">
        <v>51</v>
      </c>
      <c r="B33" s="141" t="s">
        <v>141</v>
      </c>
      <c r="C33" s="160"/>
      <c r="D33" s="160"/>
      <c r="E33" s="161">
        <v>5031200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>
        <v>245373</v>
      </c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2167971</v>
      </c>
      <c r="D35" s="160"/>
      <c r="E35" s="161"/>
      <c r="F35" s="65">
        <v>13469104</v>
      </c>
      <c r="G35" s="65"/>
      <c r="H35" s="65">
        <v>889996</v>
      </c>
      <c r="I35" s="65">
        <v>550362</v>
      </c>
      <c r="J35" s="65">
        <v>1440358</v>
      </c>
      <c r="K35" s="65">
        <v>35835</v>
      </c>
      <c r="L35" s="65"/>
      <c r="M35" s="65">
        <v>1489362</v>
      </c>
      <c r="N35" s="65">
        <v>1525197</v>
      </c>
      <c r="O35" s="65">
        <v>824896</v>
      </c>
      <c r="P35" s="65">
        <v>198498</v>
      </c>
      <c r="Q35" s="65">
        <v>177018</v>
      </c>
      <c r="R35" s="65">
        <v>1200412</v>
      </c>
      <c r="S35" s="65">
        <v>525544</v>
      </c>
      <c r="T35" s="65"/>
      <c r="U35" s="65">
        <v>1307333</v>
      </c>
      <c r="V35" s="65">
        <v>1832877</v>
      </c>
      <c r="W35" s="65">
        <v>5998844</v>
      </c>
      <c r="X35" s="65">
        <v>13469104</v>
      </c>
      <c r="Y35" s="65">
        <v>-7470260</v>
      </c>
      <c r="Z35" s="145">
        <v>-55.46</v>
      </c>
      <c r="AA35" s="67">
        <v>13469104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2413344</v>
      </c>
      <c r="D36" s="237">
        <f>SUM(D32:D35)</f>
        <v>0</v>
      </c>
      <c r="E36" s="233">
        <f t="shared" si="6"/>
        <v>34257961</v>
      </c>
      <c r="F36" s="235">
        <f t="shared" si="6"/>
        <v>44789084</v>
      </c>
      <c r="G36" s="235">
        <f t="shared" si="6"/>
        <v>2101743</v>
      </c>
      <c r="H36" s="235">
        <f t="shared" si="6"/>
        <v>1554481</v>
      </c>
      <c r="I36" s="235">
        <f t="shared" si="6"/>
        <v>3911329</v>
      </c>
      <c r="J36" s="235">
        <f t="shared" si="6"/>
        <v>7567553</v>
      </c>
      <c r="K36" s="235">
        <f t="shared" si="6"/>
        <v>1449198</v>
      </c>
      <c r="L36" s="235">
        <f t="shared" si="6"/>
        <v>1735896</v>
      </c>
      <c r="M36" s="235">
        <f t="shared" si="6"/>
        <v>4609293</v>
      </c>
      <c r="N36" s="235">
        <f t="shared" si="6"/>
        <v>7794387</v>
      </c>
      <c r="O36" s="235">
        <f t="shared" si="6"/>
        <v>3960580</v>
      </c>
      <c r="P36" s="235">
        <f t="shared" si="6"/>
        <v>1988630</v>
      </c>
      <c r="Q36" s="235">
        <f t="shared" si="6"/>
        <v>5621136</v>
      </c>
      <c r="R36" s="235">
        <f t="shared" si="6"/>
        <v>11570346</v>
      </c>
      <c r="S36" s="235">
        <f t="shared" si="6"/>
        <v>2587403</v>
      </c>
      <c r="T36" s="235">
        <f t="shared" si="6"/>
        <v>4169795</v>
      </c>
      <c r="U36" s="235">
        <f t="shared" si="6"/>
        <v>2587452</v>
      </c>
      <c r="V36" s="235">
        <f t="shared" si="6"/>
        <v>9344650</v>
      </c>
      <c r="W36" s="235">
        <f t="shared" si="6"/>
        <v>36276936</v>
      </c>
      <c r="X36" s="235">
        <f t="shared" si="6"/>
        <v>44789084</v>
      </c>
      <c r="Y36" s="235">
        <f t="shared" si="6"/>
        <v>-8512148</v>
      </c>
      <c r="Z36" s="236">
        <f>+IF(X36&lt;&gt;0,+(Y36/X36)*100,0)</f>
        <v>-19.004961119544216</v>
      </c>
      <c r="AA36" s="254">
        <f>SUM(AA32:AA35)</f>
        <v>44789084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22736213</v>
      </c>
      <c r="D6" s="160"/>
      <c r="E6" s="64">
        <v>4522500</v>
      </c>
      <c r="F6" s="65">
        <v>4522500</v>
      </c>
      <c r="G6" s="65">
        <v>23651165</v>
      </c>
      <c r="H6" s="65">
        <v>27518116</v>
      </c>
      <c r="I6" s="65">
        <v>20144648</v>
      </c>
      <c r="J6" s="65">
        <v>71313929</v>
      </c>
      <c r="K6" s="65">
        <v>14168914</v>
      </c>
      <c r="L6" s="65">
        <v>18375689</v>
      </c>
      <c r="M6" s="65">
        <v>21547419</v>
      </c>
      <c r="N6" s="65">
        <v>54092022</v>
      </c>
      <c r="O6" s="65">
        <v>17604102</v>
      </c>
      <c r="P6" s="65">
        <v>19300485</v>
      </c>
      <c r="Q6" s="65">
        <v>20781383</v>
      </c>
      <c r="R6" s="65">
        <v>57685970</v>
      </c>
      <c r="S6" s="65">
        <v>14622055</v>
      </c>
      <c r="T6" s="65">
        <v>9758791</v>
      </c>
      <c r="U6" s="65">
        <v>4842787</v>
      </c>
      <c r="V6" s="65">
        <v>29223633</v>
      </c>
      <c r="W6" s="65">
        <v>212315554</v>
      </c>
      <c r="X6" s="65">
        <v>4522500</v>
      </c>
      <c r="Y6" s="65">
        <v>207793054</v>
      </c>
      <c r="Z6" s="145">
        <v>4594.65</v>
      </c>
      <c r="AA6" s="67">
        <v>4522500</v>
      </c>
    </row>
    <row r="7" spans="1:27" ht="13.5">
      <c r="A7" s="264" t="s">
        <v>147</v>
      </c>
      <c r="B7" s="197" t="s">
        <v>72</v>
      </c>
      <c r="C7" s="160"/>
      <c r="D7" s="160"/>
      <c r="E7" s="64">
        <v>4462500</v>
      </c>
      <c r="F7" s="65">
        <v>8532720</v>
      </c>
      <c r="G7" s="65">
        <v>1916574</v>
      </c>
      <c r="H7" s="65">
        <v>1916574</v>
      </c>
      <c r="I7" s="65">
        <v>1916574</v>
      </c>
      <c r="J7" s="65">
        <v>5749722</v>
      </c>
      <c r="K7" s="65">
        <v>14391975</v>
      </c>
      <c r="L7" s="65">
        <v>14405711</v>
      </c>
      <c r="M7" s="65">
        <v>14532720</v>
      </c>
      <c r="N7" s="65">
        <v>43330406</v>
      </c>
      <c r="O7" s="65">
        <v>14597522</v>
      </c>
      <c r="P7" s="65">
        <v>14652055</v>
      </c>
      <c r="Q7" s="65">
        <v>14724599</v>
      </c>
      <c r="R7" s="65">
        <v>43974176</v>
      </c>
      <c r="S7" s="65">
        <v>14788670</v>
      </c>
      <c r="T7" s="65">
        <v>14855162</v>
      </c>
      <c r="U7" s="65">
        <v>14900534</v>
      </c>
      <c r="V7" s="65">
        <v>44544366</v>
      </c>
      <c r="W7" s="65">
        <v>137598670</v>
      </c>
      <c r="X7" s="65">
        <v>8532720</v>
      </c>
      <c r="Y7" s="65">
        <v>129065950</v>
      </c>
      <c r="Z7" s="145">
        <v>1512.6</v>
      </c>
      <c r="AA7" s="67">
        <v>8532720</v>
      </c>
    </row>
    <row r="8" spans="1:27" ht="13.5">
      <c r="A8" s="264" t="s">
        <v>148</v>
      </c>
      <c r="B8" s="197" t="s">
        <v>72</v>
      </c>
      <c r="C8" s="160">
        <v>4307457</v>
      </c>
      <c r="D8" s="160"/>
      <c r="E8" s="64">
        <v>6800000</v>
      </c>
      <c r="F8" s="65">
        <v>6800000</v>
      </c>
      <c r="G8" s="65">
        <v>11029889</v>
      </c>
      <c r="H8" s="65">
        <v>11132231</v>
      </c>
      <c r="I8" s="65">
        <v>11177681</v>
      </c>
      <c r="J8" s="65">
        <v>33339801</v>
      </c>
      <c r="K8" s="65">
        <v>11776882</v>
      </c>
      <c r="L8" s="65">
        <v>5478791</v>
      </c>
      <c r="M8" s="65">
        <v>4227021</v>
      </c>
      <c r="N8" s="65">
        <v>21482694</v>
      </c>
      <c r="O8" s="65">
        <v>4779467</v>
      </c>
      <c r="P8" s="65">
        <v>4779467</v>
      </c>
      <c r="Q8" s="65">
        <v>4783806</v>
      </c>
      <c r="R8" s="65">
        <v>14342740</v>
      </c>
      <c r="S8" s="65">
        <v>5204288</v>
      </c>
      <c r="T8" s="65">
        <v>5436785</v>
      </c>
      <c r="U8" s="65">
        <v>5436785</v>
      </c>
      <c r="V8" s="65">
        <v>16077858</v>
      </c>
      <c r="W8" s="65">
        <v>85243093</v>
      </c>
      <c r="X8" s="65">
        <v>6800000</v>
      </c>
      <c r="Y8" s="65">
        <v>78443093</v>
      </c>
      <c r="Z8" s="145">
        <v>1153.57</v>
      </c>
      <c r="AA8" s="67">
        <v>6800000</v>
      </c>
    </row>
    <row r="9" spans="1:27" ht="13.5">
      <c r="A9" s="264" t="s">
        <v>149</v>
      </c>
      <c r="B9" s="197"/>
      <c r="C9" s="160">
        <v>9092252</v>
      </c>
      <c r="D9" s="160"/>
      <c r="E9" s="64">
        <v>6321268</v>
      </c>
      <c r="F9" s="65">
        <v>6321268</v>
      </c>
      <c r="G9" s="65">
        <v>3580</v>
      </c>
      <c r="H9" s="65">
        <v>3580</v>
      </c>
      <c r="I9" s="65">
        <v>3580</v>
      </c>
      <c r="J9" s="65">
        <v>10740</v>
      </c>
      <c r="K9" s="65">
        <v>226299</v>
      </c>
      <c r="L9" s="65">
        <v>7934121</v>
      </c>
      <c r="M9" s="65">
        <v>7934121</v>
      </c>
      <c r="N9" s="65">
        <v>16094541</v>
      </c>
      <c r="O9" s="65">
        <v>7813022</v>
      </c>
      <c r="P9" s="65">
        <v>7813022</v>
      </c>
      <c r="Q9" s="65">
        <v>10321021</v>
      </c>
      <c r="R9" s="65">
        <v>25947065</v>
      </c>
      <c r="S9" s="65">
        <v>10613919</v>
      </c>
      <c r="T9" s="65">
        <v>9152327</v>
      </c>
      <c r="U9" s="65">
        <v>9152327</v>
      </c>
      <c r="V9" s="65">
        <v>28918573</v>
      </c>
      <c r="W9" s="65">
        <v>70970919</v>
      </c>
      <c r="X9" s="65">
        <v>6321268</v>
      </c>
      <c r="Y9" s="65">
        <v>64649651</v>
      </c>
      <c r="Z9" s="145">
        <v>1022.73</v>
      </c>
      <c r="AA9" s="67">
        <v>6321268</v>
      </c>
    </row>
    <row r="10" spans="1:27" ht="13.5">
      <c r="A10" s="264" t="s">
        <v>150</v>
      </c>
      <c r="B10" s="197"/>
      <c r="C10" s="160"/>
      <c r="D10" s="160"/>
      <c r="E10" s="64"/>
      <c r="F10" s="65"/>
      <c r="G10" s="164"/>
      <c r="H10" s="164"/>
      <c r="I10" s="164"/>
      <c r="J10" s="65"/>
      <c r="K10" s="164"/>
      <c r="L10" s="164"/>
      <c r="M10" s="65"/>
      <c r="N10" s="164"/>
      <c r="O10" s="164"/>
      <c r="P10" s="164"/>
      <c r="Q10" s="65"/>
      <c r="R10" s="164"/>
      <c r="S10" s="164"/>
      <c r="T10" s="65"/>
      <c r="U10" s="164"/>
      <c r="V10" s="164"/>
      <c r="W10" s="164"/>
      <c r="X10" s="65"/>
      <c r="Y10" s="164"/>
      <c r="Z10" s="146"/>
      <c r="AA10" s="239"/>
    </row>
    <row r="11" spans="1:27" ht="13.5">
      <c r="A11" s="264" t="s">
        <v>151</v>
      </c>
      <c r="B11" s="197" t="s">
        <v>96</v>
      </c>
      <c r="C11" s="160">
        <v>223714</v>
      </c>
      <c r="D11" s="160"/>
      <c r="E11" s="64">
        <v>551950</v>
      </c>
      <c r="F11" s="65">
        <v>551950</v>
      </c>
      <c r="G11" s="65">
        <v>361356</v>
      </c>
      <c r="H11" s="65">
        <v>223714</v>
      </c>
      <c r="I11" s="65">
        <v>223714</v>
      </c>
      <c r="J11" s="65">
        <v>808784</v>
      </c>
      <c r="K11" s="65">
        <v>223714</v>
      </c>
      <c r="L11" s="65">
        <v>223714</v>
      </c>
      <c r="M11" s="65">
        <v>223714</v>
      </c>
      <c r="N11" s="65">
        <v>671142</v>
      </c>
      <c r="O11" s="65">
        <v>223714</v>
      </c>
      <c r="P11" s="65">
        <v>223714</v>
      </c>
      <c r="Q11" s="65">
        <v>223714</v>
      </c>
      <c r="R11" s="65">
        <v>671142</v>
      </c>
      <c r="S11" s="65">
        <v>175830</v>
      </c>
      <c r="T11" s="65">
        <v>175830</v>
      </c>
      <c r="U11" s="65">
        <v>175830</v>
      </c>
      <c r="V11" s="65">
        <v>527490</v>
      </c>
      <c r="W11" s="65">
        <v>2678558</v>
      </c>
      <c r="X11" s="65">
        <v>551950</v>
      </c>
      <c r="Y11" s="65">
        <v>2126608</v>
      </c>
      <c r="Z11" s="145">
        <v>385.29</v>
      </c>
      <c r="AA11" s="67">
        <v>551950</v>
      </c>
    </row>
    <row r="12" spans="1:27" ht="13.5">
      <c r="A12" s="265" t="s">
        <v>56</v>
      </c>
      <c r="B12" s="266"/>
      <c r="C12" s="177">
        <f aca="true" t="shared" si="0" ref="C12:Y12">SUM(C6:C11)</f>
        <v>36359636</v>
      </c>
      <c r="D12" s="177">
        <f>SUM(D6:D11)</f>
        <v>0</v>
      </c>
      <c r="E12" s="77">
        <f t="shared" si="0"/>
        <v>22658218</v>
      </c>
      <c r="F12" s="78">
        <f t="shared" si="0"/>
        <v>26728438</v>
      </c>
      <c r="G12" s="78">
        <f t="shared" si="0"/>
        <v>36962564</v>
      </c>
      <c r="H12" s="78">
        <f t="shared" si="0"/>
        <v>40794215</v>
      </c>
      <c r="I12" s="78">
        <f t="shared" si="0"/>
        <v>33466197</v>
      </c>
      <c r="J12" s="78">
        <f t="shared" si="0"/>
        <v>111222976</v>
      </c>
      <c r="K12" s="78">
        <f t="shared" si="0"/>
        <v>40787784</v>
      </c>
      <c r="L12" s="78">
        <f t="shared" si="0"/>
        <v>46418026</v>
      </c>
      <c r="M12" s="78">
        <f t="shared" si="0"/>
        <v>48464995</v>
      </c>
      <c r="N12" s="78">
        <f t="shared" si="0"/>
        <v>135670805</v>
      </c>
      <c r="O12" s="78">
        <f t="shared" si="0"/>
        <v>45017827</v>
      </c>
      <c r="P12" s="78">
        <f t="shared" si="0"/>
        <v>46768743</v>
      </c>
      <c r="Q12" s="78">
        <f t="shared" si="0"/>
        <v>50834523</v>
      </c>
      <c r="R12" s="78">
        <f t="shared" si="0"/>
        <v>142621093</v>
      </c>
      <c r="S12" s="78">
        <f t="shared" si="0"/>
        <v>45404762</v>
      </c>
      <c r="T12" s="78">
        <f t="shared" si="0"/>
        <v>39378895</v>
      </c>
      <c r="U12" s="78">
        <f t="shared" si="0"/>
        <v>34508263</v>
      </c>
      <c r="V12" s="78">
        <f t="shared" si="0"/>
        <v>119291920</v>
      </c>
      <c r="W12" s="78">
        <f t="shared" si="0"/>
        <v>508806794</v>
      </c>
      <c r="X12" s="78">
        <f t="shared" si="0"/>
        <v>26728438</v>
      </c>
      <c r="Y12" s="78">
        <f t="shared" si="0"/>
        <v>482078356</v>
      </c>
      <c r="Z12" s="179">
        <f>+IF(X12&lt;&gt;0,+(Y12/X12)*100,0)</f>
        <v>1803.6158940526193</v>
      </c>
      <c r="AA12" s="79">
        <f>SUM(AA6:AA11)</f>
        <v>26728438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/>
      <c r="D15" s="160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393141</v>
      </c>
      <c r="D17" s="160"/>
      <c r="E17" s="64"/>
      <c r="F17" s="65"/>
      <c r="G17" s="65"/>
      <c r="H17" s="65"/>
      <c r="I17" s="65"/>
      <c r="J17" s="65"/>
      <c r="K17" s="65"/>
      <c r="L17" s="65"/>
      <c r="M17" s="65">
        <v>329646</v>
      </c>
      <c r="N17" s="65">
        <v>329646</v>
      </c>
      <c r="O17" s="65">
        <v>390633</v>
      </c>
      <c r="P17" s="65">
        <v>390633</v>
      </c>
      <c r="Q17" s="65">
        <v>389392</v>
      </c>
      <c r="R17" s="65">
        <v>1170658</v>
      </c>
      <c r="S17" s="65">
        <v>329646</v>
      </c>
      <c r="T17" s="65">
        <v>329646</v>
      </c>
      <c r="U17" s="65">
        <v>329646</v>
      </c>
      <c r="V17" s="65">
        <v>988938</v>
      </c>
      <c r="W17" s="65">
        <v>2489242</v>
      </c>
      <c r="X17" s="65"/>
      <c r="Y17" s="65">
        <v>2489242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93229707</v>
      </c>
      <c r="D19" s="160"/>
      <c r="E19" s="64">
        <v>142453200</v>
      </c>
      <c r="F19" s="65">
        <v>148453200</v>
      </c>
      <c r="G19" s="65">
        <v>2101742</v>
      </c>
      <c r="H19" s="65">
        <v>3656226</v>
      </c>
      <c r="I19" s="65">
        <v>7132449</v>
      </c>
      <c r="J19" s="65">
        <v>12890417</v>
      </c>
      <c r="K19" s="65">
        <v>8610802</v>
      </c>
      <c r="L19" s="65">
        <v>10346698</v>
      </c>
      <c r="M19" s="65">
        <v>12725489</v>
      </c>
      <c r="N19" s="65">
        <v>31682989</v>
      </c>
      <c r="O19" s="65">
        <v>16728804</v>
      </c>
      <c r="P19" s="65">
        <v>18717434</v>
      </c>
      <c r="Q19" s="65">
        <v>107618875</v>
      </c>
      <c r="R19" s="65">
        <v>143065113</v>
      </c>
      <c r="S19" s="65">
        <v>107322857</v>
      </c>
      <c r="T19" s="65">
        <v>111492654</v>
      </c>
      <c r="U19" s="65">
        <v>114080105</v>
      </c>
      <c r="V19" s="65">
        <v>332895616</v>
      </c>
      <c r="W19" s="65">
        <v>520534135</v>
      </c>
      <c r="X19" s="65">
        <v>148453200</v>
      </c>
      <c r="Y19" s="65">
        <v>372080935</v>
      </c>
      <c r="Z19" s="145">
        <v>250.64</v>
      </c>
      <c r="AA19" s="67">
        <v>148453200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16500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93639348</v>
      </c>
      <c r="D24" s="177">
        <f>SUM(D15:D23)</f>
        <v>0</v>
      </c>
      <c r="E24" s="81">
        <f t="shared" si="1"/>
        <v>142453200</v>
      </c>
      <c r="F24" s="82">
        <f t="shared" si="1"/>
        <v>148453200</v>
      </c>
      <c r="G24" s="82">
        <f t="shared" si="1"/>
        <v>2101742</v>
      </c>
      <c r="H24" s="82">
        <f t="shared" si="1"/>
        <v>3656226</v>
      </c>
      <c r="I24" s="82">
        <f t="shared" si="1"/>
        <v>7132449</v>
      </c>
      <c r="J24" s="82">
        <f t="shared" si="1"/>
        <v>12890417</v>
      </c>
      <c r="K24" s="82">
        <f t="shared" si="1"/>
        <v>8610802</v>
      </c>
      <c r="L24" s="82">
        <f t="shared" si="1"/>
        <v>10346698</v>
      </c>
      <c r="M24" s="82">
        <f t="shared" si="1"/>
        <v>13055135</v>
      </c>
      <c r="N24" s="82">
        <f t="shared" si="1"/>
        <v>32012635</v>
      </c>
      <c r="O24" s="82">
        <f t="shared" si="1"/>
        <v>17119437</v>
      </c>
      <c r="P24" s="82">
        <f t="shared" si="1"/>
        <v>19108067</v>
      </c>
      <c r="Q24" s="82">
        <f t="shared" si="1"/>
        <v>108008267</v>
      </c>
      <c r="R24" s="82">
        <f t="shared" si="1"/>
        <v>144235771</v>
      </c>
      <c r="S24" s="82">
        <f t="shared" si="1"/>
        <v>107652503</v>
      </c>
      <c r="T24" s="82">
        <f t="shared" si="1"/>
        <v>111822300</v>
      </c>
      <c r="U24" s="82">
        <f t="shared" si="1"/>
        <v>114409751</v>
      </c>
      <c r="V24" s="82">
        <f t="shared" si="1"/>
        <v>333884554</v>
      </c>
      <c r="W24" s="82">
        <f t="shared" si="1"/>
        <v>523023377</v>
      </c>
      <c r="X24" s="82">
        <f t="shared" si="1"/>
        <v>148453200</v>
      </c>
      <c r="Y24" s="82">
        <f t="shared" si="1"/>
        <v>374570177</v>
      </c>
      <c r="Z24" s="227">
        <f>+IF(X24&lt;&gt;0,+(Y24/X24)*100,0)</f>
        <v>252.31532698520476</v>
      </c>
      <c r="AA24" s="84">
        <f>SUM(AA15:AA23)</f>
        <v>148453200</v>
      </c>
    </row>
    <row r="25" spans="1:27" ht="13.5">
      <c r="A25" s="265" t="s">
        <v>162</v>
      </c>
      <c r="B25" s="266"/>
      <c r="C25" s="177">
        <f aca="true" t="shared" si="2" ref="C25:Y25">+C12+C24</f>
        <v>129998984</v>
      </c>
      <c r="D25" s="177">
        <f>+D12+D24</f>
        <v>0</v>
      </c>
      <c r="E25" s="77">
        <f t="shared" si="2"/>
        <v>165111418</v>
      </c>
      <c r="F25" s="78">
        <f t="shared" si="2"/>
        <v>175181638</v>
      </c>
      <c r="G25" s="78">
        <f t="shared" si="2"/>
        <v>39064306</v>
      </c>
      <c r="H25" s="78">
        <f t="shared" si="2"/>
        <v>44450441</v>
      </c>
      <c r="I25" s="78">
        <f t="shared" si="2"/>
        <v>40598646</v>
      </c>
      <c r="J25" s="78">
        <f t="shared" si="2"/>
        <v>124113393</v>
      </c>
      <c r="K25" s="78">
        <f t="shared" si="2"/>
        <v>49398586</v>
      </c>
      <c r="L25" s="78">
        <f t="shared" si="2"/>
        <v>56764724</v>
      </c>
      <c r="M25" s="78">
        <f t="shared" si="2"/>
        <v>61520130</v>
      </c>
      <c r="N25" s="78">
        <f t="shared" si="2"/>
        <v>167683440</v>
      </c>
      <c r="O25" s="78">
        <f t="shared" si="2"/>
        <v>62137264</v>
      </c>
      <c r="P25" s="78">
        <f t="shared" si="2"/>
        <v>65876810</v>
      </c>
      <c r="Q25" s="78">
        <f t="shared" si="2"/>
        <v>158842790</v>
      </c>
      <c r="R25" s="78">
        <f t="shared" si="2"/>
        <v>286856864</v>
      </c>
      <c r="S25" s="78">
        <f t="shared" si="2"/>
        <v>153057265</v>
      </c>
      <c r="T25" s="78">
        <f t="shared" si="2"/>
        <v>151201195</v>
      </c>
      <c r="U25" s="78">
        <f t="shared" si="2"/>
        <v>148918014</v>
      </c>
      <c r="V25" s="78">
        <f t="shared" si="2"/>
        <v>453176474</v>
      </c>
      <c r="W25" s="78">
        <f t="shared" si="2"/>
        <v>1031830171</v>
      </c>
      <c r="X25" s="78">
        <f t="shared" si="2"/>
        <v>175181638</v>
      </c>
      <c r="Y25" s="78">
        <f t="shared" si="2"/>
        <v>856648533</v>
      </c>
      <c r="Z25" s="179">
        <f>+IF(X25&lt;&gt;0,+(Y25/X25)*100,0)</f>
        <v>489.0058928436324</v>
      </c>
      <c r="AA25" s="79">
        <f>+AA12+AA24</f>
        <v>175181638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>
        <v>5616</v>
      </c>
      <c r="P30" s="65">
        <v>5616</v>
      </c>
      <c r="Q30" s="65"/>
      <c r="R30" s="65">
        <v>11232</v>
      </c>
      <c r="S30" s="65"/>
      <c r="T30" s="65"/>
      <c r="U30" s="65"/>
      <c r="V30" s="65"/>
      <c r="W30" s="65">
        <v>11232</v>
      </c>
      <c r="X30" s="65"/>
      <c r="Y30" s="65">
        <v>11232</v>
      </c>
      <c r="Z30" s="145"/>
      <c r="AA30" s="67"/>
    </row>
    <row r="31" spans="1:27" ht="13.5">
      <c r="A31" s="264" t="s">
        <v>166</v>
      </c>
      <c r="B31" s="197"/>
      <c r="C31" s="160"/>
      <c r="D31" s="160"/>
      <c r="E31" s="64">
        <v>147000</v>
      </c>
      <c r="F31" s="65">
        <v>147000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>
        <v>6802</v>
      </c>
      <c r="R31" s="65">
        <v>6802</v>
      </c>
      <c r="S31" s="65">
        <v>5902</v>
      </c>
      <c r="T31" s="65">
        <v>7692</v>
      </c>
      <c r="U31" s="65">
        <v>7692</v>
      </c>
      <c r="V31" s="65">
        <v>21286</v>
      </c>
      <c r="W31" s="65">
        <v>28088</v>
      </c>
      <c r="X31" s="65">
        <v>147000</v>
      </c>
      <c r="Y31" s="65">
        <v>-118912</v>
      </c>
      <c r="Z31" s="145">
        <v>-80.89</v>
      </c>
      <c r="AA31" s="67">
        <v>147000</v>
      </c>
    </row>
    <row r="32" spans="1:27" ht="13.5">
      <c r="A32" s="264" t="s">
        <v>167</v>
      </c>
      <c r="B32" s="197" t="s">
        <v>94</v>
      </c>
      <c r="C32" s="160">
        <v>14969765</v>
      </c>
      <c r="D32" s="160"/>
      <c r="E32" s="64">
        <v>7844000</v>
      </c>
      <c r="F32" s="65">
        <v>7844000</v>
      </c>
      <c r="G32" s="65">
        <v>134432</v>
      </c>
      <c r="H32" s="65">
        <v>65367</v>
      </c>
      <c r="I32" s="65">
        <v>129932</v>
      </c>
      <c r="J32" s="65">
        <v>329731</v>
      </c>
      <c r="K32" s="65">
        <v>395321</v>
      </c>
      <c r="L32" s="65">
        <v>537330</v>
      </c>
      <c r="M32" s="65">
        <v>60566</v>
      </c>
      <c r="N32" s="65">
        <v>993217</v>
      </c>
      <c r="O32" s="65">
        <v>3975034</v>
      </c>
      <c r="P32" s="65">
        <v>3975034</v>
      </c>
      <c r="Q32" s="65">
        <v>15570538</v>
      </c>
      <c r="R32" s="65">
        <v>23520606</v>
      </c>
      <c r="S32" s="65">
        <v>13271080</v>
      </c>
      <c r="T32" s="65">
        <v>7418799</v>
      </c>
      <c r="U32" s="65">
        <v>5871790</v>
      </c>
      <c r="V32" s="65">
        <v>26561669</v>
      </c>
      <c r="W32" s="65">
        <v>51405223</v>
      </c>
      <c r="X32" s="65">
        <v>7844000</v>
      </c>
      <c r="Y32" s="65">
        <v>43561223</v>
      </c>
      <c r="Z32" s="145">
        <v>555.34</v>
      </c>
      <c r="AA32" s="67">
        <v>7844000</v>
      </c>
    </row>
    <row r="33" spans="1:27" ht="13.5">
      <c r="A33" s="264" t="s">
        <v>168</v>
      </c>
      <c r="B33" s="197"/>
      <c r="C33" s="160">
        <v>527880</v>
      </c>
      <c r="D33" s="160"/>
      <c r="E33" s="64">
        <v>609000</v>
      </c>
      <c r="F33" s="65">
        <v>609000</v>
      </c>
      <c r="G33" s="65"/>
      <c r="H33" s="65"/>
      <c r="I33" s="65"/>
      <c r="J33" s="65"/>
      <c r="K33" s="65">
        <v>455248</v>
      </c>
      <c r="L33" s="65">
        <v>455248</v>
      </c>
      <c r="M33" s="65">
        <v>455248</v>
      </c>
      <c r="N33" s="65">
        <v>1365744</v>
      </c>
      <c r="O33" s="65">
        <v>27428</v>
      </c>
      <c r="P33" s="65">
        <v>27428</v>
      </c>
      <c r="Q33" s="65">
        <v>455248</v>
      </c>
      <c r="R33" s="65">
        <v>510104</v>
      </c>
      <c r="S33" s="65">
        <v>455248</v>
      </c>
      <c r="T33" s="65">
        <v>455248</v>
      </c>
      <c r="U33" s="65">
        <v>455248</v>
      </c>
      <c r="V33" s="65">
        <v>1365744</v>
      </c>
      <c r="W33" s="65">
        <v>3241592</v>
      </c>
      <c r="X33" s="65">
        <v>609000</v>
      </c>
      <c r="Y33" s="65">
        <v>2632592</v>
      </c>
      <c r="Z33" s="145">
        <v>432.28</v>
      </c>
      <c r="AA33" s="67">
        <v>609000</v>
      </c>
    </row>
    <row r="34" spans="1:27" ht="13.5">
      <c r="A34" s="265" t="s">
        <v>58</v>
      </c>
      <c r="B34" s="266"/>
      <c r="C34" s="177">
        <f aca="true" t="shared" si="3" ref="C34:Y34">SUM(C29:C33)</f>
        <v>15497645</v>
      </c>
      <c r="D34" s="177">
        <f>SUM(D29:D33)</f>
        <v>0</v>
      </c>
      <c r="E34" s="77">
        <f t="shared" si="3"/>
        <v>8600000</v>
      </c>
      <c r="F34" s="78">
        <f t="shared" si="3"/>
        <v>8600000</v>
      </c>
      <c r="G34" s="78">
        <f t="shared" si="3"/>
        <v>134432</v>
      </c>
      <c r="H34" s="78">
        <f t="shared" si="3"/>
        <v>65367</v>
      </c>
      <c r="I34" s="78">
        <f t="shared" si="3"/>
        <v>129932</v>
      </c>
      <c r="J34" s="78">
        <f t="shared" si="3"/>
        <v>329731</v>
      </c>
      <c r="K34" s="78">
        <f t="shared" si="3"/>
        <v>850569</v>
      </c>
      <c r="L34" s="78">
        <f t="shared" si="3"/>
        <v>992578</v>
      </c>
      <c r="M34" s="78">
        <f t="shared" si="3"/>
        <v>515814</v>
      </c>
      <c r="N34" s="78">
        <f t="shared" si="3"/>
        <v>2358961</v>
      </c>
      <c r="O34" s="78">
        <f t="shared" si="3"/>
        <v>4008078</v>
      </c>
      <c r="P34" s="78">
        <f t="shared" si="3"/>
        <v>4008078</v>
      </c>
      <c r="Q34" s="78">
        <f t="shared" si="3"/>
        <v>16032588</v>
      </c>
      <c r="R34" s="78">
        <f t="shared" si="3"/>
        <v>24048744</v>
      </c>
      <c r="S34" s="78">
        <f t="shared" si="3"/>
        <v>13732230</v>
      </c>
      <c r="T34" s="78">
        <f t="shared" si="3"/>
        <v>7881739</v>
      </c>
      <c r="U34" s="78">
        <f t="shared" si="3"/>
        <v>6334730</v>
      </c>
      <c r="V34" s="78">
        <f t="shared" si="3"/>
        <v>27948699</v>
      </c>
      <c r="W34" s="78">
        <f t="shared" si="3"/>
        <v>54686135</v>
      </c>
      <c r="X34" s="78">
        <f t="shared" si="3"/>
        <v>8600000</v>
      </c>
      <c r="Y34" s="78">
        <f t="shared" si="3"/>
        <v>46086135</v>
      </c>
      <c r="Z34" s="179">
        <f>+IF(X34&lt;&gt;0,+(Y34/X34)*100,0)</f>
        <v>535.8852906976745</v>
      </c>
      <c r="AA34" s="79">
        <f>SUM(AA29:AA33)</f>
        <v>8600000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535633</v>
      </c>
      <c r="D38" s="160"/>
      <c r="E38" s="64">
        <v>985000</v>
      </c>
      <c r="F38" s="65">
        <v>785000</v>
      </c>
      <c r="G38" s="65"/>
      <c r="H38" s="65"/>
      <c r="I38" s="65"/>
      <c r="J38" s="65"/>
      <c r="K38" s="65"/>
      <c r="L38" s="65"/>
      <c r="M38" s="65"/>
      <c r="N38" s="65"/>
      <c r="O38" s="65">
        <v>455248</v>
      </c>
      <c r="P38" s="65">
        <v>455248</v>
      </c>
      <c r="Q38" s="65">
        <v>127630</v>
      </c>
      <c r="R38" s="65">
        <v>1038126</v>
      </c>
      <c r="S38" s="65">
        <v>100264</v>
      </c>
      <c r="T38" s="65">
        <v>48709</v>
      </c>
      <c r="U38" s="65">
        <v>48709</v>
      </c>
      <c r="V38" s="65">
        <v>197682</v>
      </c>
      <c r="W38" s="65">
        <v>1235808</v>
      </c>
      <c r="X38" s="65">
        <v>785000</v>
      </c>
      <c r="Y38" s="65">
        <v>450808</v>
      </c>
      <c r="Z38" s="145">
        <v>57.43</v>
      </c>
      <c r="AA38" s="67">
        <v>785000</v>
      </c>
    </row>
    <row r="39" spans="1:27" ht="13.5">
      <c r="A39" s="265" t="s">
        <v>59</v>
      </c>
      <c r="B39" s="268"/>
      <c r="C39" s="177">
        <f aca="true" t="shared" si="4" ref="C39:Y39">SUM(C37:C38)</f>
        <v>535633</v>
      </c>
      <c r="D39" s="177">
        <f>SUM(D37:D38)</f>
        <v>0</v>
      </c>
      <c r="E39" s="81">
        <f t="shared" si="4"/>
        <v>985000</v>
      </c>
      <c r="F39" s="82">
        <f t="shared" si="4"/>
        <v>785000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0</v>
      </c>
      <c r="L39" s="82">
        <f t="shared" si="4"/>
        <v>0</v>
      </c>
      <c r="M39" s="82">
        <f t="shared" si="4"/>
        <v>0</v>
      </c>
      <c r="N39" s="82">
        <f t="shared" si="4"/>
        <v>0</v>
      </c>
      <c r="O39" s="82">
        <f t="shared" si="4"/>
        <v>455248</v>
      </c>
      <c r="P39" s="82">
        <f t="shared" si="4"/>
        <v>455248</v>
      </c>
      <c r="Q39" s="82">
        <f t="shared" si="4"/>
        <v>127630</v>
      </c>
      <c r="R39" s="82">
        <f t="shared" si="4"/>
        <v>1038126</v>
      </c>
      <c r="S39" s="82">
        <f t="shared" si="4"/>
        <v>100264</v>
      </c>
      <c r="T39" s="82">
        <f t="shared" si="4"/>
        <v>48709</v>
      </c>
      <c r="U39" s="82">
        <f t="shared" si="4"/>
        <v>48709</v>
      </c>
      <c r="V39" s="82">
        <f t="shared" si="4"/>
        <v>197682</v>
      </c>
      <c r="W39" s="82">
        <f t="shared" si="4"/>
        <v>1235808</v>
      </c>
      <c r="X39" s="82">
        <f t="shared" si="4"/>
        <v>785000</v>
      </c>
      <c r="Y39" s="82">
        <f t="shared" si="4"/>
        <v>450808</v>
      </c>
      <c r="Z39" s="227">
        <f>+IF(X39&lt;&gt;0,+(Y39/X39)*100,0)</f>
        <v>57.42777070063694</v>
      </c>
      <c r="AA39" s="84">
        <f>SUM(AA37:AA38)</f>
        <v>785000</v>
      </c>
    </row>
    <row r="40" spans="1:27" ht="13.5">
      <c r="A40" s="265" t="s">
        <v>170</v>
      </c>
      <c r="B40" s="266"/>
      <c r="C40" s="177">
        <f aca="true" t="shared" si="5" ref="C40:Y40">+C34+C39</f>
        <v>16033278</v>
      </c>
      <c r="D40" s="177">
        <f>+D34+D39</f>
        <v>0</v>
      </c>
      <c r="E40" s="77">
        <f t="shared" si="5"/>
        <v>9585000</v>
      </c>
      <c r="F40" s="78">
        <f t="shared" si="5"/>
        <v>9385000</v>
      </c>
      <c r="G40" s="78">
        <f t="shared" si="5"/>
        <v>134432</v>
      </c>
      <c r="H40" s="78">
        <f t="shared" si="5"/>
        <v>65367</v>
      </c>
      <c r="I40" s="78">
        <f t="shared" si="5"/>
        <v>129932</v>
      </c>
      <c r="J40" s="78">
        <f t="shared" si="5"/>
        <v>329731</v>
      </c>
      <c r="K40" s="78">
        <f t="shared" si="5"/>
        <v>850569</v>
      </c>
      <c r="L40" s="78">
        <f t="shared" si="5"/>
        <v>992578</v>
      </c>
      <c r="M40" s="78">
        <f t="shared" si="5"/>
        <v>515814</v>
      </c>
      <c r="N40" s="78">
        <f t="shared" si="5"/>
        <v>2358961</v>
      </c>
      <c r="O40" s="78">
        <f t="shared" si="5"/>
        <v>4463326</v>
      </c>
      <c r="P40" s="78">
        <f t="shared" si="5"/>
        <v>4463326</v>
      </c>
      <c r="Q40" s="78">
        <f t="shared" si="5"/>
        <v>16160218</v>
      </c>
      <c r="R40" s="78">
        <f t="shared" si="5"/>
        <v>25086870</v>
      </c>
      <c r="S40" s="78">
        <f t="shared" si="5"/>
        <v>13832494</v>
      </c>
      <c r="T40" s="78">
        <f t="shared" si="5"/>
        <v>7930448</v>
      </c>
      <c r="U40" s="78">
        <f t="shared" si="5"/>
        <v>6383439</v>
      </c>
      <c r="V40" s="78">
        <f t="shared" si="5"/>
        <v>28146381</v>
      </c>
      <c r="W40" s="78">
        <f t="shared" si="5"/>
        <v>55921943</v>
      </c>
      <c r="X40" s="78">
        <f t="shared" si="5"/>
        <v>9385000</v>
      </c>
      <c r="Y40" s="78">
        <f t="shared" si="5"/>
        <v>46536943</v>
      </c>
      <c r="Z40" s="179">
        <f>+IF(X40&lt;&gt;0,+(Y40/X40)*100,0)</f>
        <v>495.86513585508794</v>
      </c>
      <c r="AA40" s="79">
        <f>+AA34+AA39</f>
        <v>9385000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113965706</v>
      </c>
      <c r="D42" s="272">
        <f>+D25-D40</f>
        <v>0</v>
      </c>
      <c r="E42" s="273">
        <f t="shared" si="6"/>
        <v>155526418</v>
      </c>
      <c r="F42" s="274">
        <f t="shared" si="6"/>
        <v>165796638</v>
      </c>
      <c r="G42" s="274">
        <f t="shared" si="6"/>
        <v>38929874</v>
      </c>
      <c r="H42" s="274">
        <f t="shared" si="6"/>
        <v>44385074</v>
      </c>
      <c r="I42" s="274">
        <f t="shared" si="6"/>
        <v>40468714</v>
      </c>
      <c r="J42" s="274">
        <f t="shared" si="6"/>
        <v>123783662</v>
      </c>
      <c r="K42" s="274">
        <f t="shared" si="6"/>
        <v>48548017</v>
      </c>
      <c r="L42" s="274">
        <f t="shared" si="6"/>
        <v>55772146</v>
      </c>
      <c r="M42" s="274">
        <f t="shared" si="6"/>
        <v>61004316</v>
      </c>
      <c r="N42" s="274">
        <f t="shared" si="6"/>
        <v>165324479</v>
      </c>
      <c r="O42" s="274">
        <f t="shared" si="6"/>
        <v>57673938</v>
      </c>
      <c r="P42" s="274">
        <f t="shared" si="6"/>
        <v>61413484</v>
      </c>
      <c r="Q42" s="274">
        <f t="shared" si="6"/>
        <v>142682572</v>
      </c>
      <c r="R42" s="274">
        <f t="shared" si="6"/>
        <v>261769994</v>
      </c>
      <c r="S42" s="274">
        <f t="shared" si="6"/>
        <v>139224771</v>
      </c>
      <c r="T42" s="274">
        <f t="shared" si="6"/>
        <v>143270747</v>
      </c>
      <c r="U42" s="274">
        <f t="shared" si="6"/>
        <v>142534575</v>
      </c>
      <c r="V42" s="274">
        <f t="shared" si="6"/>
        <v>425030093</v>
      </c>
      <c r="W42" s="274">
        <f t="shared" si="6"/>
        <v>975908228</v>
      </c>
      <c r="X42" s="274">
        <f t="shared" si="6"/>
        <v>165796638</v>
      </c>
      <c r="Y42" s="274">
        <f t="shared" si="6"/>
        <v>810111590</v>
      </c>
      <c r="Z42" s="275">
        <f>+IF(X42&lt;&gt;0,+(Y42/X42)*100,0)</f>
        <v>488.6176220292235</v>
      </c>
      <c r="AA42" s="276">
        <f>+AA25-AA40</f>
        <v>165796638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113965705</v>
      </c>
      <c r="D45" s="160"/>
      <c r="E45" s="64">
        <v>155526418</v>
      </c>
      <c r="F45" s="65">
        <v>165796638</v>
      </c>
      <c r="G45" s="65">
        <v>38929874</v>
      </c>
      <c r="H45" s="65">
        <v>44385074</v>
      </c>
      <c r="I45" s="65">
        <v>40468714</v>
      </c>
      <c r="J45" s="65">
        <v>123783662</v>
      </c>
      <c r="K45" s="65">
        <v>48548017</v>
      </c>
      <c r="L45" s="65">
        <v>55772146</v>
      </c>
      <c r="M45" s="65">
        <v>61004316</v>
      </c>
      <c r="N45" s="65">
        <v>165324479</v>
      </c>
      <c r="O45" s="65">
        <v>57673938</v>
      </c>
      <c r="P45" s="65">
        <v>61413484</v>
      </c>
      <c r="Q45" s="65">
        <v>142682572</v>
      </c>
      <c r="R45" s="65">
        <v>261769994</v>
      </c>
      <c r="S45" s="65">
        <v>139224771</v>
      </c>
      <c r="T45" s="65">
        <v>143270747</v>
      </c>
      <c r="U45" s="65">
        <v>142534576</v>
      </c>
      <c r="V45" s="65">
        <v>425030094</v>
      </c>
      <c r="W45" s="65">
        <v>975908229</v>
      </c>
      <c r="X45" s="65">
        <v>165796638</v>
      </c>
      <c r="Y45" s="65">
        <v>810111591</v>
      </c>
      <c r="Z45" s="144">
        <v>488.62</v>
      </c>
      <c r="AA45" s="67">
        <v>165796638</v>
      </c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113965705</v>
      </c>
      <c r="D48" s="232">
        <f>SUM(D45:D47)</f>
        <v>0</v>
      </c>
      <c r="E48" s="279">
        <f t="shared" si="7"/>
        <v>155526418</v>
      </c>
      <c r="F48" s="234">
        <f t="shared" si="7"/>
        <v>165796638</v>
      </c>
      <c r="G48" s="234">
        <f t="shared" si="7"/>
        <v>38929874</v>
      </c>
      <c r="H48" s="234">
        <f t="shared" si="7"/>
        <v>44385074</v>
      </c>
      <c r="I48" s="234">
        <f t="shared" si="7"/>
        <v>40468714</v>
      </c>
      <c r="J48" s="234">
        <f t="shared" si="7"/>
        <v>123783662</v>
      </c>
      <c r="K48" s="234">
        <f t="shared" si="7"/>
        <v>48548017</v>
      </c>
      <c r="L48" s="234">
        <f t="shared" si="7"/>
        <v>55772146</v>
      </c>
      <c r="M48" s="234">
        <f t="shared" si="7"/>
        <v>61004316</v>
      </c>
      <c r="N48" s="234">
        <f t="shared" si="7"/>
        <v>165324479</v>
      </c>
      <c r="O48" s="234">
        <f t="shared" si="7"/>
        <v>57673938</v>
      </c>
      <c r="P48" s="234">
        <f t="shared" si="7"/>
        <v>61413484</v>
      </c>
      <c r="Q48" s="234">
        <f t="shared" si="7"/>
        <v>142682572</v>
      </c>
      <c r="R48" s="234">
        <f t="shared" si="7"/>
        <v>261769994</v>
      </c>
      <c r="S48" s="234">
        <f t="shared" si="7"/>
        <v>139224771</v>
      </c>
      <c r="T48" s="234">
        <f t="shared" si="7"/>
        <v>143270747</v>
      </c>
      <c r="U48" s="234">
        <f t="shared" si="7"/>
        <v>142534576</v>
      </c>
      <c r="V48" s="234">
        <f t="shared" si="7"/>
        <v>425030094</v>
      </c>
      <c r="W48" s="234">
        <f t="shared" si="7"/>
        <v>975908229</v>
      </c>
      <c r="X48" s="234">
        <f t="shared" si="7"/>
        <v>165796638</v>
      </c>
      <c r="Y48" s="234">
        <f t="shared" si="7"/>
        <v>810111591</v>
      </c>
      <c r="Z48" s="280">
        <f>+IF(X48&lt;&gt;0,+(Y48/X48)*100,0)</f>
        <v>488.61762263237205</v>
      </c>
      <c r="AA48" s="247">
        <f>SUM(AA45:AA47)</f>
        <v>165796638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15923310</v>
      </c>
      <c r="D6" s="160">
        <v>23764363</v>
      </c>
      <c r="E6" s="64">
        <v>26631096</v>
      </c>
      <c r="F6" s="65">
        <v>34990326</v>
      </c>
      <c r="G6" s="65">
        <v>2711718</v>
      </c>
      <c r="H6" s="65">
        <v>1702746</v>
      </c>
      <c r="I6" s="65">
        <v>1394428</v>
      </c>
      <c r="J6" s="65">
        <v>5808892</v>
      </c>
      <c r="K6" s="65">
        <v>1572224</v>
      </c>
      <c r="L6" s="65">
        <v>1963966</v>
      </c>
      <c r="M6" s="65">
        <v>2548110</v>
      </c>
      <c r="N6" s="65">
        <v>6084300</v>
      </c>
      <c r="O6" s="65">
        <v>1758542</v>
      </c>
      <c r="P6" s="65">
        <v>1048935</v>
      </c>
      <c r="Q6" s="65">
        <v>1271581</v>
      </c>
      <c r="R6" s="65">
        <v>4079058</v>
      </c>
      <c r="S6" s="65">
        <v>1406972</v>
      </c>
      <c r="T6" s="65">
        <v>3666086</v>
      </c>
      <c r="U6" s="65">
        <v>2719055</v>
      </c>
      <c r="V6" s="65">
        <v>7792113</v>
      </c>
      <c r="W6" s="65">
        <v>23764363</v>
      </c>
      <c r="X6" s="65">
        <v>34990326</v>
      </c>
      <c r="Y6" s="65">
        <v>-11225963</v>
      </c>
      <c r="Z6" s="145">
        <v>-32.08</v>
      </c>
      <c r="AA6" s="67">
        <v>34990326</v>
      </c>
    </row>
    <row r="7" spans="1:27" ht="13.5">
      <c r="A7" s="264" t="s">
        <v>181</v>
      </c>
      <c r="B7" s="197" t="s">
        <v>72</v>
      </c>
      <c r="C7" s="160">
        <v>41599260</v>
      </c>
      <c r="D7" s="160">
        <v>47096000</v>
      </c>
      <c r="E7" s="64">
        <v>54466000</v>
      </c>
      <c r="F7" s="65">
        <v>54814072</v>
      </c>
      <c r="G7" s="65">
        <v>21157000</v>
      </c>
      <c r="H7" s="65"/>
      <c r="I7" s="65">
        <v>790000</v>
      </c>
      <c r="J7" s="65">
        <v>21947000</v>
      </c>
      <c r="K7" s="65"/>
      <c r="L7" s="65">
        <v>10431000</v>
      </c>
      <c r="M7" s="65"/>
      <c r="N7" s="65">
        <v>10431000</v>
      </c>
      <c r="O7" s="65"/>
      <c r="P7" s="65">
        <v>4283000</v>
      </c>
      <c r="Q7" s="65">
        <v>10435000</v>
      </c>
      <c r="R7" s="65">
        <v>14718000</v>
      </c>
      <c r="S7" s="65"/>
      <c r="T7" s="65"/>
      <c r="U7" s="65"/>
      <c r="V7" s="65"/>
      <c r="W7" s="65">
        <v>47096000</v>
      </c>
      <c r="X7" s="65">
        <v>54814072</v>
      </c>
      <c r="Y7" s="65">
        <v>-7718072</v>
      </c>
      <c r="Z7" s="145">
        <v>-14.08</v>
      </c>
      <c r="AA7" s="67">
        <v>54814072</v>
      </c>
    </row>
    <row r="8" spans="1:27" ht="13.5">
      <c r="A8" s="264" t="s">
        <v>182</v>
      </c>
      <c r="B8" s="197" t="s">
        <v>72</v>
      </c>
      <c r="C8" s="160">
        <v>14985753</v>
      </c>
      <c r="D8" s="160">
        <v>24874000</v>
      </c>
      <c r="E8" s="64">
        <v>25470461</v>
      </c>
      <c r="F8" s="65">
        <v>29279734</v>
      </c>
      <c r="G8" s="65">
        <v>8874000</v>
      </c>
      <c r="H8" s="65"/>
      <c r="I8" s="65"/>
      <c r="J8" s="65">
        <v>8874000</v>
      </c>
      <c r="K8" s="65"/>
      <c r="L8" s="65"/>
      <c r="M8" s="65">
        <v>10500000</v>
      </c>
      <c r="N8" s="65">
        <v>10500000</v>
      </c>
      <c r="O8" s="65"/>
      <c r="P8" s="65"/>
      <c r="Q8" s="65">
        <v>5500000</v>
      </c>
      <c r="R8" s="65">
        <v>5500000</v>
      </c>
      <c r="S8" s="65"/>
      <c r="T8" s="65"/>
      <c r="U8" s="65"/>
      <c r="V8" s="65"/>
      <c r="W8" s="65">
        <v>24874000</v>
      </c>
      <c r="X8" s="65">
        <v>29279734</v>
      </c>
      <c r="Y8" s="65">
        <v>-4405734</v>
      </c>
      <c r="Z8" s="145">
        <v>-15.05</v>
      </c>
      <c r="AA8" s="67">
        <v>29279734</v>
      </c>
    </row>
    <row r="9" spans="1:27" ht="13.5">
      <c r="A9" s="264" t="s">
        <v>183</v>
      </c>
      <c r="B9" s="197"/>
      <c r="C9" s="160">
        <v>569232</v>
      </c>
      <c r="D9" s="160">
        <v>795976</v>
      </c>
      <c r="E9" s="64">
        <v>306000</v>
      </c>
      <c r="F9" s="65">
        <v>806268</v>
      </c>
      <c r="G9" s="65">
        <v>6485</v>
      </c>
      <c r="H9" s="65">
        <v>127086</v>
      </c>
      <c r="I9" s="65">
        <v>5357</v>
      </c>
      <c r="J9" s="65">
        <v>138928</v>
      </c>
      <c r="K9" s="65">
        <v>123373</v>
      </c>
      <c r="L9" s="65">
        <v>50369</v>
      </c>
      <c r="M9" s="65">
        <v>66134</v>
      </c>
      <c r="N9" s="65">
        <v>239876</v>
      </c>
      <c r="O9" s="65">
        <v>69086</v>
      </c>
      <c r="P9" s="65">
        <v>59269</v>
      </c>
      <c r="Q9" s="65">
        <v>70011</v>
      </c>
      <c r="R9" s="65">
        <v>198366</v>
      </c>
      <c r="S9" s="65">
        <v>72836</v>
      </c>
      <c r="T9" s="65">
        <v>70099</v>
      </c>
      <c r="U9" s="65">
        <v>75871</v>
      </c>
      <c r="V9" s="65">
        <v>218806</v>
      </c>
      <c r="W9" s="65">
        <v>795976</v>
      </c>
      <c r="X9" s="65">
        <v>806268</v>
      </c>
      <c r="Y9" s="65">
        <v>-10292</v>
      </c>
      <c r="Z9" s="145">
        <v>-1.28</v>
      </c>
      <c r="AA9" s="67">
        <v>806268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-49930350</v>
      </c>
      <c r="D12" s="160">
        <v>-66367115</v>
      </c>
      <c r="E12" s="64">
        <v>-80417720</v>
      </c>
      <c r="F12" s="65">
        <v>-79076981</v>
      </c>
      <c r="G12" s="65">
        <v>-4784081</v>
      </c>
      <c r="H12" s="65">
        <v>-5960811</v>
      </c>
      <c r="I12" s="65">
        <v>-4746811</v>
      </c>
      <c r="J12" s="65">
        <v>-15491703</v>
      </c>
      <c r="K12" s="65">
        <v>-5870125</v>
      </c>
      <c r="L12" s="65">
        <v>-6572801</v>
      </c>
      <c r="M12" s="65">
        <v>-6288429</v>
      </c>
      <c r="N12" s="65">
        <v>-18731355</v>
      </c>
      <c r="O12" s="65">
        <v>-5666749</v>
      </c>
      <c r="P12" s="65">
        <v>-5536578</v>
      </c>
      <c r="Q12" s="65">
        <v>-6056799</v>
      </c>
      <c r="R12" s="65">
        <v>-17260126</v>
      </c>
      <c r="S12" s="65">
        <v>-4987664</v>
      </c>
      <c r="T12" s="65">
        <v>-4818161</v>
      </c>
      <c r="U12" s="65">
        <v>-5078106</v>
      </c>
      <c r="V12" s="65">
        <v>-14883931</v>
      </c>
      <c r="W12" s="65">
        <v>-66367115</v>
      </c>
      <c r="X12" s="65">
        <v>-79076981</v>
      </c>
      <c r="Y12" s="65">
        <v>12709866</v>
      </c>
      <c r="Z12" s="145">
        <v>-16.07</v>
      </c>
      <c r="AA12" s="67">
        <v>-79076981</v>
      </c>
    </row>
    <row r="13" spans="1:27" ht="13.5">
      <c r="A13" s="264" t="s">
        <v>40</v>
      </c>
      <c r="B13" s="197"/>
      <c r="C13" s="160">
        <v>-34729</v>
      </c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64" t="s">
        <v>42</v>
      </c>
      <c r="B14" s="197" t="s">
        <v>72</v>
      </c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23112476</v>
      </c>
      <c r="D15" s="177">
        <f>SUM(D6:D14)</f>
        <v>30163224</v>
      </c>
      <c r="E15" s="77">
        <f t="shared" si="0"/>
        <v>26455837</v>
      </c>
      <c r="F15" s="78">
        <f t="shared" si="0"/>
        <v>40813419</v>
      </c>
      <c r="G15" s="78">
        <f t="shared" si="0"/>
        <v>27965122</v>
      </c>
      <c r="H15" s="78">
        <f t="shared" si="0"/>
        <v>-4130979</v>
      </c>
      <c r="I15" s="78">
        <f t="shared" si="0"/>
        <v>-2557026</v>
      </c>
      <c r="J15" s="78">
        <f t="shared" si="0"/>
        <v>21277117</v>
      </c>
      <c r="K15" s="78">
        <f t="shared" si="0"/>
        <v>-4174528</v>
      </c>
      <c r="L15" s="78">
        <f t="shared" si="0"/>
        <v>5872534</v>
      </c>
      <c r="M15" s="78">
        <f t="shared" si="0"/>
        <v>6825815</v>
      </c>
      <c r="N15" s="78">
        <f t="shared" si="0"/>
        <v>8523821</v>
      </c>
      <c r="O15" s="78">
        <f t="shared" si="0"/>
        <v>-3839121</v>
      </c>
      <c r="P15" s="78">
        <f t="shared" si="0"/>
        <v>-145374</v>
      </c>
      <c r="Q15" s="78">
        <f t="shared" si="0"/>
        <v>11219793</v>
      </c>
      <c r="R15" s="78">
        <f t="shared" si="0"/>
        <v>7235298</v>
      </c>
      <c r="S15" s="78">
        <f t="shared" si="0"/>
        <v>-3507856</v>
      </c>
      <c r="T15" s="78">
        <f t="shared" si="0"/>
        <v>-1081976</v>
      </c>
      <c r="U15" s="78">
        <f t="shared" si="0"/>
        <v>-2283180</v>
      </c>
      <c r="V15" s="78">
        <f t="shared" si="0"/>
        <v>-6873012</v>
      </c>
      <c r="W15" s="78">
        <f t="shared" si="0"/>
        <v>30163224</v>
      </c>
      <c r="X15" s="78">
        <f t="shared" si="0"/>
        <v>40813419</v>
      </c>
      <c r="Y15" s="78">
        <f t="shared" si="0"/>
        <v>-10650195</v>
      </c>
      <c r="Z15" s="179">
        <f>+IF(X15&lt;&gt;0,+(Y15/X15)*100,0)</f>
        <v>-26.094836602637972</v>
      </c>
      <c r="AA15" s="79">
        <f>SUM(AA6:AA14)</f>
        <v>40813419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4180000</v>
      </c>
      <c r="D19" s="160">
        <v>870000</v>
      </c>
      <c r="E19" s="64">
        <v>4918000</v>
      </c>
      <c r="F19" s="65">
        <v>830000</v>
      </c>
      <c r="G19" s="164"/>
      <c r="H19" s="164"/>
      <c r="I19" s="164"/>
      <c r="J19" s="65"/>
      <c r="K19" s="164"/>
      <c r="L19" s="164"/>
      <c r="M19" s="65"/>
      <c r="N19" s="164"/>
      <c r="O19" s="164"/>
      <c r="P19" s="164">
        <v>415000</v>
      </c>
      <c r="Q19" s="65"/>
      <c r="R19" s="164">
        <v>415000</v>
      </c>
      <c r="S19" s="164"/>
      <c r="T19" s="65">
        <v>455000</v>
      </c>
      <c r="U19" s="164"/>
      <c r="V19" s="164">
        <v>455000</v>
      </c>
      <c r="W19" s="164">
        <v>870000</v>
      </c>
      <c r="X19" s="65">
        <v>830000</v>
      </c>
      <c r="Y19" s="164">
        <v>40000</v>
      </c>
      <c r="Z19" s="146">
        <v>4.82</v>
      </c>
      <c r="AA19" s="239">
        <v>830000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-15167039</v>
      </c>
      <c r="D24" s="160">
        <v>-33683217</v>
      </c>
      <c r="E24" s="64">
        <v>-34257960</v>
      </c>
      <c r="F24" s="65">
        <v>-44789080</v>
      </c>
      <c r="G24" s="65">
        <v>-2101742</v>
      </c>
      <c r="H24" s="65">
        <v>-1554484</v>
      </c>
      <c r="I24" s="65">
        <v>-3505378</v>
      </c>
      <c r="J24" s="65">
        <v>-7161604</v>
      </c>
      <c r="K24" s="65">
        <v>-1449198</v>
      </c>
      <c r="L24" s="65">
        <v>-1735896</v>
      </c>
      <c r="M24" s="65">
        <v>-2378791</v>
      </c>
      <c r="N24" s="65">
        <v>-5563885</v>
      </c>
      <c r="O24" s="65">
        <v>-4003315</v>
      </c>
      <c r="P24" s="65">
        <v>-1988629</v>
      </c>
      <c r="Q24" s="65">
        <v>-5621135</v>
      </c>
      <c r="R24" s="65">
        <v>-11613079</v>
      </c>
      <c r="S24" s="65">
        <v>-2587402</v>
      </c>
      <c r="T24" s="65">
        <v>-4169796</v>
      </c>
      <c r="U24" s="65">
        <v>-2587451</v>
      </c>
      <c r="V24" s="65">
        <v>-9344649</v>
      </c>
      <c r="W24" s="65">
        <v>-33683217</v>
      </c>
      <c r="X24" s="65">
        <v>-44789080</v>
      </c>
      <c r="Y24" s="65">
        <v>11105863</v>
      </c>
      <c r="Z24" s="145">
        <v>-24.8</v>
      </c>
      <c r="AA24" s="67">
        <v>-44789080</v>
      </c>
    </row>
    <row r="25" spans="1:27" ht="13.5">
      <c r="A25" s="265" t="s">
        <v>194</v>
      </c>
      <c r="B25" s="266"/>
      <c r="C25" s="177">
        <f aca="true" t="shared" si="1" ref="C25:Y25">SUM(C19:C24)</f>
        <v>-10987039</v>
      </c>
      <c r="D25" s="177">
        <f>SUM(D19:D24)</f>
        <v>-32813217</v>
      </c>
      <c r="E25" s="77">
        <f t="shared" si="1"/>
        <v>-29339960</v>
      </c>
      <c r="F25" s="78">
        <f t="shared" si="1"/>
        <v>-43959080</v>
      </c>
      <c r="G25" s="78">
        <f t="shared" si="1"/>
        <v>-2101742</v>
      </c>
      <c r="H25" s="78">
        <f t="shared" si="1"/>
        <v>-1554484</v>
      </c>
      <c r="I25" s="78">
        <f t="shared" si="1"/>
        <v>-3505378</v>
      </c>
      <c r="J25" s="78">
        <f t="shared" si="1"/>
        <v>-7161604</v>
      </c>
      <c r="K25" s="78">
        <f t="shared" si="1"/>
        <v>-1449198</v>
      </c>
      <c r="L25" s="78">
        <f t="shared" si="1"/>
        <v>-1735896</v>
      </c>
      <c r="M25" s="78">
        <f t="shared" si="1"/>
        <v>-2378791</v>
      </c>
      <c r="N25" s="78">
        <f t="shared" si="1"/>
        <v>-5563885</v>
      </c>
      <c r="O25" s="78">
        <f t="shared" si="1"/>
        <v>-4003315</v>
      </c>
      <c r="P25" s="78">
        <f t="shared" si="1"/>
        <v>-1573629</v>
      </c>
      <c r="Q25" s="78">
        <f t="shared" si="1"/>
        <v>-5621135</v>
      </c>
      <c r="R25" s="78">
        <f t="shared" si="1"/>
        <v>-11198079</v>
      </c>
      <c r="S25" s="78">
        <f t="shared" si="1"/>
        <v>-2587402</v>
      </c>
      <c r="T25" s="78">
        <f t="shared" si="1"/>
        <v>-3714796</v>
      </c>
      <c r="U25" s="78">
        <f t="shared" si="1"/>
        <v>-2587451</v>
      </c>
      <c r="V25" s="78">
        <f t="shared" si="1"/>
        <v>-8889649</v>
      </c>
      <c r="W25" s="78">
        <f t="shared" si="1"/>
        <v>-32813217</v>
      </c>
      <c r="X25" s="78">
        <f t="shared" si="1"/>
        <v>-43959080</v>
      </c>
      <c r="Y25" s="78">
        <f t="shared" si="1"/>
        <v>11145863</v>
      </c>
      <c r="Z25" s="179">
        <f>+IF(X25&lt;&gt;0,+(Y25/X25)*100,0)</f>
        <v>-25.355087049137516</v>
      </c>
      <c r="AA25" s="79">
        <f>SUM(AA19:AA24)</f>
        <v>-43959080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12125437</v>
      </c>
      <c r="D36" s="158">
        <f>+D15+D25+D34</f>
        <v>-2649993</v>
      </c>
      <c r="E36" s="104">
        <f t="shared" si="3"/>
        <v>-2884123</v>
      </c>
      <c r="F36" s="105">
        <f t="shared" si="3"/>
        <v>-3145661</v>
      </c>
      <c r="G36" s="105">
        <f t="shared" si="3"/>
        <v>25863380</v>
      </c>
      <c r="H36" s="105">
        <f t="shared" si="3"/>
        <v>-5685463</v>
      </c>
      <c r="I36" s="105">
        <f t="shared" si="3"/>
        <v>-6062404</v>
      </c>
      <c r="J36" s="105">
        <f t="shared" si="3"/>
        <v>14115513</v>
      </c>
      <c r="K36" s="105">
        <f t="shared" si="3"/>
        <v>-5623726</v>
      </c>
      <c r="L36" s="105">
        <f t="shared" si="3"/>
        <v>4136638</v>
      </c>
      <c r="M36" s="105">
        <f t="shared" si="3"/>
        <v>4447024</v>
      </c>
      <c r="N36" s="105">
        <f t="shared" si="3"/>
        <v>2959936</v>
      </c>
      <c r="O36" s="105">
        <f t="shared" si="3"/>
        <v>-7842436</v>
      </c>
      <c r="P36" s="105">
        <f t="shared" si="3"/>
        <v>-1719003</v>
      </c>
      <c r="Q36" s="105">
        <f t="shared" si="3"/>
        <v>5598658</v>
      </c>
      <c r="R36" s="105">
        <f t="shared" si="3"/>
        <v>-3962781</v>
      </c>
      <c r="S36" s="105">
        <f t="shared" si="3"/>
        <v>-6095258</v>
      </c>
      <c r="T36" s="105">
        <f t="shared" si="3"/>
        <v>-4796772</v>
      </c>
      <c r="U36" s="105">
        <f t="shared" si="3"/>
        <v>-4870631</v>
      </c>
      <c r="V36" s="105">
        <f t="shared" si="3"/>
        <v>-15762661</v>
      </c>
      <c r="W36" s="105">
        <f t="shared" si="3"/>
        <v>-2649993</v>
      </c>
      <c r="X36" s="105">
        <f t="shared" si="3"/>
        <v>-3145661</v>
      </c>
      <c r="Y36" s="105">
        <f t="shared" si="3"/>
        <v>495668</v>
      </c>
      <c r="Z36" s="142">
        <f>+IF(X36&lt;&gt;0,+(Y36/X36)*100,0)</f>
        <v>-15.757196977042346</v>
      </c>
      <c r="AA36" s="107">
        <f>+AA15+AA25+AA34</f>
        <v>-3145661</v>
      </c>
    </row>
    <row r="37" spans="1:27" ht="13.5">
      <c r="A37" s="264" t="s">
        <v>202</v>
      </c>
      <c r="B37" s="197" t="s">
        <v>96</v>
      </c>
      <c r="C37" s="158">
        <v>10612796</v>
      </c>
      <c r="D37" s="158">
        <v>22393314</v>
      </c>
      <c r="E37" s="104">
        <v>10612796</v>
      </c>
      <c r="F37" s="105">
        <v>8618952</v>
      </c>
      <c r="G37" s="105">
        <v>22393314</v>
      </c>
      <c r="H37" s="105">
        <v>48256694</v>
      </c>
      <c r="I37" s="105">
        <v>42571231</v>
      </c>
      <c r="J37" s="105">
        <v>22393314</v>
      </c>
      <c r="K37" s="105">
        <v>36508827</v>
      </c>
      <c r="L37" s="105">
        <v>30885101</v>
      </c>
      <c r="M37" s="105">
        <v>35021739</v>
      </c>
      <c r="N37" s="105">
        <v>36508827</v>
      </c>
      <c r="O37" s="105">
        <v>39468763</v>
      </c>
      <c r="P37" s="105">
        <v>31626327</v>
      </c>
      <c r="Q37" s="105">
        <v>29907324</v>
      </c>
      <c r="R37" s="105">
        <v>39468763</v>
      </c>
      <c r="S37" s="105">
        <v>35505982</v>
      </c>
      <c r="T37" s="105">
        <v>29410724</v>
      </c>
      <c r="U37" s="105">
        <v>24613952</v>
      </c>
      <c r="V37" s="105">
        <v>35505982</v>
      </c>
      <c r="W37" s="105">
        <v>22393314</v>
      </c>
      <c r="X37" s="105">
        <v>8618952</v>
      </c>
      <c r="Y37" s="105">
        <v>13774362</v>
      </c>
      <c r="Z37" s="142">
        <v>159.81</v>
      </c>
      <c r="AA37" s="107">
        <v>8618952</v>
      </c>
    </row>
    <row r="38" spans="1:27" ht="13.5">
      <c r="A38" s="282" t="s">
        <v>203</v>
      </c>
      <c r="B38" s="271" t="s">
        <v>96</v>
      </c>
      <c r="C38" s="272">
        <v>22738233</v>
      </c>
      <c r="D38" s="272">
        <v>19743321</v>
      </c>
      <c r="E38" s="273">
        <v>7728673</v>
      </c>
      <c r="F38" s="274">
        <v>5473291</v>
      </c>
      <c r="G38" s="274">
        <v>48256694</v>
      </c>
      <c r="H38" s="274">
        <v>42571231</v>
      </c>
      <c r="I38" s="274">
        <v>36508827</v>
      </c>
      <c r="J38" s="274">
        <v>36508827</v>
      </c>
      <c r="K38" s="274">
        <v>30885101</v>
      </c>
      <c r="L38" s="274">
        <v>35021739</v>
      </c>
      <c r="M38" s="274">
        <v>39468763</v>
      </c>
      <c r="N38" s="274">
        <v>39468763</v>
      </c>
      <c r="O38" s="274">
        <v>31626327</v>
      </c>
      <c r="P38" s="274">
        <v>29907324</v>
      </c>
      <c r="Q38" s="274">
        <v>35505982</v>
      </c>
      <c r="R38" s="274">
        <v>35505982</v>
      </c>
      <c r="S38" s="274">
        <v>29410724</v>
      </c>
      <c r="T38" s="274">
        <v>24613952</v>
      </c>
      <c r="U38" s="274">
        <v>19743321</v>
      </c>
      <c r="V38" s="274">
        <v>19743321</v>
      </c>
      <c r="W38" s="274">
        <v>19743321</v>
      </c>
      <c r="X38" s="274">
        <v>5473291</v>
      </c>
      <c r="Y38" s="274">
        <v>14270030</v>
      </c>
      <c r="Z38" s="275">
        <v>260.72</v>
      </c>
      <c r="AA38" s="276">
        <v>5473291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2012-08-02T07:50:26Z</dcterms:created>
  <dcterms:modified xsi:type="dcterms:W3CDTF">2012-08-02T07:50:26Z</dcterms:modified>
  <cp:category/>
  <cp:version/>
  <cp:contentType/>
  <cp:contentStatus/>
</cp:coreProperties>
</file>