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<sst xmlns="http://schemas.openxmlformats.org/spreadsheetml/2006/main" count="536" uniqueCount="252">
  <si>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Limpopo: Thulamela(LIM343)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</si>
  <si>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</si>
  <si>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</si>
  <si>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</si>
  <si>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</si>
  <si>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</si>
  <si>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</si>
  <si>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</si>
  <si>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</si>
  <si>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</si>
  <si>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</si>
  <si>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</si>
  <si>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</si>
  <si>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</si>
  <si>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</si>
  <si>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</si>
  <si>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</si>
  <si>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</si>
  <si>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</si>
  <si>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</si>
  <si>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</si>
  <si>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</si>
  <si>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</si>
  <si>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</si>
  <si>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</si>
  <si>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</si>
  <si>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</si>
  <si>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</si>
  <si>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</si>
  <si>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</si>
  <si>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</si>
  <si>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</si>
  <si>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</si>
  <si>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</si>
  <si>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</si>
  <si>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</si>
  <si>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</si>
  <si>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</si>
  <si>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</si>
  <si>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</si>
  <si>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</si>
  <si>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</si>
  <si>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</si>
  <si>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</si>
  <si>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</si>
  <si>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</si>
  <si>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</si>
  <si>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</si>
  <si>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</si>
  <si>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</si>
  <si>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</si>
  <si>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</si>
  <si>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</si>
  <si>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</si>
  <si>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</si>
  <si>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</si>
  <si>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</si>
  <si>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</si>
  <si>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</si>
  <si>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</si>
  <si>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</si>
  <si>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</si>
  <si>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</si>
  <si>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</si>
  <si>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</si>
  <si>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</si>
  <si>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</si>
  <si>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</si>
  <si>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</si>
  <si>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</si>
  <si>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Thulamela(LIM343)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</si>
  <si>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</si>
  <si>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</si>
  <si>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</si>
  <si>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</si>
  <si>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</si>
  <si>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</si>
  <si>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</si>
  <si>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</si>
  <si>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</si>
  <si>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</si>
  <si>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</si>
  <si>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</si>
  <si>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</si>
  <si>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</si>
  <si>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</si>
  <si>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</si>
  <si>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</si>
  <si>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</si>
  <si>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</si>
  <si>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</si>
  <si>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</si>
  <si>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</si>
  <si>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</si>
  <si>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</si>
  <si>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</si>
  <si>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</si>
  <si>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</si>
  <si>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</si>
  <si>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</si>
  <si>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Thulamela(LIM343)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</si>
  <si>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</si>
  <si>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</si>
  <si>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</si>
  <si>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</si>
  <si>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</si>
  <si>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</si>
  <si>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</si>
  <si>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</si>
  <si>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</si>
  <si>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</si>
  <si>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</si>
  <si>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</si>
  <si>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</si>
  <si>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</si>
  <si>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</si>
  <si>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</si>
  <si>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</si>
  <si>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</si>
  <si>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</si>
  <si>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</si>
  <si>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</si>
  <si>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</si>
  <si>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</si>
  <si>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</si>
  <si>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</si>
  <si>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</si>
  <si>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</si>
  <si>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</si>
  <si>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</si>
  <si>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</si>
  <si>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</si>
  <si>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</si>
  <si>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Thulamela(LIM343)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</si>
  <si>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</si>
  <si>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</si>
  <si>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</si>
  <si>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</si>
  <si>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</si>
  <si>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</si>
  <si>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</si>
  <si>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</si>
  <si>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</si>
  <si>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Thulamela(LIM343)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</si>
  <si>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</si>
  <si>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</si>
  <si>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</si>
  <si>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</si>
  <si>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</si>
  <si>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</si>
  <si>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</si>
  <si>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</si>
  <si>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</si>
  <si>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</si>
  <si>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</si>
  <si>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</si>
  <si>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</si>
  <si>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</si>
  <si>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</si>
  <si>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</si>
  <si>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</si>
  <si>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</si>
  <si>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</si>
  <si>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</si>
  <si>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</si>
  <si>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</si>
  <si>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</si>
  <si>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</si>
  <si>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</si>
  <si>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</si>
  <si>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</si>
  <si>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</si>
  <si>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</si>
  <si>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</si>
  <si>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</si>
  <si>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</si>
  <si>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</si>
  <si>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Thulamela(LIM343)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</si>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</sst>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15500000</v>
      </c>
      <c r="E5" s="65">
        <v>24000000</v>
      </c>
      <c r="F5" s="65">
        <v>1882350</v>
      </c>
      <c r="G5" s="65">
        <v>2201549</v>
      </c>
      <c r="H5" s="65">
        <v>2162070</v>
      </c>
      <c r="I5" s="65">
        <v>6245969</v>
      </c>
      <c r="J5" s="65">
        <v>2183309</v>
      </c>
      <c r="K5" s="65">
        <v>2206832</v>
      </c>
      <c r="L5" s="65">
        <v>2212861</v>
      </c>
      <c r="M5" s="65">
        <v>6603002</v>
      </c>
      <c r="N5" s="65">
        <v>1567450</v>
      </c>
      <c r="O5" s="65">
        <v>2295598</v>
      </c>
      <c r="P5" s="65">
        <v>2222009</v>
      </c>
      <c r="Q5" s="65">
        <v>6085057</v>
      </c>
      <c r="R5" s="65">
        <v>2177615</v>
      </c>
      <c r="S5" s="65">
        <v>2064329</v>
      </c>
      <c r="T5" s="65">
        <v>71621</v>
      </c>
      <c r="U5" s="65">
        <v>4313565</v>
      </c>
      <c r="V5" s="65">
        <v>23247593</v>
      </c>
      <c r="W5" s="65">
        <v>24000000</v>
      </c>
      <c r="X5" s="65">
        <v>-752407</v>
      </c>
      <c r="Y5" s="66">
        <v>-3.14</v>
      </c>
      <c r="Z5" s="67">
        <v>24000000</v>
      </c>
    </row>
    <row r="6" spans="1:26" ht="13.5">
      <c r="A6" s="63" t="s">
        <v>32</v>
      </c>
      <c r="B6" s="19">
        <v>0</v>
      </c>
      <c r="C6" s="19"/>
      <c r="D6" s="64">
        <v>28530000</v>
      </c>
      <c r="E6" s="65">
        <v>37380000</v>
      </c>
      <c r="F6" s="65">
        <v>9051709</v>
      </c>
      <c r="G6" s="65">
        <v>4700918</v>
      </c>
      <c r="H6" s="65">
        <v>4168239</v>
      </c>
      <c r="I6" s="65">
        <v>17920866</v>
      </c>
      <c r="J6" s="65">
        <v>2882450</v>
      </c>
      <c r="K6" s="65">
        <v>2876373</v>
      </c>
      <c r="L6" s="65">
        <v>2970671</v>
      </c>
      <c r="M6" s="65">
        <v>8729494</v>
      </c>
      <c r="N6" s="65">
        <v>2997781</v>
      </c>
      <c r="O6" s="65">
        <v>3015687</v>
      </c>
      <c r="P6" s="65">
        <v>2984433</v>
      </c>
      <c r="Q6" s="65">
        <v>8997901</v>
      </c>
      <c r="R6" s="65">
        <v>3056151</v>
      </c>
      <c r="S6" s="65">
        <v>2896778</v>
      </c>
      <c r="T6" s="65">
        <v>2911369</v>
      </c>
      <c r="U6" s="65">
        <v>8864298</v>
      </c>
      <c r="V6" s="65">
        <v>44512559</v>
      </c>
      <c r="W6" s="65">
        <v>37380000</v>
      </c>
      <c r="X6" s="65">
        <v>7132559</v>
      </c>
      <c r="Y6" s="66">
        <v>19.08</v>
      </c>
      <c r="Z6" s="67">
        <v>37380000</v>
      </c>
    </row>
    <row r="7" spans="1:26" ht="13.5">
      <c r="A7" s="63" t="s">
        <v>33</v>
      </c>
      <c r="B7" s="19">
        <v>0</v>
      </c>
      <c r="C7" s="19"/>
      <c r="D7" s="64">
        <v>4500000</v>
      </c>
      <c r="E7" s="65">
        <v>6155500</v>
      </c>
      <c r="F7" s="65">
        <v>0</v>
      </c>
      <c r="G7" s="65">
        <v>555518</v>
      </c>
      <c r="H7" s="65">
        <v>693702</v>
      </c>
      <c r="I7" s="65">
        <v>1249220</v>
      </c>
      <c r="J7" s="65">
        <v>635817</v>
      </c>
      <c r="K7" s="65">
        <v>546876</v>
      </c>
      <c r="L7" s="65">
        <v>445637</v>
      </c>
      <c r="M7" s="65">
        <v>1628330</v>
      </c>
      <c r="N7" s="65">
        <v>580506</v>
      </c>
      <c r="O7" s="65">
        <v>526601</v>
      </c>
      <c r="P7" s="65">
        <v>547553</v>
      </c>
      <c r="Q7" s="65">
        <v>1654660</v>
      </c>
      <c r="R7" s="65">
        <v>815606</v>
      </c>
      <c r="S7" s="65">
        <v>838378</v>
      </c>
      <c r="T7" s="65">
        <v>816287</v>
      </c>
      <c r="U7" s="65">
        <v>2470271</v>
      </c>
      <c r="V7" s="65">
        <v>7002481</v>
      </c>
      <c r="W7" s="65">
        <v>6155500</v>
      </c>
      <c r="X7" s="65">
        <v>846981</v>
      </c>
      <c r="Y7" s="66">
        <v>13.76</v>
      </c>
      <c r="Z7" s="67">
        <v>6155500</v>
      </c>
    </row>
    <row r="8" spans="1:26" ht="13.5">
      <c r="A8" s="63" t="s">
        <v>34</v>
      </c>
      <c r="B8" s="19">
        <v>0</v>
      </c>
      <c r="C8" s="19"/>
      <c r="D8" s="64">
        <v>322145159</v>
      </c>
      <c r="E8" s="65">
        <v>351148000</v>
      </c>
      <c r="F8" s="65">
        <v>102326443</v>
      </c>
      <c r="G8" s="65">
        <v>131039</v>
      </c>
      <c r="H8" s="65">
        <v>11754705</v>
      </c>
      <c r="I8" s="65">
        <v>114212187</v>
      </c>
      <c r="J8" s="65">
        <v>5630000</v>
      </c>
      <c r="K8" s="65">
        <v>5443000</v>
      </c>
      <c r="L8" s="65">
        <v>83536000</v>
      </c>
      <c r="M8" s="65">
        <v>94609000</v>
      </c>
      <c r="N8" s="65">
        <v>0</v>
      </c>
      <c r="O8" s="65">
        <v>1430000</v>
      </c>
      <c r="P8" s="65">
        <v>58902000</v>
      </c>
      <c r="Q8" s="65">
        <v>60332000</v>
      </c>
      <c r="R8" s="65">
        <v>0</v>
      </c>
      <c r="S8" s="65">
        <v>0</v>
      </c>
      <c r="T8" s="65">
        <v>0</v>
      </c>
      <c r="U8" s="65">
        <v>0</v>
      </c>
      <c r="V8" s="65">
        <v>269153187</v>
      </c>
      <c r="W8" s="65">
        <v>351148000</v>
      </c>
      <c r="X8" s="65">
        <v>-81994813</v>
      </c>
      <c r="Y8" s="66">
        <v>-23.35</v>
      </c>
      <c r="Z8" s="67">
        <v>351148000</v>
      </c>
    </row>
    <row r="9" spans="1:26" ht="13.5">
      <c r="A9" s="63" t="s">
        <v>35</v>
      </c>
      <c r="B9" s="19">
        <v>0</v>
      </c>
      <c r="C9" s="19"/>
      <c r="D9" s="64">
        <v>186873987</v>
      </c>
      <c r="E9" s="65">
        <v>172373749</v>
      </c>
      <c r="F9" s="65">
        <v>4888582</v>
      </c>
      <c r="G9" s="65">
        <v>5254225</v>
      </c>
      <c r="H9" s="65">
        <v>3826951</v>
      </c>
      <c r="I9" s="65">
        <v>13969758</v>
      </c>
      <c r="J9" s="65">
        <v>4574987</v>
      </c>
      <c r="K9" s="65">
        <v>3731347</v>
      </c>
      <c r="L9" s="65">
        <v>4883036</v>
      </c>
      <c r="M9" s="65">
        <v>13189370</v>
      </c>
      <c r="N9" s="65">
        <v>3588531</v>
      </c>
      <c r="O9" s="65">
        <v>4033915</v>
      </c>
      <c r="P9" s="65">
        <v>3147742</v>
      </c>
      <c r="Q9" s="65">
        <v>10770188</v>
      </c>
      <c r="R9" s="65">
        <v>3164623</v>
      </c>
      <c r="S9" s="65">
        <v>3845209</v>
      </c>
      <c r="T9" s="65">
        <v>5407120</v>
      </c>
      <c r="U9" s="65">
        <v>12416952</v>
      </c>
      <c r="V9" s="65">
        <v>50346268</v>
      </c>
      <c r="W9" s="65">
        <v>172373749</v>
      </c>
      <c r="X9" s="65">
        <v>-122027481</v>
      </c>
      <c r="Y9" s="66">
        <v>-70.79</v>
      </c>
      <c r="Z9" s="67">
        <v>172373749</v>
      </c>
    </row>
    <row r="10" spans="1:26" ht="25.5">
      <c r="A10" s="68" t="s">
        <v>213</v>
      </c>
      <c r="B10" s="69">
        <f>SUM(B5:B9)</f>
        <v>0</v>
      </c>
      <c r="C10" s="69">
        <f>SUM(C5:C9)</f>
        <v>0</v>
      </c>
      <c r="D10" s="70">
        <f aca="true" t="shared" si="0" ref="D10:Z10">SUM(D5:D9)</f>
        <v>557549146</v>
      </c>
      <c r="E10" s="71">
        <f t="shared" si="0"/>
        <v>591057249</v>
      </c>
      <c r="F10" s="71">
        <f t="shared" si="0"/>
        <v>118149084</v>
      </c>
      <c r="G10" s="71">
        <f t="shared" si="0"/>
        <v>12843249</v>
      </c>
      <c r="H10" s="71">
        <f t="shared" si="0"/>
        <v>22605667</v>
      </c>
      <c r="I10" s="71">
        <f t="shared" si="0"/>
        <v>153598000</v>
      </c>
      <c r="J10" s="71">
        <f t="shared" si="0"/>
        <v>15906563</v>
      </c>
      <c r="K10" s="71">
        <f t="shared" si="0"/>
        <v>14804428</v>
      </c>
      <c r="L10" s="71">
        <f t="shared" si="0"/>
        <v>94048205</v>
      </c>
      <c r="M10" s="71">
        <f t="shared" si="0"/>
        <v>124759196</v>
      </c>
      <c r="N10" s="71">
        <f t="shared" si="0"/>
        <v>8734268</v>
      </c>
      <c r="O10" s="71">
        <f t="shared" si="0"/>
        <v>11301801</v>
      </c>
      <c r="P10" s="71">
        <f t="shared" si="0"/>
        <v>67803737</v>
      </c>
      <c r="Q10" s="71">
        <f t="shared" si="0"/>
        <v>87839806</v>
      </c>
      <c r="R10" s="71">
        <f t="shared" si="0"/>
        <v>9213995</v>
      </c>
      <c r="S10" s="71">
        <f t="shared" si="0"/>
        <v>9644694</v>
      </c>
      <c r="T10" s="71">
        <f t="shared" si="0"/>
        <v>9206397</v>
      </c>
      <c r="U10" s="71">
        <f t="shared" si="0"/>
        <v>28065086</v>
      </c>
      <c r="V10" s="71">
        <f t="shared" si="0"/>
        <v>394262088</v>
      </c>
      <c r="W10" s="71">
        <f t="shared" si="0"/>
        <v>591057249</v>
      </c>
      <c r="X10" s="71">
        <f t="shared" si="0"/>
        <v>-196795161</v>
      </c>
      <c r="Y10" s="72">
        <f>+IF(W10&lt;&gt;0,(X10/W10)*100,0)</f>
        <v>-33.295448339895074</v>
      </c>
      <c r="Z10" s="73">
        <f t="shared" si="0"/>
        <v>591057249</v>
      </c>
    </row>
    <row r="11" spans="1:26" ht="13.5">
      <c r="A11" s="63" t="s">
        <v>37</v>
      </c>
      <c r="B11" s="19">
        <v>0</v>
      </c>
      <c r="C11" s="19"/>
      <c r="D11" s="64">
        <v>170069114</v>
      </c>
      <c r="E11" s="65">
        <v>167626730</v>
      </c>
      <c r="F11" s="65">
        <v>12323676</v>
      </c>
      <c r="G11" s="65">
        <v>12551470</v>
      </c>
      <c r="H11" s="65">
        <v>15995214</v>
      </c>
      <c r="I11" s="65">
        <v>40870360</v>
      </c>
      <c r="J11" s="65">
        <v>9133026</v>
      </c>
      <c r="K11" s="65">
        <v>9088831</v>
      </c>
      <c r="L11" s="65">
        <v>9310711</v>
      </c>
      <c r="M11" s="65">
        <v>27532568</v>
      </c>
      <c r="N11" s="65">
        <v>9085992</v>
      </c>
      <c r="O11" s="65">
        <v>10141521</v>
      </c>
      <c r="P11" s="65">
        <v>9612699</v>
      </c>
      <c r="Q11" s="65">
        <v>28840212</v>
      </c>
      <c r="R11" s="65">
        <v>9757076</v>
      </c>
      <c r="S11" s="65">
        <v>9431583</v>
      </c>
      <c r="T11" s="65">
        <v>9904875</v>
      </c>
      <c r="U11" s="65">
        <v>29093534</v>
      </c>
      <c r="V11" s="65">
        <v>126336674</v>
      </c>
      <c r="W11" s="65">
        <v>167626730</v>
      </c>
      <c r="X11" s="65">
        <v>-41290056</v>
      </c>
      <c r="Y11" s="66">
        <v>-24.63</v>
      </c>
      <c r="Z11" s="67">
        <v>167626730</v>
      </c>
    </row>
    <row r="12" spans="1:26" ht="13.5">
      <c r="A12" s="63" t="s">
        <v>38</v>
      </c>
      <c r="B12" s="19">
        <v>0</v>
      </c>
      <c r="C12" s="19"/>
      <c r="D12" s="64">
        <v>23063060</v>
      </c>
      <c r="E12" s="65">
        <v>22950034</v>
      </c>
      <c r="F12" s="65">
        <v>1450664</v>
      </c>
      <c r="G12" s="65">
        <v>1450560</v>
      </c>
      <c r="H12" s="65">
        <v>1462009</v>
      </c>
      <c r="I12" s="65">
        <v>4363233</v>
      </c>
      <c r="J12" s="65">
        <v>1488457</v>
      </c>
      <c r="K12" s="65">
        <v>1500032</v>
      </c>
      <c r="L12" s="65">
        <v>1499966</v>
      </c>
      <c r="M12" s="65">
        <v>4488455</v>
      </c>
      <c r="N12" s="65">
        <v>1500144</v>
      </c>
      <c r="O12" s="65">
        <v>2063048</v>
      </c>
      <c r="P12" s="65">
        <v>1575828</v>
      </c>
      <c r="Q12" s="65">
        <v>5139020</v>
      </c>
      <c r="R12" s="65">
        <v>1575836</v>
      </c>
      <c r="S12" s="65">
        <v>1569546</v>
      </c>
      <c r="T12" s="65">
        <v>1564855</v>
      </c>
      <c r="U12" s="65">
        <v>4710237</v>
      </c>
      <c r="V12" s="65">
        <v>18700945</v>
      </c>
      <c r="W12" s="65">
        <v>22950034</v>
      </c>
      <c r="X12" s="65">
        <v>-4249089</v>
      </c>
      <c r="Y12" s="66">
        <v>-18.51</v>
      </c>
      <c r="Z12" s="67">
        <v>22950034</v>
      </c>
    </row>
    <row r="13" spans="1:26" ht="13.5">
      <c r="A13" s="63" t="s">
        <v>214</v>
      </c>
      <c r="B13" s="19">
        <v>0</v>
      </c>
      <c r="C13" s="19"/>
      <c r="D13" s="64">
        <v>20480239</v>
      </c>
      <c r="E13" s="65">
        <v>25012299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25012299</v>
      </c>
      <c r="X13" s="65">
        <v>-25012299</v>
      </c>
      <c r="Y13" s="66">
        <v>-100</v>
      </c>
      <c r="Z13" s="67">
        <v>25012299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9000000</v>
      </c>
      <c r="F14" s="65">
        <v>7459</v>
      </c>
      <c r="G14" s="65">
        <v>0</v>
      </c>
      <c r="H14" s="65">
        <v>0</v>
      </c>
      <c r="I14" s="65">
        <v>7459</v>
      </c>
      <c r="J14" s="65">
        <v>0</v>
      </c>
      <c r="K14" s="65">
        <v>2350</v>
      </c>
      <c r="L14" s="65">
        <v>7480</v>
      </c>
      <c r="M14" s="65">
        <v>9830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17289</v>
      </c>
      <c r="W14" s="65">
        <v>9000000</v>
      </c>
      <c r="X14" s="65">
        <v>-8982711</v>
      </c>
      <c r="Y14" s="66">
        <v>-99.81</v>
      </c>
      <c r="Z14" s="67">
        <v>9000000</v>
      </c>
    </row>
    <row r="15" spans="1:26" ht="13.5">
      <c r="A15" s="63" t="s">
        <v>41</v>
      </c>
      <c r="B15" s="19">
        <v>0</v>
      </c>
      <c r="C15" s="19"/>
      <c r="D15" s="64">
        <v>5000000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6">
        <v>0</v>
      </c>
      <c r="Z15" s="67">
        <v>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0</v>
      </c>
      <c r="C17" s="19"/>
      <c r="D17" s="64">
        <v>329373233</v>
      </c>
      <c r="E17" s="65">
        <v>364892686</v>
      </c>
      <c r="F17" s="65">
        <v>3787037</v>
      </c>
      <c r="G17" s="65">
        <v>6260412</v>
      </c>
      <c r="H17" s="65">
        <v>20760943</v>
      </c>
      <c r="I17" s="65">
        <v>30808392</v>
      </c>
      <c r="J17" s="65">
        <v>12280204</v>
      </c>
      <c r="K17" s="65">
        <v>11362693</v>
      </c>
      <c r="L17" s="65">
        <v>23808092</v>
      </c>
      <c r="M17" s="65">
        <v>47450989</v>
      </c>
      <c r="N17" s="65">
        <v>9083885</v>
      </c>
      <c r="O17" s="65">
        <v>12535361</v>
      </c>
      <c r="P17" s="65">
        <v>70503181</v>
      </c>
      <c r="Q17" s="65">
        <v>92122427</v>
      </c>
      <c r="R17" s="65">
        <v>5937806</v>
      </c>
      <c r="S17" s="65">
        <v>19310867</v>
      </c>
      <c r="T17" s="65">
        <v>96370623</v>
      </c>
      <c r="U17" s="65">
        <v>121619296</v>
      </c>
      <c r="V17" s="65">
        <v>292001104</v>
      </c>
      <c r="W17" s="65">
        <v>364892686</v>
      </c>
      <c r="X17" s="65">
        <v>-72891582</v>
      </c>
      <c r="Y17" s="66">
        <v>-19.98</v>
      </c>
      <c r="Z17" s="67">
        <v>364892686</v>
      </c>
    </row>
    <row r="18" spans="1:26" ht="13.5">
      <c r="A18" s="75" t="s">
        <v>44</v>
      </c>
      <c r="B18" s="76">
        <f>SUM(B11:B17)</f>
        <v>0</v>
      </c>
      <c r="C18" s="76">
        <f>SUM(C11:C17)</f>
        <v>0</v>
      </c>
      <c r="D18" s="77">
        <f aca="true" t="shared" si="1" ref="D18:Z18">SUM(D11:D17)</f>
        <v>547985646</v>
      </c>
      <c r="E18" s="78">
        <f t="shared" si="1"/>
        <v>589481749</v>
      </c>
      <c r="F18" s="78">
        <f t="shared" si="1"/>
        <v>17568836</v>
      </c>
      <c r="G18" s="78">
        <f t="shared" si="1"/>
        <v>20262442</v>
      </c>
      <c r="H18" s="78">
        <f t="shared" si="1"/>
        <v>38218166</v>
      </c>
      <c r="I18" s="78">
        <f t="shared" si="1"/>
        <v>76049444</v>
      </c>
      <c r="J18" s="78">
        <f t="shared" si="1"/>
        <v>22901687</v>
      </c>
      <c r="K18" s="78">
        <f t="shared" si="1"/>
        <v>21953906</v>
      </c>
      <c r="L18" s="78">
        <f t="shared" si="1"/>
        <v>34626249</v>
      </c>
      <c r="M18" s="78">
        <f t="shared" si="1"/>
        <v>79481842</v>
      </c>
      <c r="N18" s="78">
        <f t="shared" si="1"/>
        <v>19670021</v>
      </c>
      <c r="O18" s="78">
        <f t="shared" si="1"/>
        <v>24739930</v>
      </c>
      <c r="P18" s="78">
        <f t="shared" si="1"/>
        <v>81691708</v>
      </c>
      <c r="Q18" s="78">
        <f t="shared" si="1"/>
        <v>126101659</v>
      </c>
      <c r="R18" s="78">
        <f t="shared" si="1"/>
        <v>17270718</v>
      </c>
      <c r="S18" s="78">
        <f t="shared" si="1"/>
        <v>30311996</v>
      </c>
      <c r="T18" s="78">
        <f t="shared" si="1"/>
        <v>107840353</v>
      </c>
      <c r="U18" s="78">
        <f t="shared" si="1"/>
        <v>155423067</v>
      </c>
      <c r="V18" s="78">
        <f t="shared" si="1"/>
        <v>437056012</v>
      </c>
      <c r="W18" s="78">
        <f t="shared" si="1"/>
        <v>589481749</v>
      </c>
      <c r="X18" s="78">
        <f t="shared" si="1"/>
        <v>-152425737</v>
      </c>
      <c r="Y18" s="72">
        <f>+IF(W18&lt;&gt;0,(X18/W18)*100,0)</f>
        <v>-25.85758376040918</v>
      </c>
      <c r="Z18" s="79">
        <f t="shared" si="1"/>
        <v>589481749</v>
      </c>
    </row>
    <row r="19" spans="1:26" ht="13.5">
      <c r="A19" s="75" t="s">
        <v>45</v>
      </c>
      <c r="B19" s="80">
        <f>+B10-B18</f>
        <v>0</v>
      </c>
      <c r="C19" s="80">
        <f>+C10-C18</f>
        <v>0</v>
      </c>
      <c r="D19" s="81">
        <f aca="true" t="shared" si="2" ref="D19:Z19">+D10-D18</f>
        <v>9563500</v>
      </c>
      <c r="E19" s="82">
        <f t="shared" si="2"/>
        <v>1575500</v>
      </c>
      <c r="F19" s="82">
        <f t="shared" si="2"/>
        <v>100580248</v>
      </c>
      <c r="G19" s="82">
        <f t="shared" si="2"/>
        <v>-7419193</v>
      </c>
      <c r="H19" s="82">
        <f t="shared" si="2"/>
        <v>-15612499</v>
      </c>
      <c r="I19" s="82">
        <f t="shared" si="2"/>
        <v>77548556</v>
      </c>
      <c r="J19" s="82">
        <f t="shared" si="2"/>
        <v>-6995124</v>
      </c>
      <c r="K19" s="82">
        <f t="shared" si="2"/>
        <v>-7149478</v>
      </c>
      <c r="L19" s="82">
        <f t="shared" si="2"/>
        <v>59421956</v>
      </c>
      <c r="M19" s="82">
        <f t="shared" si="2"/>
        <v>45277354</v>
      </c>
      <c r="N19" s="82">
        <f t="shared" si="2"/>
        <v>-10935753</v>
      </c>
      <c r="O19" s="82">
        <f t="shared" si="2"/>
        <v>-13438129</v>
      </c>
      <c r="P19" s="82">
        <f t="shared" si="2"/>
        <v>-13887971</v>
      </c>
      <c r="Q19" s="82">
        <f t="shared" si="2"/>
        <v>-38261853</v>
      </c>
      <c r="R19" s="82">
        <f t="shared" si="2"/>
        <v>-8056723</v>
      </c>
      <c r="S19" s="82">
        <f t="shared" si="2"/>
        <v>-20667302</v>
      </c>
      <c r="T19" s="82">
        <f t="shared" si="2"/>
        <v>-98633956</v>
      </c>
      <c r="U19" s="82">
        <f t="shared" si="2"/>
        <v>-127357981</v>
      </c>
      <c r="V19" s="82">
        <f t="shared" si="2"/>
        <v>-42793924</v>
      </c>
      <c r="W19" s="82">
        <f>IF(E10=E18,0,W10-W18)</f>
        <v>1575500</v>
      </c>
      <c r="X19" s="82">
        <f t="shared" si="2"/>
        <v>-44369424</v>
      </c>
      <c r="Y19" s="83">
        <f>+IF(W19&lt;&gt;0,(X19/W19)*100,0)</f>
        <v>-2816.21225007934</v>
      </c>
      <c r="Z19" s="84">
        <f t="shared" si="2"/>
        <v>1575500</v>
      </c>
    </row>
    <row r="20" spans="1:26" ht="13.5">
      <c r="A20" s="63" t="s">
        <v>46</v>
      </c>
      <c r="B20" s="19">
        <v>0</v>
      </c>
      <c r="C20" s="19"/>
      <c r="D20" s="64">
        <v>86295000</v>
      </c>
      <c r="E20" s="65">
        <v>136295000</v>
      </c>
      <c r="F20" s="65">
        <v>13646074</v>
      </c>
      <c r="G20" s="65">
        <v>7735778</v>
      </c>
      <c r="H20" s="65">
        <v>23102229</v>
      </c>
      <c r="I20" s="65">
        <v>44484081</v>
      </c>
      <c r="J20" s="65">
        <v>0</v>
      </c>
      <c r="K20" s="65">
        <v>0</v>
      </c>
      <c r="L20" s="65">
        <v>16930000</v>
      </c>
      <c r="M20" s="65">
        <v>16930000</v>
      </c>
      <c r="N20" s="65">
        <v>0</v>
      </c>
      <c r="O20" s="65">
        <v>60000000</v>
      </c>
      <c r="P20" s="65">
        <v>45789000</v>
      </c>
      <c r="Q20" s="65">
        <v>105789000</v>
      </c>
      <c r="R20" s="65">
        <v>0</v>
      </c>
      <c r="S20" s="65">
        <v>0</v>
      </c>
      <c r="T20" s="65">
        <v>0</v>
      </c>
      <c r="U20" s="65">
        <v>0</v>
      </c>
      <c r="V20" s="65">
        <v>167203081</v>
      </c>
      <c r="W20" s="65">
        <v>136295000</v>
      </c>
      <c r="X20" s="65">
        <v>30908081</v>
      </c>
      <c r="Y20" s="66">
        <v>22.68</v>
      </c>
      <c r="Z20" s="67">
        <v>136295000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95858500</v>
      </c>
      <c r="E22" s="93">
        <f t="shared" si="3"/>
        <v>137870500</v>
      </c>
      <c r="F22" s="93">
        <f t="shared" si="3"/>
        <v>114226322</v>
      </c>
      <c r="G22" s="93">
        <f t="shared" si="3"/>
        <v>316585</v>
      </c>
      <c r="H22" s="93">
        <f t="shared" si="3"/>
        <v>7489730</v>
      </c>
      <c r="I22" s="93">
        <f t="shared" si="3"/>
        <v>122032637</v>
      </c>
      <c r="J22" s="93">
        <f t="shared" si="3"/>
        <v>-6995124</v>
      </c>
      <c r="K22" s="93">
        <f t="shared" si="3"/>
        <v>-7149478</v>
      </c>
      <c r="L22" s="93">
        <f t="shared" si="3"/>
        <v>76351956</v>
      </c>
      <c r="M22" s="93">
        <f t="shared" si="3"/>
        <v>62207354</v>
      </c>
      <c r="N22" s="93">
        <f t="shared" si="3"/>
        <v>-10935753</v>
      </c>
      <c r="O22" s="93">
        <f t="shared" si="3"/>
        <v>46561871</v>
      </c>
      <c r="P22" s="93">
        <f t="shared" si="3"/>
        <v>31901029</v>
      </c>
      <c r="Q22" s="93">
        <f t="shared" si="3"/>
        <v>67527147</v>
      </c>
      <c r="R22" s="93">
        <f t="shared" si="3"/>
        <v>-8056723</v>
      </c>
      <c r="S22" s="93">
        <f t="shared" si="3"/>
        <v>-20667302</v>
      </c>
      <c r="T22" s="93">
        <f t="shared" si="3"/>
        <v>-98633956</v>
      </c>
      <c r="U22" s="93">
        <f t="shared" si="3"/>
        <v>-127357981</v>
      </c>
      <c r="V22" s="93">
        <f t="shared" si="3"/>
        <v>124409157</v>
      </c>
      <c r="W22" s="93">
        <f t="shared" si="3"/>
        <v>137870500</v>
      </c>
      <c r="X22" s="93">
        <f t="shared" si="3"/>
        <v>-13461343</v>
      </c>
      <c r="Y22" s="94">
        <f>+IF(W22&lt;&gt;0,(X22/W22)*100,0)</f>
        <v>-9.763758744619045</v>
      </c>
      <c r="Z22" s="95">
        <f t="shared" si="3"/>
        <v>137870500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0</v>
      </c>
      <c r="C24" s="80">
        <f>SUM(C22:C23)</f>
        <v>0</v>
      </c>
      <c r="D24" s="81">
        <f aca="true" t="shared" si="4" ref="D24:Z24">SUM(D22:D23)</f>
        <v>95858500</v>
      </c>
      <c r="E24" s="82">
        <f t="shared" si="4"/>
        <v>137870500</v>
      </c>
      <c r="F24" s="82">
        <f t="shared" si="4"/>
        <v>114226322</v>
      </c>
      <c r="G24" s="82">
        <f t="shared" si="4"/>
        <v>316585</v>
      </c>
      <c r="H24" s="82">
        <f t="shared" si="4"/>
        <v>7489730</v>
      </c>
      <c r="I24" s="82">
        <f t="shared" si="4"/>
        <v>122032637</v>
      </c>
      <c r="J24" s="82">
        <f t="shared" si="4"/>
        <v>-6995124</v>
      </c>
      <c r="K24" s="82">
        <f t="shared" si="4"/>
        <v>-7149478</v>
      </c>
      <c r="L24" s="82">
        <f t="shared" si="4"/>
        <v>76351956</v>
      </c>
      <c r="M24" s="82">
        <f t="shared" si="4"/>
        <v>62207354</v>
      </c>
      <c r="N24" s="82">
        <f t="shared" si="4"/>
        <v>-10935753</v>
      </c>
      <c r="O24" s="82">
        <f t="shared" si="4"/>
        <v>46561871</v>
      </c>
      <c r="P24" s="82">
        <f t="shared" si="4"/>
        <v>31901029</v>
      </c>
      <c r="Q24" s="82">
        <f t="shared" si="4"/>
        <v>67527147</v>
      </c>
      <c r="R24" s="82">
        <f t="shared" si="4"/>
        <v>-8056723</v>
      </c>
      <c r="S24" s="82">
        <f t="shared" si="4"/>
        <v>-20667302</v>
      </c>
      <c r="T24" s="82">
        <f t="shared" si="4"/>
        <v>-98633956</v>
      </c>
      <c r="U24" s="82">
        <f t="shared" si="4"/>
        <v>-127357981</v>
      </c>
      <c r="V24" s="82">
        <f t="shared" si="4"/>
        <v>124409157</v>
      </c>
      <c r="W24" s="82">
        <f t="shared" si="4"/>
        <v>137870500</v>
      </c>
      <c r="X24" s="82">
        <f t="shared" si="4"/>
        <v>-13461343</v>
      </c>
      <c r="Y24" s="83">
        <f>+IF(W24&lt;&gt;0,(X24/W24)*100,0)</f>
        <v>-9.763758744619045</v>
      </c>
      <c r="Z24" s="84">
        <f t="shared" si="4"/>
        <v>137870500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53944674</v>
      </c>
      <c r="C27" s="22"/>
      <c r="D27" s="104">
        <v>95778500</v>
      </c>
      <c r="E27" s="105">
        <v>137870500</v>
      </c>
      <c r="F27" s="105">
        <v>1586510</v>
      </c>
      <c r="G27" s="105">
        <v>14939150</v>
      </c>
      <c r="H27" s="105">
        <v>12990143</v>
      </c>
      <c r="I27" s="105">
        <v>29515803</v>
      </c>
      <c r="J27" s="105">
        <v>14993903</v>
      </c>
      <c r="K27" s="105">
        <v>11575273</v>
      </c>
      <c r="L27" s="105">
        <v>16248794</v>
      </c>
      <c r="M27" s="105">
        <v>42817970</v>
      </c>
      <c r="N27" s="105">
        <v>2578724</v>
      </c>
      <c r="O27" s="105">
        <v>7820779</v>
      </c>
      <c r="P27" s="105">
        <v>7448589</v>
      </c>
      <c r="Q27" s="105">
        <v>17848092</v>
      </c>
      <c r="R27" s="105">
        <v>6683418</v>
      </c>
      <c r="S27" s="105">
        <v>6835273</v>
      </c>
      <c r="T27" s="105">
        <v>25938229</v>
      </c>
      <c r="U27" s="105">
        <v>39456920</v>
      </c>
      <c r="V27" s="105">
        <v>129638785</v>
      </c>
      <c r="W27" s="105">
        <v>137870500</v>
      </c>
      <c r="X27" s="105">
        <v>-8231715</v>
      </c>
      <c r="Y27" s="106">
        <v>-5.97</v>
      </c>
      <c r="Z27" s="107">
        <v>137870500</v>
      </c>
    </row>
    <row r="28" spans="1:26" ht="13.5">
      <c r="A28" s="108" t="s">
        <v>46</v>
      </c>
      <c r="B28" s="19">
        <v>47047647</v>
      </c>
      <c r="C28" s="19"/>
      <c r="D28" s="64">
        <v>95778500</v>
      </c>
      <c r="E28" s="65">
        <v>96647000</v>
      </c>
      <c r="F28" s="65">
        <v>0</v>
      </c>
      <c r="G28" s="65">
        <v>12677115</v>
      </c>
      <c r="H28" s="65">
        <v>10433488</v>
      </c>
      <c r="I28" s="65">
        <v>23110603</v>
      </c>
      <c r="J28" s="65">
        <v>11798928</v>
      </c>
      <c r="K28" s="65">
        <v>10459218</v>
      </c>
      <c r="L28" s="65">
        <v>13029770</v>
      </c>
      <c r="M28" s="65">
        <v>35287916</v>
      </c>
      <c r="N28" s="65">
        <v>1458262</v>
      </c>
      <c r="O28" s="65">
        <v>7084382</v>
      </c>
      <c r="P28" s="65">
        <v>6801634</v>
      </c>
      <c r="Q28" s="65">
        <v>15344278</v>
      </c>
      <c r="R28" s="65">
        <v>6648822</v>
      </c>
      <c r="S28" s="65">
        <v>3369291</v>
      </c>
      <c r="T28" s="65">
        <v>18860904</v>
      </c>
      <c r="U28" s="65">
        <v>28879017</v>
      </c>
      <c r="V28" s="65">
        <v>102621814</v>
      </c>
      <c r="W28" s="65">
        <v>96647000</v>
      </c>
      <c r="X28" s="65">
        <v>5974814</v>
      </c>
      <c r="Y28" s="66">
        <v>6.18</v>
      </c>
      <c r="Z28" s="67">
        <v>96647000</v>
      </c>
    </row>
    <row r="29" spans="1:26" ht="13.5">
      <c r="A29" s="63" t="s">
        <v>218</v>
      </c>
      <c r="B29" s="19">
        <v>6897027</v>
      </c>
      <c r="C29" s="19"/>
      <c r="D29" s="64">
        <v>0</v>
      </c>
      <c r="E29" s="65">
        <v>41223500</v>
      </c>
      <c r="F29" s="65">
        <v>1586510</v>
      </c>
      <c r="G29" s="65">
        <v>2262035</v>
      </c>
      <c r="H29" s="65">
        <v>2556655</v>
      </c>
      <c r="I29" s="65">
        <v>6405200</v>
      </c>
      <c r="J29" s="65">
        <v>3194975</v>
      </c>
      <c r="K29" s="65">
        <v>1116055</v>
      </c>
      <c r="L29" s="65">
        <v>3219024</v>
      </c>
      <c r="M29" s="65">
        <v>7530054</v>
      </c>
      <c r="N29" s="65">
        <v>1120462</v>
      </c>
      <c r="O29" s="65">
        <v>736397</v>
      </c>
      <c r="P29" s="65">
        <v>646955</v>
      </c>
      <c r="Q29" s="65">
        <v>2503814</v>
      </c>
      <c r="R29" s="65">
        <v>34596</v>
      </c>
      <c r="S29" s="65">
        <v>3465982</v>
      </c>
      <c r="T29" s="65">
        <v>7077325</v>
      </c>
      <c r="U29" s="65">
        <v>10577903</v>
      </c>
      <c r="V29" s="65">
        <v>27016971</v>
      </c>
      <c r="W29" s="65">
        <v>41223500</v>
      </c>
      <c r="X29" s="65">
        <v>-14206529</v>
      </c>
      <c r="Y29" s="66">
        <v>-34.46</v>
      </c>
      <c r="Z29" s="67">
        <v>41223500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53944674</v>
      </c>
      <c r="C32" s="22">
        <f>SUM(C28:C31)</f>
        <v>0</v>
      </c>
      <c r="D32" s="104">
        <f aca="true" t="shared" si="5" ref="D32:Z32">SUM(D28:D31)</f>
        <v>95778500</v>
      </c>
      <c r="E32" s="105">
        <f t="shared" si="5"/>
        <v>137870500</v>
      </c>
      <c r="F32" s="105">
        <f t="shared" si="5"/>
        <v>1586510</v>
      </c>
      <c r="G32" s="105">
        <f t="shared" si="5"/>
        <v>14939150</v>
      </c>
      <c r="H32" s="105">
        <f t="shared" si="5"/>
        <v>12990143</v>
      </c>
      <c r="I32" s="105">
        <f t="shared" si="5"/>
        <v>29515803</v>
      </c>
      <c r="J32" s="105">
        <f t="shared" si="5"/>
        <v>14993903</v>
      </c>
      <c r="K32" s="105">
        <f t="shared" si="5"/>
        <v>11575273</v>
      </c>
      <c r="L32" s="105">
        <f t="shared" si="5"/>
        <v>16248794</v>
      </c>
      <c r="M32" s="105">
        <f t="shared" si="5"/>
        <v>42817970</v>
      </c>
      <c r="N32" s="105">
        <f t="shared" si="5"/>
        <v>2578724</v>
      </c>
      <c r="O32" s="105">
        <f t="shared" si="5"/>
        <v>7820779</v>
      </c>
      <c r="P32" s="105">
        <f t="shared" si="5"/>
        <v>7448589</v>
      </c>
      <c r="Q32" s="105">
        <f t="shared" si="5"/>
        <v>17848092</v>
      </c>
      <c r="R32" s="105">
        <f t="shared" si="5"/>
        <v>6683418</v>
      </c>
      <c r="S32" s="105">
        <f t="shared" si="5"/>
        <v>6835273</v>
      </c>
      <c r="T32" s="105">
        <f t="shared" si="5"/>
        <v>25938229</v>
      </c>
      <c r="U32" s="105">
        <f t="shared" si="5"/>
        <v>39456920</v>
      </c>
      <c r="V32" s="105">
        <f t="shared" si="5"/>
        <v>129638785</v>
      </c>
      <c r="W32" s="105">
        <f t="shared" si="5"/>
        <v>137870500</v>
      </c>
      <c r="X32" s="105">
        <f t="shared" si="5"/>
        <v>-8231715</v>
      </c>
      <c r="Y32" s="106">
        <f>+IF(W32&lt;&gt;0,(X32/W32)*100,0)</f>
        <v>-5.970613728099919</v>
      </c>
      <c r="Z32" s="107">
        <f t="shared" si="5"/>
        <v>137870500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150183404</v>
      </c>
      <c r="C35" s="19"/>
      <c r="D35" s="64">
        <v>154569814</v>
      </c>
      <c r="E35" s="65">
        <v>198713000</v>
      </c>
      <c r="F35" s="65">
        <v>167497790</v>
      </c>
      <c r="G35" s="65">
        <v>162932951</v>
      </c>
      <c r="H35" s="65">
        <v>499683037</v>
      </c>
      <c r="I35" s="65">
        <v>830113778</v>
      </c>
      <c r="J35" s="65">
        <v>481290791</v>
      </c>
      <c r="K35" s="65">
        <v>566417072</v>
      </c>
      <c r="L35" s="65">
        <v>604672349</v>
      </c>
      <c r="M35" s="65">
        <v>1652380212</v>
      </c>
      <c r="N35" s="65">
        <v>612415704</v>
      </c>
      <c r="O35" s="65">
        <v>643654062</v>
      </c>
      <c r="P35" s="65">
        <v>710441128</v>
      </c>
      <c r="Q35" s="65">
        <v>1966510894</v>
      </c>
      <c r="R35" s="65">
        <v>648854898</v>
      </c>
      <c r="S35" s="65">
        <v>629148294</v>
      </c>
      <c r="T35" s="65">
        <v>499930139</v>
      </c>
      <c r="U35" s="65">
        <v>1777933331</v>
      </c>
      <c r="V35" s="65">
        <v>6226938215</v>
      </c>
      <c r="W35" s="65">
        <v>198713000</v>
      </c>
      <c r="X35" s="65">
        <v>6028225215</v>
      </c>
      <c r="Y35" s="66">
        <v>3033.63</v>
      </c>
      <c r="Z35" s="67">
        <v>198713000</v>
      </c>
    </row>
    <row r="36" spans="1:26" ht="13.5">
      <c r="A36" s="63" t="s">
        <v>57</v>
      </c>
      <c r="B36" s="19">
        <v>820271716</v>
      </c>
      <c r="C36" s="19"/>
      <c r="D36" s="64">
        <v>936083859</v>
      </c>
      <c r="E36" s="65">
        <v>930443000</v>
      </c>
      <c r="F36" s="65">
        <v>811965835</v>
      </c>
      <c r="G36" s="65">
        <v>899860522</v>
      </c>
      <c r="H36" s="65">
        <v>911957176</v>
      </c>
      <c r="I36" s="65">
        <v>2623783533</v>
      </c>
      <c r="J36" s="65">
        <v>976142229</v>
      </c>
      <c r="K36" s="65">
        <v>987823303</v>
      </c>
      <c r="L36" s="65">
        <v>1004051645</v>
      </c>
      <c r="M36" s="65">
        <v>2968017177</v>
      </c>
      <c r="N36" s="65">
        <v>994327890</v>
      </c>
      <c r="O36" s="65">
        <v>1039696385</v>
      </c>
      <c r="P36" s="65">
        <v>1142473691</v>
      </c>
      <c r="Q36" s="65">
        <v>3176497966</v>
      </c>
      <c r="R36" s="65">
        <v>1187957592</v>
      </c>
      <c r="S36" s="65">
        <v>919451121</v>
      </c>
      <c r="T36" s="65">
        <v>1436790716</v>
      </c>
      <c r="U36" s="65">
        <v>3544199429</v>
      </c>
      <c r="V36" s="65">
        <v>12312498105</v>
      </c>
      <c r="W36" s="65">
        <v>930443000</v>
      </c>
      <c r="X36" s="65">
        <v>11382055105</v>
      </c>
      <c r="Y36" s="66">
        <v>1223.29</v>
      </c>
      <c r="Z36" s="67">
        <v>930443000</v>
      </c>
    </row>
    <row r="37" spans="1:26" ht="13.5">
      <c r="A37" s="63" t="s">
        <v>58</v>
      </c>
      <c r="B37" s="19">
        <v>52831718</v>
      </c>
      <c r="C37" s="19"/>
      <c r="D37" s="64">
        <v>59421455</v>
      </c>
      <c r="E37" s="65">
        <v>59703000</v>
      </c>
      <c r="F37" s="65">
        <v>31350015</v>
      </c>
      <c r="G37" s="65">
        <v>108756713</v>
      </c>
      <c r="H37" s="65">
        <v>313845658</v>
      </c>
      <c r="I37" s="65">
        <v>453952386</v>
      </c>
      <c r="J37" s="65">
        <v>370854775</v>
      </c>
      <c r="K37" s="65">
        <v>289192171</v>
      </c>
      <c r="L37" s="65">
        <v>265245792</v>
      </c>
      <c r="M37" s="65">
        <v>925292738</v>
      </c>
      <c r="N37" s="65">
        <v>244682134</v>
      </c>
      <c r="O37" s="65">
        <v>322025865</v>
      </c>
      <c r="P37" s="65">
        <v>318732168</v>
      </c>
      <c r="Q37" s="65">
        <v>885440167</v>
      </c>
      <c r="R37" s="65">
        <v>297831675</v>
      </c>
      <c r="S37" s="65">
        <v>315548298</v>
      </c>
      <c r="T37" s="65">
        <v>314382455</v>
      </c>
      <c r="U37" s="65">
        <v>927762428</v>
      </c>
      <c r="V37" s="65">
        <v>3192447719</v>
      </c>
      <c r="W37" s="65">
        <v>59703000</v>
      </c>
      <c r="X37" s="65">
        <v>3132744719</v>
      </c>
      <c r="Y37" s="66">
        <v>5247.21</v>
      </c>
      <c r="Z37" s="67">
        <v>59703000</v>
      </c>
    </row>
    <row r="38" spans="1:26" ht="13.5">
      <c r="A38" s="63" t="s">
        <v>59</v>
      </c>
      <c r="B38" s="19">
        <v>10044072</v>
      </c>
      <c r="C38" s="19"/>
      <c r="D38" s="64">
        <v>100000000</v>
      </c>
      <c r="E38" s="65">
        <v>139171000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139171000</v>
      </c>
      <c r="X38" s="65">
        <v>-139171000</v>
      </c>
      <c r="Y38" s="66">
        <v>-100</v>
      </c>
      <c r="Z38" s="67">
        <v>139171000</v>
      </c>
    </row>
    <row r="39" spans="1:26" ht="13.5">
      <c r="A39" s="63" t="s">
        <v>60</v>
      </c>
      <c r="B39" s="19">
        <v>907579330</v>
      </c>
      <c r="C39" s="19"/>
      <c r="D39" s="64">
        <v>931232218</v>
      </c>
      <c r="E39" s="65">
        <v>930282000</v>
      </c>
      <c r="F39" s="65">
        <v>948113610</v>
      </c>
      <c r="G39" s="65">
        <v>954036760</v>
      </c>
      <c r="H39" s="65">
        <v>1097794555</v>
      </c>
      <c r="I39" s="65">
        <v>2999944925</v>
      </c>
      <c r="J39" s="65">
        <v>1086578245</v>
      </c>
      <c r="K39" s="65">
        <v>1265048204</v>
      </c>
      <c r="L39" s="65">
        <v>1343478202</v>
      </c>
      <c r="M39" s="65">
        <v>3695104651</v>
      </c>
      <c r="N39" s="65">
        <v>1362061460</v>
      </c>
      <c r="O39" s="65">
        <v>1361324582</v>
      </c>
      <c r="P39" s="65">
        <v>1534182651</v>
      </c>
      <c r="Q39" s="65">
        <v>4257568693</v>
      </c>
      <c r="R39" s="65">
        <v>1538980815</v>
      </c>
      <c r="S39" s="65">
        <v>1233051117</v>
      </c>
      <c r="T39" s="65">
        <v>1622338400</v>
      </c>
      <c r="U39" s="65">
        <v>4394370332</v>
      </c>
      <c r="V39" s="65">
        <v>15346988601</v>
      </c>
      <c r="W39" s="65">
        <v>930282000</v>
      </c>
      <c r="X39" s="65">
        <v>14416706601</v>
      </c>
      <c r="Y39" s="66">
        <v>1549.71</v>
      </c>
      <c r="Z39" s="67">
        <v>930282000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91341577</v>
      </c>
      <c r="C42" s="19">
        <v>282517381</v>
      </c>
      <c r="D42" s="64">
        <v>59210609</v>
      </c>
      <c r="E42" s="65">
        <v>156612215</v>
      </c>
      <c r="F42" s="65">
        <v>111044877</v>
      </c>
      <c r="G42" s="65">
        <v>35246688</v>
      </c>
      <c r="H42" s="65">
        <v>-9044792</v>
      </c>
      <c r="I42" s="65">
        <v>137246773</v>
      </c>
      <c r="J42" s="65">
        <v>-9788219</v>
      </c>
      <c r="K42" s="65">
        <v>3537968</v>
      </c>
      <c r="L42" s="65">
        <v>69487734</v>
      </c>
      <c r="M42" s="65">
        <v>63237483</v>
      </c>
      <c r="N42" s="65">
        <v>-7278615</v>
      </c>
      <c r="O42" s="65">
        <v>65206163</v>
      </c>
      <c r="P42" s="65">
        <v>77813148</v>
      </c>
      <c r="Q42" s="65">
        <v>135740696</v>
      </c>
      <c r="R42" s="65">
        <v>-13037083</v>
      </c>
      <c r="S42" s="65">
        <v>-23062952</v>
      </c>
      <c r="T42" s="65">
        <v>-17607536</v>
      </c>
      <c r="U42" s="65">
        <v>-53707571</v>
      </c>
      <c r="V42" s="65">
        <v>282517381</v>
      </c>
      <c r="W42" s="65">
        <v>156612215</v>
      </c>
      <c r="X42" s="65">
        <v>125905166</v>
      </c>
      <c r="Y42" s="66">
        <v>80.39</v>
      </c>
      <c r="Z42" s="67">
        <v>156612215</v>
      </c>
    </row>
    <row r="43" spans="1:26" ht="13.5">
      <c r="A43" s="63" t="s">
        <v>63</v>
      </c>
      <c r="B43" s="19">
        <v>-62339468</v>
      </c>
      <c r="C43" s="19">
        <v>-129563983</v>
      </c>
      <c r="D43" s="64">
        <v>-95778500</v>
      </c>
      <c r="E43" s="65">
        <v>-137870500</v>
      </c>
      <c r="F43" s="65">
        <v>-1511707</v>
      </c>
      <c r="G43" s="65">
        <v>-14939150</v>
      </c>
      <c r="H43" s="65">
        <v>-12990144</v>
      </c>
      <c r="I43" s="65">
        <v>-29441001</v>
      </c>
      <c r="J43" s="65">
        <v>-14993903</v>
      </c>
      <c r="K43" s="65">
        <v>-11575273</v>
      </c>
      <c r="L43" s="65">
        <v>-16248794</v>
      </c>
      <c r="M43" s="65">
        <v>-42817970</v>
      </c>
      <c r="N43" s="65">
        <v>-2578724</v>
      </c>
      <c r="O43" s="65">
        <v>-7820779</v>
      </c>
      <c r="P43" s="65">
        <v>-7448589</v>
      </c>
      <c r="Q43" s="65">
        <v>-17848092</v>
      </c>
      <c r="R43" s="65">
        <v>-6683418</v>
      </c>
      <c r="S43" s="65">
        <v>-6835273</v>
      </c>
      <c r="T43" s="65">
        <v>-25938229</v>
      </c>
      <c r="U43" s="65">
        <v>-39456920</v>
      </c>
      <c r="V43" s="65">
        <v>-129563983</v>
      </c>
      <c r="W43" s="65">
        <v>-137870500</v>
      </c>
      <c r="X43" s="65">
        <v>8306517</v>
      </c>
      <c r="Y43" s="66">
        <v>-6.02</v>
      </c>
      <c r="Z43" s="67">
        <v>-137870500</v>
      </c>
    </row>
    <row r="44" spans="1:26" ht="13.5">
      <c r="A44" s="63" t="s">
        <v>64</v>
      </c>
      <c r="B44" s="19">
        <v>-1633628</v>
      </c>
      <c r="C44" s="19"/>
      <c r="D44" s="64">
        <v>0</v>
      </c>
      <c r="E44" s="65">
        <v>90000000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90000000</v>
      </c>
      <c r="X44" s="65">
        <v>-90000000</v>
      </c>
      <c r="Y44" s="66">
        <v>-100</v>
      </c>
      <c r="Z44" s="67">
        <v>90000000</v>
      </c>
    </row>
    <row r="45" spans="1:26" ht="13.5">
      <c r="A45" s="75" t="s">
        <v>65</v>
      </c>
      <c r="B45" s="22">
        <v>70589010</v>
      </c>
      <c r="C45" s="22">
        <v>243517960</v>
      </c>
      <c r="D45" s="104">
        <v>60472936</v>
      </c>
      <c r="E45" s="105">
        <v>108741715</v>
      </c>
      <c r="F45" s="105">
        <v>200097732</v>
      </c>
      <c r="G45" s="105">
        <v>220405270</v>
      </c>
      <c r="H45" s="105">
        <v>198370334</v>
      </c>
      <c r="I45" s="105">
        <v>198370334</v>
      </c>
      <c r="J45" s="105">
        <v>173588212</v>
      </c>
      <c r="K45" s="105">
        <v>165550907</v>
      </c>
      <c r="L45" s="105">
        <v>218789847</v>
      </c>
      <c r="M45" s="105">
        <v>218789847</v>
      </c>
      <c r="N45" s="105">
        <v>208932508</v>
      </c>
      <c r="O45" s="105">
        <v>266317892</v>
      </c>
      <c r="P45" s="105">
        <v>336682451</v>
      </c>
      <c r="Q45" s="105">
        <v>336682451</v>
      </c>
      <c r="R45" s="105">
        <v>316961950</v>
      </c>
      <c r="S45" s="105">
        <v>287063725</v>
      </c>
      <c r="T45" s="105">
        <v>243517960</v>
      </c>
      <c r="U45" s="105">
        <v>243517960</v>
      </c>
      <c r="V45" s="105">
        <v>243517960</v>
      </c>
      <c r="W45" s="105">
        <v>108741715</v>
      </c>
      <c r="X45" s="105">
        <v>134776245</v>
      </c>
      <c r="Y45" s="106">
        <v>123.94</v>
      </c>
      <c r="Z45" s="107">
        <v>108741715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60145958</v>
      </c>
      <c r="C49" s="57"/>
      <c r="D49" s="134">
        <v>6617373</v>
      </c>
      <c r="E49" s="59">
        <v>3359933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278343258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3213490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3218783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24.128018783514932</v>
      </c>
      <c r="G58" s="7">
        <f t="shared" si="6"/>
        <v>33.058537751276226</v>
      </c>
      <c r="H58" s="7">
        <f t="shared" si="6"/>
        <v>40.393365267785406</v>
      </c>
      <c r="I58" s="7">
        <f t="shared" si="6"/>
        <v>31.183120330360246</v>
      </c>
      <c r="J58" s="7">
        <f t="shared" si="6"/>
        <v>23.74931535063964</v>
      </c>
      <c r="K58" s="7">
        <f t="shared" si="6"/>
        <v>27.164583084913946</v>
      </c>
      <c r="L58" s="7">
        <f t="shared" si="6"/>
        <v>20.721861822732553</v>
      </c>
      <c r="M58" s="7">
        <f t="shared" si="6"/>
        <v>23.658817928860607</v>
      </c>
      <c r="N58" s="7">
        <f t="shared" si="6"/>
        <v>14.69131742664809</v>
      </c>
      <c r="O58" s="7">
        <f t="shared" si="6"/>
        <v>36.57438916886082</v>
      </c>
      <c r="P58" s="7">
        <f t="shared" si="6"/>
        <v>21.185900104699513</v>
      </c>
      <c r="Q58" s="7">
        <f t="shared" si="6"/>
        <v>24.62845202078026</v>
      </c>
      <c r="R58" s="7">
        <f t="shared" si="6"/>
        <v>21.493671186564438</v>
      </c>
      <c r="S58" s="7">
        <f t="shared" si="6"/>
        <v>32.36117446761838</v>
      </c>
      <c r="T58" s="7">
        <f t="shared" si="6"/>
        <v>45.99911778884563</v>
      </c>
      <c r="U58" s="7">
        <f t="shared" si="6"/>
        <v>31.650513260246328</v>
      </c>
      <c r="V58" s="7">
        <f t="shared" si="6"/>
        <v>28.08097565747535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49.31410205328446</v>
      </c>
      <c r="G59" s="10">
        <f t="shared" si="7"/>
        <v>36.09508577824068</v>
      </c>
      <c r="H59" s="10">
        <f t="shared" si="7"/>
        <v>98.24515394968711</v>
      </c>
      <c r="I59" s="10">
        <f t="shared" si="7"/>
        <v>61.5924286527839</v>
      </c>
      <c r="J59" s="10">
        <f t="shared" si="7"/>
        <v>42.59768085964927</v>
      </c>
      <c r="K59" s="10">
        <f t="shared" si="7"/>
        <v>38.169285201592146</v>
      </c>
      <c r="L59" s="10">
        <f t="shared" si="7"/>
        <v>39.841634879009575</v>
      </c>
      <c r="M59" s="10">
        <f t="shared" si="7"/>
        <v>40.194005696196974</v>
      </c>
      <c r="N59" s="10">
        <f t="shared" si="7"/>
        <v>32.556253787999616</v>
      </c>
      <c r="O59" s="10">
        <f t="shared" si="7"/>
        <v>66.80302910178524</v>
      </c>
      <c r="P59" s="10">
        <f t="shared" si="7"/>
        <v>34.31196723325603</v>
      </c>
      <c r="Q59" s="10">
        <f t="shared" si="7"/>
        <v>46.117020760857294</v>
      </c>
      <c r="R59" s="10">
        <f t="shared" si="7"/>
        <v>38.68062077088925</v>
      </c>
      <c r="S59" s="10">
        <f t="shared" si="7"/>
        <v>55.70580077109801</v>
      </c>
      <c r="T59" s="10">
        <f t="shared" si="7"/>
        <v>1674.4837408022786</v>
      </c>
      <c r="U59" s="10">
        <f t="shared" si="7"/>
        <v>73.98863816819731</v>
      </c>
      <c r="V59" s="10">
        <f t="shared" si="7"/>
        <v>53.76406064920355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6.825771796243119</v>
      </c>
      <c r="G60" s="13">
        <f t="shared" si="7"/>
        <v>10.88923482604887</v>
      </c>
      <c r="H60" s="13">
        <f t="shared" si="7"/>
        <v>23.0977878187887</v>
      </c>
      <c r="I60" s="13">
        <f t="shared" si="7"/>
        <v>11.676411173433248</v>
      </c>
      <c r="J60" s="13">
        <f t="shared" si="7"/>
        <v>20.508629811445125</v>
      </c>
      <c r="K60" s="13">
        <f t="shared" si="7"/>
        <v>21.636275962818452</v>
      </c>
      <c r="L60" s="13">
        <f t="shared" si="7"/>
        <v>15.983324979440672</v>
      </c>
      <c r="M60" s="13">
        <f t="shared" si="7"/>
        <v>19.340216053759818</v>
      </c>
      <c r="N60" s="13">
        <f t="shared" si="7"/>
        <v>10.963275836360294</v>
      </c>
      <c r="O60" s="13">
        <f t="shared" si="7"/>
        <v>30.4170492494745</v>
      </c>
      <c r="P60" s="13">
        <f t="shared" si="7"/>
        <v>20.226890669014853</v>
      </c>
      <c r="Q60" s="13">
        <f t="shared" si="7"/>
        <v>20.555860750190515</v>
      </c>
      <c r="R60" s="13">
        <f t="shared" si="7"/>
        <v>17.80337424427</v>
      </c>
      <c r="S60" s="13">
        <f t="shared" si="7"/>
        <v>30.697312669455513</v>
      </c>
      <c r="T60" s="13">
        <f t="shared" si="7"/>
        <v>26.341284804502624</v>
      </c>
      <c r="U60" s="13">
        <f t="shared" si="7"/>
        <v>24.8211759126329</v>
      </c>
      <c r="V60" s="13">
        <f t="shared" si="7"/>
        <v>17.591969942685164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0</v>
      </c>
      <c r="F62" s="13">
        <f t="shared" si="7"/>
        <v>9.383752843471886</v>
      </c>
      <c r="G62" s="13">
        <f t="shared" si="7"/>
        <v>25.50019823928467</v>
      </c>
      <c r="H62" s="13">
        <f t="shared" si="7"/>
        <v>66.85506327155719</v>
      </c>
      <c r="I62" s="13">
        <f t="shared" si="7"/>
        <v>20.5469128254709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78.40943442542063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100.00438775510203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29.557908423887806</v>
      </c>
      <c r="M64" s="13">
        <f t="shared" si="7"/>
        <v>125.15672889384231</v>
      </c>
      <c r="N64" s="13">
        <f t="shared" si="7"/>
        <v>25.951618222075655</v>
      </c>
      <c r="O64" s="13">
        <f t="shared" si="7"/>
        <v>51.536161442883866</v>
      </c>
      <c r="P64" s="13">
        <f t="shared" si="7"/>
        <v>36.816210807204804</v>
      </c>
      <c r="Q64" s="13">
        <f t="shared" si="7"/>
        <v>38.05494570699579</v>
      </c>
      <c r="R64" s="13">
        <f t="shared" si="7"/>
        <v>38.73852276268789</v>
      </c>
      <c r="S64" s="13">
        <f t="shared" si="7"/>
        <v>78.41511501852447</v>
      </c>
      <c r="T64" s="13">
        <f t="shared" si="7"/>
        <v>69.18889875251134</v>
      </c>
      <c r="U64" s="13">
        <f t="shared" si="7"/>
        <v>62.208624363094465</v>
      </c>
      <c r="V64" s="13">
        <f t="shared" si="7"/>
        <v>92.01063671626864</v>
      </c>
      <c r="W64" s="13">
        <f t="shared" si="7"/>
        <v>100.00438775510203</v>
      </c>
      <c r="X64" s="13">
        <f t="shared" si="7"/>
        <v>0</v>
      </c>
      <c r="Y64" s="13">
        <f t="shared" si="7"/>
        <v>0</v>
      </c>
      <c r="Z64" s="14">
        <f t="shared" si="7"/>
        <v>100.00438775510203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3.7395053606794044</v>
      </c>
      <c r="I66" s="16">
        <f t="shared" si="7"/>
        <v>67.9505988361836</v>
      </c>
      <c r="J66" s="16">
        <f t="shared" si="7"/>
        <v>2.3810851278069123</v>
      </c>
      <c r="K66" s="16">
        <f t="shared" si="7"/>
        <v>7.891645613849574</v>
      </c>
      <c r="L66" s="16">
        <f t="shared" si="7"/>
        <v>3.135571841022559</v>
      </c>
      <c r="M66" s="16">
        <f t="shared" si="7"/>
        <v>3.403565732045032</v>
      </c>
      <c r="N66" s="16">
        <f t="shared" si="7"/>
        <v>2.7596642850457083</v>
      </c>
      <c r="O66" s="16">
        <f t="shared" si="7"/>
        <v>4.339994685125391</v>
      </c>
      <c r="P66" s="16">
        <f t="shared" si="7"/>
        <v>3.00604609630074</v>
      </c>
      <c r="Q66" s="16">
        <f t="shared" si="7"/>
        <v>3.4020436033366153</v>
      </c>
      <c r="R66" s="16">
        <f t="shared" si="7"/>
        <v>3.1059805367272757</v>
      </c>
      <c r="S66" s="16">
        <f t="shared" si="7"/>
        <v>2.6059329156138493</v>
      </c>
      <c r="T66" s="16">
        <f t="shared" si="7"/>
        <v>3.8851030403058173</v>
      </c>
      <c r="U66" s="16">
        <f t="shared" si="7"/>
        <v>3.192246658412149</v>
      </c>
      <c r="V66" s="16">
        <f t="shared" si="7"/>
        <v>20.236611861891628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/>
      <c r="C67" s="24"/>
      <c r="D67" s="25">
        <v>66830000</v>
      </c>
      <c r="E67" s="26">
        <v>84180000</v>
      </c>
      <c r="F67" s="26">
        <v>12373403</v>
      </c>
      <c r="G67" s="26">
        <v>8359426</v>
      </c>
      <c r="H67" s="26">
        <v>7775928</v>
      </c>
      <c r="I67" s="26">
        <v>28508757</v>
      </c>
      <c r="J67" s="26">
        <v>6554450</v>
      </c>
      <c r="K67" s="26">
        <v>5518222</v>
      </c>
      <c r="L67" s="26">
        <v>6788917</v>
      </c>
      <c r="M67" s="26">
        <v>18861589</v>
      </c>
      <c r="N67" s="26">
        <v>5975475</v>
      </c>
      <c r="O67" s="26">
        <v>6887992</v>
      </c>
      <c r="P67" s="26">
        <v>6653326</v>
      </c>
      <c r="Q67" s="26">
        <v>19516793</v>
      </c>
      <c r="R67" s="26">
        <v>6655829</v>
      </c>
      <c r="S67" s="26">
        <v>6418704</v>
      </c>
      <c r="T67" s="26">
        <v>4393506</v>
      </c>
      <c r="U67" s="26">
        <v>17468039</v>
      </c>
      <c r="V67" s="26">
        <v>84355178</v>
      </c>
      <c r="W67" s="26">
        <v>84180000</v>
      </c>
      <c r="X67" s="26"/>
      <c r="Y67" s="25"/>
      <c r="Z67" s="27">
        <v>84180000</v>
      </c>
    </row>
    <row r="68" spans="1:26" ht="13.5" hidden="1">
      <c r="A68" s="37" t="s">
        <v>31</v>
      </c>
      <c r="B68" s="19"/>
      <c r="C68" s="19"/>
      <c r="D68" s="20">
        <v>15500000</v>
      </c>
      <c r="E68" s="21">
        <v>24000000</v>
      </c>
      <c r="F68" s="21">
        <v>1882350</v>
      </c>
      <c r="G68" s="21">
        <v>2201549</v>
      </c>
      <c r="H68" s="21">
        <v>2162070</v>
      </c>
      <c r="I68" s="21">
        <v>6245969</v>
      </c>
      <c r="J68" s="21">
        <v>2183309</v>
      </c>
      <c r="K68" s="21">
        <v>2206832</v>
      </c>
      <c r="L68" s="21">
        <v>2212861</v>
      </c>
      <c r="M68" s="21">
        <v>6603002</v>
      </c>
      <c r="N68" s="21">
        <v>1567450</v>
      </c>
      <c r="O68" s="21">
        <v>2295598</v>
      </c>
      <c r="P68" s="21">
        <v>2222009</v>
      </c>
      <c r="Q68" s="21">
        <v>6085057</v>
      </c>
      <c r="R68" s="21">
        <v>2177615</v>
      </c>
      <c r="S68" s="21">
        <v>2064329</v>
      </c>
      <c r="T68" s="21">
        <v>71621</v>
      </c>
      <c r="U68" s="21">
        <v>4313565</v>
      </c>
      <c r="V68" s="21">
        <v>23247593</v>
      </c>
      <c r="W68" s="21">
        <v>24000000</v>
      </c>
      <c r="X68" s="21"/>
      <c r="Y68" s="20"/>
      <c r="Z68" s="23">
        <v>24000000</v>
      </c>
    </row>
    <row r="69" spans="1:26" ht="13.5" hidden="1">
      <c r="A69" s="38" t="s">
        <v>32</v>
      </c>
      <c r="B69" s="19"/>
      <c r="C69" s="19"/>
      <c r="D69" s="20">
        <v>28530000</v>
      </c>
      <c r="E69" s="21">
        <v>37380000</v>
      </c>
      <c r="F69" s="21">
        <v>9051709</v>
      </c>
      <c r="G69" s="21">
        <v>4700918</v>
      </c>
      <c r="H69" s="21">
        <v>4168239</v>
      </c>
      <c r="I69" s="21">
        <v>17920866</v>
      </c>
      <c r="J69" s="21">
        <v>2882450</v>
      </c>
      <c r="K69" s="21">
        <v>2876373</v>
      </c>
      <c r="L69" s="21">
        <v>2970671</v>
      </c>
      <c r="M69" s="21">
        <v>8729494</v>
      </c>
      <c r="N69" s="21">
        <v>2997781</v>
      </c>
      <c r="O69" s="21">
        <v>3015687</v>
      </c>
      <c r="P69" s="21">
        <v>2984433</v>
      </c>
      <c r="Q69" s="21">
        <v>8997901</v>
      </c>
      <c r="R69" s="21">
        <v>3056151</v>
      </c>
      <c r="S69" s="21">
        <v>2896778</v>
      </c>
      <c r="T69" s="21">
        <v>2911369</v>
      </c>
      <c r="U69" s="21">
        <v>8864298</v>
      </c>
      <c r="V69" s="21">
        <v>44512559</v>
      </c>
      <c r="W69" s="21">
        <v>37380000</v>
      </c>
      <c r="X69" s="21"/>
      <c r="Y69" s="20"/>
      <c r="Z69" s="23">
        <v>37380000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28500000</v>
      </c>
      <c r="E71" s="21"/>
      <c r="F71" s="21">
        <v>6173351</v>
      </c>
      <c r="G71" s="21">
        <v>1826076</v>
      </c>
      <c r="H71" s="21">
        <v>1292840</v>
      </c>
      <c r="I71" s="21">
        <v>9292267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9292267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30000</v>
      </c>
      <c r="E73" s="21">
        <v>980000</v>
      </c>
      <c r="F73" s="21"/>
      <c r="G73" s="21"/>
      <c r="H73" s="21"/>
      <c r="I73" s="21"/>
      <c r="J73" s="21"/>
      <c r="K73" s="21"/>
      <c r="L73" s="21">
        <v>86136</v>
      </c>
      <c r="M73" s="21">
        <v>86136</v>
      </c>
      <c r="N73" s="21">
        <v>84908</v>
      </c>
      <c r="O73" s="21">
        <v>83943</v>
      </c>
      <c r="P73" s="21">
        <v>83944</v>
      </c>
      <c r="Q73" s="21">
        <v>252795</v>
      </c>
      <c r="R73" s="21">
        <v>83426</v>
      </c>
      <c r="S73" s="21">
        <v>83943</v>
      </c>
      <c r="T73" s="21">
        <v>85612</v>
      </c>
      <c r="U73" s="21">
        <v>252981</v>
      </c>
      <c r="V73" s="21">
        <v>591912</v>
      </c>
      <c r="W73" s="21">
        <v>980000</v>
      </c>
      <c r="X73" s="21"/>
      <c r="Y73" s="20"/>
      <c r="Z73" s="23">
        <v>980000</v>
      </c>
    </row>
    <row r="74" spans="1:26" ht="13.5" hidden="1">
      <c r="A74" s="39" t="s">
        <v>107</v>
      </c>
      <c r="B74" s="19"/>
      <c r="C74" s="19"/>
      <c r="D74" s="20"/>
      <c r="E74" s="21">
        <v>36400000</v>
      </c>
      <c r="F74" s="21">
        <v>2878358</v>
      </c>
      <c r="G74" s="21">
        <v>2874842</v>
      </c>
      <c r="H74" s="21">
        <v>2875399</v>
      </c>
      <c r="I74" s="21">
        <v>8628599</v>
      </c>
      <c r="J74" s="21">
        <v>2882450</v>
      </c>
      <c r="K74" s="21">
        <v>2876373</v>
      </c>
      <c r="L74" s="21">
        <v>2884535</v>
      </c>
      <c r="M74" s="21">
        <v>8643358</v>
      </c>
      <c r="N74" s="21">
        <v>2912873</v>
      </c>
      <c r="O74" s="21">
        <v>2931744</v>
      </c>
      <c r="P74" s="21">
        <v>2900489</v>
      </c>
      <c r="Q74" s="21">
        <v>8745106</v>
      </c>
      <c r="R74" s="21">
        <v>2972725</v>
      </c>
      <c r="S74" s="21">
        <v>2812835</v>
      </c>
      <c r="T74" s="21">
        <v>2825757</v>
      </c>
      <c r="U74" s="21">
        <v>8611317</v>
      </c>
      <c r="V74" s="21">
        <v>34628380</v>
      </c>
      <c r="W74" s="21">
        <v>36400000</v>
      </c>
      <c r="X74" s="21"/>
      <c r="Y74" s="20"/>
      <c r="Z74" s="23">
        <v>36400000</v>
      </c>
    </row>
    <row r="75" spans="1:26" ht="13.5" hidden="1">
      <c r="A75" s="40" t="s">
        <v>110</v>
      </c>
      <c r="B75" s="28"/>
      <c r="C75" s="28"/>
      <c r="D75" s="29">
        <v>22800000</v>
      </c>
      <c r="E75" s="30">
        <v>22800000</v>
      </c>
      <c r="F75" s="30">
        <v>1439344</v>
      </c>
      <c r="G75" s="30">
        <v>1456959</v>
      </c>
      <c r="H75" s="30">
        <v>1445619</v>
      </c>
      <c r="I75" s="30">
        <v>4341922</v>
      </c>
      <c r="J75" s="30">
        <v>1488691</v>
      </c>
      <c r="K75" s="30">
        <v>435017</v>
      </c>
      <c r="L75" s="30">
        <v>1605385</v>
      </c>
      <c r="M75" s="30">
        <v>3529093</v>
      </c>
      <c r="N75" s="30">
        <v>1410244</v>
      </c>
      <c r="O75" s="30">
        <v>1576707</v>
      </c>
      <c r="P75" s="30">
        <v>1446884</v>
      </c>
      <c r="Q75" s="30">
        <v>4433835</v>
      </c>
      <c r="R75" s="30">
        <v>1422063</v>
      </c>
      <c r="S75" s="30">
        <v>1457597</v>
      </c>
      <c r="T75" s="30">
        <v>1410516</v>
      </c>
      <c r="U75" s="30">
        <v>4290176</v>
      </c>
      <c r="V75" s="30">
        <v>16595026</v>
      </c>
      <c r="W75" s="30">
        <v>22800000</v>
      </c>
      <c r="X75" s="30"/>
      <c r="Y75" s="29"/>
      <c r="Z75" s="31">
        <v>22800000</v>
      </c>
    </row>
    <row r="76" spans="1:26" ht="13.5" hidden="1">
      <c r="A76" s="42" t="s">
        <v>222</v>
      </c>
      <c r="B76" s="32">
        <v>21524685</v>
      </c>
      <c r="C76" s="32">
        <v>23687757</v>
      </c>
      <c r="D76" s="33">
        <v>66830000</v>
      </c>
      <c r="E76" s="34">
        <v>84180000</v>
      </c>
      <c r="F76" s="34">
        <v>2985457</v>
      </c>
      <c r="G76" s="34">
        <v>2763504</v>
      </c>
      <c r="H76" s="34">
        <v>3140959</v>
      </c>
      <c r="I76" s="34">
        <v>8889920</v>
      </c>
      <c r="J76" s="34">
        <v>1556637</v>
      </c>
      <c r="K76" s="34">
        <v>1499002</v>
      </c>
      <c r="L76" s="34">
        <v>1406790</v>
      </c>
      <c r="M76" s="34">
        <v>4462429</v>
      </c>
      <c r="N76" s="34">
        <v>877876</v>
      </c>
      <c r="O76" s="34">
        <v>2519241</v>
      </c>
      <c r="P76" s="34">
        <v>1409567</v>
      </c>
      <c r="Q76" s="34">
        <v>4806684</v>
      </c>
      <c r="R76" s="34">
        <v>1430582</v>
      </c>
      <c r="S76" s="34">
        <v>2077168</v>
      </c>
      <c r="T76" s="34">
        <v>2020974</v>
      </c>
      <c r="U76" s="34">
        <v>5528724</v>
      </c>
      <c r="V76" s="34">
        <v>23687757</v>
      </c>
      <c r="W76" s="34">
        <v>84180000</v>
      </c>
      <c r="X76" s="34"/>
      <c r="Y76" s="33"/>
      <c r="Z76" s="35">
        <v>84180000</v>
      </c>
    </row>
    <row r="77" spans="1:26" ht="13.5" hidden="1">
      <c r="A77" s="37" t="s">
        <v>31</v>
      </c>
      <c r="B77" s="19">
        <v>15631528</v>
      </c>
      <c r="C77" s="19">
        <v>12498850</v>
      </c>
      <c r="D77" s="20">
        <v>15500000</v>
      </c>
      <c r="E77" s="21">
        <v>24000000</v>
      </c>
      <c r="F77" s="21">
        <v>928264</v>
      </c>
      <c r="G77" s="21">
        <v>794651</v>
      </c>
      <c r="H77" s="21">
        <v>2124129</v>
      </c>
      <c r="I77" s="21">
        <v>3847044</v>
      </c>
      <c r="J77" s="21">
        <v>930039</v>
      </c>
      <c r="K77" s="21">
        <v>842332</v>
      </c>
      <c r="L77" s="21">
        <v>881640</v>
      </c>
      <c r="M77" s="21">
        <v>2654011</v>
      </c>
      <c r="N77" s="21">
        <v>510303</v>
      </c>
      <c r="O77" s="21">
        <v>1533529</v>
      </c>
      <c r="P77" s="21">
        <v>762415</v>
      </c>
      <c r="Q77" s="21">
        <v>2806247</v>
      </c>
      <c r="R77" s="21">
        <v>842315</v>
      </c>
      <c r="S77" s="21">
        <v>1149951</v>
      </c>
      <c r="T77" s="21">
        <v>1199282</v>
      </c>
      <c r="U77" s="21">
        <v>3191548</v>
      </c>
      <c r="V77" s="21">
        <v>12498850</v>
      </c>
      <c r="W77" s="21">
        <v>24000000</v>
      </c>
      <c r="X77" s="21"/>
      <c r="Y77" s="20"/>
      <c r="Z77" s="23">
        <v>24000000</v>
      </c>
    </row>
    <row r="78" spans="1:26" ht="13.5" hidden="1">
      <c r="A78" s="38" t="s">
        <v>32</v>
      </c>
      <c r="B78" s="19">
        <v>4880404</v>
      </c>
      <c r="C78" s="19">
        <v>7830636</v>
      </c>
      <c r="D78" s="20">
        <v>28530000</v>
      </c>
      <c r="E78" s="21">
        <v>37380000</v>
      </c>
      <c r="F78" s="21">
        <v>617849</v>
      </c>
      <c r="G78" s="21">
        <v>511894</v>
      </c>
      <c r="H78" s="21">
        <v>962771</v>
      </c>
      <c r="I78" s="21">
        <v>2092514</v>
      </c>
      <c r="J78" s="21">
        <v>591151</v>
      </c>
      <c r="K78" s="21">
        <v>622340</v>
      </c>
      <c r="L78" s="21">
        <v>474812</v>
      </c>
      <c r="M78" s="21">
        <v>1688303</v>
      </c>
      <c r="N78" s="21">
        <v>328655</v>
      </c>
      <c r="O78" s="21">
        <v>917283</v>
      </c>
      <c r="P78" s="21">
        <v>603658</v>
      </c>
      <c r="Q78" s="21">
        <v>1849596</v>
      </c>
      <c r="R78" s="21">
        <v>544098</v>
      </c>
      <c r="S78" s="21">
        <v>889233</v>
      </c>
      <c r="T78" s="21">
        <v>766892</v>
      </c>
      <c r="U78" s="21">
        <v>2200223</v>
      </c>
      <c r="V78" s="21">
        <v>7830636</v>
      </c>
      <c r="W78" s="21">
        <v>37380000</v>
      </c>
      <c r="X78" s="21"/>
      <c r="Y78" s="20"/>
      <c r="Z78" s="23">
        <v>37380000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>
        <v>7286014</v>
      </c>
      <c r="D80" s="20">
        <v>28500000</v>
      </c>
      <c r="E80" s="21">
        <v>36399957</v>
      </c>
      <c r="F80" s="21">
        <v>579292</v>
      </c>
      <c r="G80" s="21">
        <v>465653</v>
      </c>
      <c r="H80" s="21">
        <v>864329</v>
      </c>
      <c r="I80" s="21">
        <v>1909274</v>
      </c>
      <c r="J80" s="21">
        <v>561688</v>
      </c>
      <c r="K80" s="21">
        <v>569458</v>
      </c>
      <c r="L80" s="21">
        <v>449352</v>
      </c>
      <c r="M80" s="21">
        <v>1580498</v>
      </c>
      <c r="N80" s="21">
        <v>306620</v>
      </c>
      <c r="O80" s="21">
        <v>874022</v>
      </c>
      <c r="P80" s="21">
        <v>572753</v>
      </c>
      <c r="Q80" s="21">
        <v>1753395</v>
      </c>
      <c r="R80" s="21">
        <v>511780</v>
      </c>
      <c r="S80" s="21">
        <v>823409</v>
      </c>
      <c r="T80" s="21">
        <v>707658</v>
      </c>
      <c r="U80" s="21">
        <v>2042847</v>
      </c>
      <c r="V80" s="21">
        <v>7286014</v>
      </c>
      <c r="W80" s="21">
        <v>36399957</v>
      </c>
      <c r="X80" s="21"/>
      <c r="Y80" s="20"/>
      <c r="Z80" s="23">
        <v>36399957</v>
      </c>
    </row>
    <row r="81" spans="1:26" ht="13.5" hidden="1">
      <c r="A81" s="39" t="s">
        <v>105</v>
      </c>
      <c r="B81" s="19">
        <v>30331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940288</v>
      </c>
      <c r="C82" s="19">
        <v>544622</v>
      </c>
      <c r="D82" s="20">
        <v>30000</v>
      </c>
      <c r="E82" s="21">
        <v>980043</v>
      </c>
      <c r="F82" s="21">
        <v>38557</v>
      </c>
      <c r="G82" s="21">
        <v>46241</v>
      </c>
      <c r="H82" s="21">
        <v>98442</v>
      </c>
      <c r="I82" s="21">
        <v>183240</v>
      </c>
      <c r="J82" s="21">
        <v>29463</v>
      </c>
      <c r="K82" s="21">
        <v>52882</v>
      </c>
      <c r="L82" s="21">
        <v>25460</v>
      </c>
      <c r="M82" s="21">
        <v>107805</v>
      </c>
      <c r="N82" s="21">
        <v>22035</v>
      </c>
      <c r="O82" s="21">
        <v>43261</v>
      </c>
      <c r="P82" s="21">
        <v>30905</v>
      </c>
      <c r="Q82" s="21">
        <v>96201</v>
      </c>
      <c r="R82" s="21">
        <v>32318</v>
      </c>
      <c r="S82" s="21">
        <v>65824</v>
      </c>
      <c r="T82" s="21">
        <v>59234</v>
      </c>
      <c r="U82" s="21">
        <v>157376</v>
      </c>
      <c r="V82" s="21">
        <v>544622</v>
      </c>
      <c r="W82" s="21">
        <v>980043</v>
      </c>
      <c r="X82" s="21"/>
      <c r="Y82" s="20"/>
      <c r="Z82" s="23">
        <v>980043</v>
      </c>
    </row>
    <row r="83" spans="1:26" ht="13.5" hidden="1">
      <c r="A83" s="39" t="s">
        <v>107</v>
      </c>
      <c r="B83" s="19">
        <v>3909785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1012753</v>
      </c>
      <c r="C84" s="28">
        <v>3358271</v>
      </c>
      <c r="D84" s="29">
        <v>22800000</v>
      </c>
      <c r="E84" s="30">
        <v>22800000</v>
      </c>
      <c r="F84" s="30">
        <v>1439344</v>
      </c>
      <c r="G84" s="30">
        <v>1456959</v>
      </c>
      <c r="H84" s="30">
        <v>54059</v>
      </c>
      <c r="I84" s="30">
        <v>2950362</v>
      </c>
      <c r="J84" s="30">
        <v>35447</v>
      </c>
      <c r="K84" s="30">
        <v>34330</v>
      </c>
      <c r="L84" s="30">
        <v>50338</v>
      </c>
      <c r="M84" s="30">
        <v>120115</v>
      </c>
      <c r="N84" s="30">
        <v>38918</v>
      </c>
      <c r="O84" s="30">
        <v>68429</v>
      </c>
      <c r="P84" s="30">
        <v>43494</v>
      </c>
      <c r="Q84" s="30">
        <v>150841</v>
      </c>
      <c r="R84" s="30">
        <v>44169</v>
      </c>
      <c r="S84" s="30">
        <v>37984</v>
      </c>
      <c r="T84" s="30">
        <v>54800</v>
      </c>
      <c r="U84" s="30">
        <v>136953</v>
      </c>
      <c r="V84" s="30">
        <v>3358271</v>
      </c>
      <c r="W84" s="30">
        <v>22800000</v>
      </c>
      <c r="X84" s="30"/>
      <c r="Y84" s="29"/>
      <c r="Z84" s="31">
        <v>22800000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465168659</v>
      </c>
      <c r="F5" s="105">
        <f t="shared" si="0"/>
        <v>489717000</v>
      </c>
      <c r="G5" s="105">
        <f t="shared" si="0"/>
        <v>108401043</v>
      </c>
      <c r="H5" s="105">
        <f t="shared" si="0"/>
        <v>8987236</v>
      </c>
      <c r="I5" s="105">
        <f t="shared" si="0"/>
        <v>19446015</v>
      </c>
      <c r="J5" s="105">
        <f t="shared" si="0"/>
        <v>136834294</v>
      </c>
      <c r="K5" s="105">
        <f t="shared" si="0"/>
        <v>13246341</v>
      </c>
      <c r="L5" s="105">
        <f t="shared" si="0"/>
        <v>12307460</v>
      </c>
      <c r="M5" s="105">
        <f t="shared" si="0"/>
        <v>91759913</v>
      </c>
      <c r="N5" s="105">
        <f t="shared" si="0"/>
        <v>117313714</v>
      </c>
      <c r="O5" s="105">
        <f t="shared" si="0"/>
        <v>7214600</v>
      </c>
      <c r="P5" s="105">
        <f t="shared" si="0"/>
        <v>9902860</v>
      </c>
      <c r="Q5" s="105">
        <f t="shared" si="0"/>
        <v>66300142</v>
      </c>
      <c r="R5" s="105">
        <f t="shared" si="0"/>
        <v>83417602</v>
      </c>
      <c r="S5" s="105">
        <f t="shared" si="0"/>
        <v>7857522</v>
      </c>
      <c r="T5" s="105">
        <f t="shared" si="0"/>
        <v>8302246</v>
      </c>
      <c r="U5" s="105">
        <f t="shared" si="0"/>
        <v>7747831</v>
      </c>
      <c r="V5" s="105">
        <f t="shared" si="0"/>
        <v>23907599</v>
      </c>
      <c r="W5" s="105">
        <f t="shared" si="0"/>
        <v>361473209</v>
      </c>
      <c r="X5" s="105">
        <f t="shared" si="0"/>
        <v>489717000</v>
      </c>
      <c r="Y5" s="105">
        <f t="shared" si="0"/>
        <v>-128243791</v>
      </c>
      <c r="Z5" s="142">
        <f>+IF(X5&lt;&gt;0,+(Y5/X5)*100,0)</f>
        <v>-26.187326762191226</v>
      </c>
      <c r="AA5" s="158">
        <f>SUM(AA6:AA8)</f>
        <v>489717000</v>
      </c>
    </row>
    <row r="6" spans="1:27" ht="13.5">
      <c r="A6" s="143" t="s">
        <v>75</v>
      </c>
      <c r="B6" s="141"/>
      <c r="C6" s="160"/>
      <c r="D6" s="160"/>
      <c r="E6" s="161">
        <v>375608000</v>
      </c>
      <c r="F6" s="65">
        <v>377608000</v>
      </c>
      <c r="G6" s="65">
        <v>98170000</v>
      </c>
      <c r="H6" s="65"/>
      <c r="I6" s="65">
        <v>11655246</v>
      </c>
      <c r="J6" s="65">
        <v>109825246</v>
      </c>
      <c r="K6" s="65">
        <v>5630000</v>
      </c>
      <c r="L6" s="65">
        <v>5443000</v>
      </c>
      <c r="M6" s="65">
        <v>83536000</v>
      </c>
      <c r="N6" s="65">
        <v>94609000</v>
      </c>
      <c r="O6" s="65"/>
      <c r="P6" s="65">
        <v>1430000</v>
      </c>
      <c r="Q6" s="65">
        <v>58902000</v>
      </c>
      <c r="R6" s="65">
        <v>60332000</v>
      </c>
      <c r="S6" s="65"/>
      <c r="T6" s="65"/>
      <c r="U6" s="65"/>
      <c r="V6" s="65"/>
      <c r="W6" s="65">
        <v>264766246</v>
      </c>
      <c r="X6" s="65">
        <v>377608000</v>
      </c>
      <c r="Y6" s="65">
        <v>-112841754</v>
      </c>
      <c r="Z6" s="145">
        <v>-29.88</v>
      </c>
      <c r="AA6" s="160">
        <v>377608000</v>
      </c>
    </row>
    <row r="7" spans="1:27" ht="13.5">
      <c r="A7" s="143" t="s">
        <v>76</v>
      </c>
      <c r="B7" s="141"/>
      <c r="C7" s="162"/>
      <c r="D7" s="162"/>
      <c r="E7" s="163">
        <v>88902159</v>
      </c>
      <c r="F7" s="164">
        <v>111540500</v>
      </c>
      <c r="G7" s="164">
        <v>9049797</v>
      </c>
      <c r="H7" s="164">
        <v>8780051</v>
      </c>
      <c r="I7" s="164">
        <v>7421374</v>
      </c>
      <c r="J7" s="164">
        <v>25251222</v>
      </c>
      <c r="K7" s="164">
        <v>7343172</v>
      </c>
      <c r="L7" s="164">
        <v>6169212</v>
      </c>
      <c r="M7" s="164">
        <v>7288624</v>
      </c>
      <c r="N7" s="164">
        <v>20801008</v>
      </c>
      <c r="O7" s="164">
        <v>6595709</v>
      </c>
      <c r="P7" s="164">
        <v>7486962</v>
      </c>
      <c r="Q7" s="164">
        <v>7216956</v>
      </c>
      <c r="R7" s="164">
        <v>21299627</v>
      </c>
      <c r="S7" s="164">
        <v>7491586</v>
      </c>
      <c r="T7" s="164">
        <v>7389228</v>
      </c>
      <c r="U7" s="164">
        <v>5348447</v>
      </c>
      <c r="V7" s="164">
        <v>20229261</v>
      </c>
      <c r="W7" s="164">
        <v>87581118</v>
      </c>
      <c r="X7" s="164">
        <v>111540500</v>
      </c>
      <c r="Y7" s="164">
        <v>-23959382</v>
      </c>
      <c r="Z7" s="146">
        <v>-21.48</v>
      </c>
      <c r="AA7" s="162">
        <v>111540500</v>
      </c>
    </row>
    <row r="8" spans="1:27" ht="13.5">
      <c r="A8" s="143" t="s">
        <v>77</v>
      </c>
      <c r="B8" s="141"/>
      <c r="C8" s="160"/>
      <c r="D8" s="160"/>
      <c r="E8" s="161">
        <v>658500</v>
      </c>
      <c r="F8" s="65">
        <v>568500</v>
      </c>
      <c r="G8" s="65">
        <v>1181246</v>
      </c>
      <c r="H8" s="65">
        <v>207185</v>
      </c>
      <c r="I8" s="65">
        <v>369395</v>
      </c>
      <c r="J8" s="65">
        <v>1757826</v>
      </c>
      <c r="K8" s="65">
        <v>273169</v>
      </c>
      <c r="L8" s="65">
        <v>695248</v>
      </c>
      <c r="M8" s="65">
        <v>935289</v>
      </c>
      <c r="N8" s="65">
        <v>1903706</v>
      </c>
      <c r="O8" s="65">
        <v>618891</v>
      </c>
      <c r="P8" s="65">
        <v>985898</v>
      </c>
      <c r="Q8" s="65">
        <v>181186</v>
      </c>
      <c r="R8" s="65">
        <v>1785975</v>
      </c>
      <c r="S8" s="65">
        <v>365936</v>
      </c>
      <c r="T8" s="65">
        <v>913018</v>
      </c>
      <c r="U8" s="65">
        <v>2399384</v>
      </c>
      <c r="V8" s="65">
        <v>3678338</v>
      </c>
      <c r="W8" s="65">
        <v>9125845</v>
      </c>
      <c r="X8" s="65">
        <v>568500</v>
      </c>
      <c r="Y8" s="65">
        <v>8557345</v>
      </c>
      <c r="Z8" s="145">
        <v>1505.25</v>
      </c>
      <c r="AA8" s="160">
        <v>568500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14000487</v>
      </c>
      <c r="F9" s="105">
        <f t="shared" si="1"/>
        <v>13260249</v>
      </c>
      <c r="G9" s="105">
        <f t="shared" si="1"/>
        <v>520257</v>
      </c>
      <c r="H9" s="105">
        <f t="shared" si="1"/>
        <v>1909574</v>
      </c>
      <c r="I9" s="105">
        <f t="shared" si="1"/>
        <v>1484647</v>
      </c>
      <c r="J9" s="105">
        <f t="shared" si="1"/>
        <v>3914478</v>
      </c>
      <c r="K9" s="105">
        <f t="shared" si="1"/>
        <v>2574610</v>
      </c>
      <c r="L9" s="105">
        <f t="shared" si="1"/>
        <v>2415952</v>
      </c>
      <c r="M9" s="105">
        <f t="shared" si="1"/>
        <v>2202156</v>
      </c>
      <c r="N9" s="105">
        <f t="shared" si="1"/>
        <v>7192718</v>
      </c>
      <c r="O9" s="105">
        <f t="shared" si="1"/>
        <v>1400296</v>
      </c>
      <c r="P9" s="105">
        <f t="shared" si="1"/>
        <v>1280441</v>
      </c>
      <c r="Q9" s="105">
        <f t="shared" si="1"/>
        <v>1417398</v>
      </c>
      <c r="R9" s="105">
        <f t="shared" si="1"/>
        <v>4098135</v>
      </c>
      <c r="S9" s="105">
        <f t="shared" si="1"/>
        <v>1264868</v>
      </c>
      <c r="T9" s="105">
        <f t="shared" si="1"/>
        <v>1258023</v>
      </c>
      <c r="U9" s="105">
        <f t="shared" si="1"/>
        <v>1372954</v>
      </c>
      <c r="V9" s="105">
        <f t="shared" si="1"/>
        <v>3895845</v>
      </c>
      <c r="W9" s="105">
        <f t="shared" si="1"/>
        <v>19101176</v>
      </c>
      <c r="X9" s="105">
        <f t="shared" si="1"/>
        <v>13260249</v>
      </c>
      <c r="Y9" s="105">
        <f t="shared" si="1"/>
        <v>5840927</v>
      </c>
      <c r="Z9" s="142">
        <f>+IF(X9&lt;&gt;0,+(Y9/X9)*100,0)</f>
        <v>44.048396074613684</v>
      </c>
      <c r="AA9" s="158">
        <f>SUM(AA10:AA14)</f>
        <v>13260249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>
        <v>282000</v>
      </c>
      <c r="F11" s="65">
        <v>282000</v>
      </c>
      <c r="G11" s="65">
        <v>46390</v>
      </c>
      <c r="H11" s="65">
        <v>25504</v>
      </c>
      <c r="I11" s="65">
        <v>41530</v>
      </c>
      <c r="J11" s="65">
        <v>113424</v>
      </c>
      <c r="K11" s="65">
        <v>27497</v>
      </c>
      <c r="L11" s="65">
        <v>19488</v>
      </c>
      <c r="M11" s="65">
        <v>10526</v>
      </c>
      <c r="N11" s="65">
        <v>57511</v>
      </c>
      <c r="O11" s="65">
        <v>31092</v>
      </c>
      <c r="P11" s="65">
        <v>51218</v>
      </c>
      <c r="Q11" s="65">
        <v>36796</v>
      </c>
      <c r="R11" s="65">
        <v>119106</v>
      </c>
      <c r="S11" s="65">
        <v>70888</v>
      </c>
      <c r="T11" s="65">
        <v>19336</v>
      </c>
      <c r="U11" s="65">
        <v>32822</v>
      </c>
      <c r="V11" s="65">
        <v>123046</v>
      </c>
      <c r="W11" s="65">
        <v>413087</v>
      </c>
      <c r="X11" s="65">
        <v>282000</v>
      </c>
      <c r="Y11" s="65">
        <v>131087</v>
      </c>
      <c r="Z11" s="145">
        <v>46.48</v>
      </c>
      <c r="AA11" s="160">
        <v>282000</v>
      </c>
    </row>
    <row r="12" spans="1:27" ht="13.5">
      <c r="A12" s="143" t="s">
        <v>81</v>
      </c>
      <c r="B12" s="141"/>
      <c r="C12" s="160"/>
      <c r="D12" s="160"/>
      <c r="E12" s="161">
        <v>13468487</v>
      </c>
      <c r="F12" s="65">
        <v>12958249</v>
      </c>
      <c r="G12" s="65">
        <v>473137</v>
      </c>
      <c r="H12" s="65">
        <v>1883993</v>
      </c>
      <c r="I12" s="65">
        <v>1442707</v>
      </c>
      <c r="J12" s="65">
        <v>3799837</v>
      </c>
      <c r="K12" s="65">
        <v>2537458</v>
      </c>
      <c r="L12" s="65">
        <v>2395854</v>
      </c>
      <c r="M12" s="65">
        <v>2191007</v>
      </c>
      <c r="N12" s="65">
        <v>7124319</v>
      </c>
      <c r="O12" s="65">
        <v>1368905</v>
      </c>
      <c r="P12" s="65">
        <v>1228247</v>
      </c>
      <c r="Q12" s="65">
        <v>1380316</v>
      </c>
      <c r="R12" s="65">
        <v>3977468</v>
      </c>
      <c r="S12" s="65">
        <v>1193288</v>
      </c>
      <c r="T12" s="65">
        <v>1238087</v>
      </c>
      <c r="U12" s="65">
        <v>1339485</v>
      </c>
      <c r="V12" s="65">
        <v>3770860</v>
      </c>
      <c r="W12" s="65">
        <v>18672484</v>
      </c>
      <c r="X12" s="65">
        <v>12958249</v>
      </c>
      <c r="Y12" s="65">
        <v>5714235</v>
      </c>
      <c r="Z12" s="145">
        <v>44.1</v>
      </c>
      <c r="AA12" s="160">
        <v>12958249</v>
      </c>
    </row>
    <row r="13" spans="1:27" ht="13.5">
      <c r="A13" s="143" t="s">
        <v>82</v>
      </c>
      <c r="B13" s="141"/>
      <c r="C13" s="160"/>
      <c r="D13" s="160"/>
      <c r="E13" s="161">
        <v>250000</v>
      </c>
      <c r="F13" s="65">
        <v>20000</v>
      </c>
      <c r="G13" s="65">
        <v>730</v>
      </c>
      <c r="H13" s="65">
        <v>77</v>
      </c>
      <c r="I13" s="65">
        <v>410</v>
      </c>
      <c r="J13" s="65">
        <v>1217</v>
      </c>
      <c r="K13" s="65">
        <v>9655</v>
      </c>
      <c r="L13" s="65">
        <v>610</v>
      </c>
      <c r="M13" s="65">
        <v>623</v>
      </c>
      <c r="N13" s="65">
        <v>10888</v>
      </c>
      <c r="O13" s="65">
        <v>299</v>
      </c>
      <c r="P13" s="65">
        <v>976</v>
      </c>
      <c r="Q13" s="65">
        <v>286</v>
      </c>
      <c r="R13" s="65">
        <v>1561</v>
      </c>
      <c r="S13" s="65">
        <v>692</v>
      </c>
      <c r="T13" s="65">
        <v>600</v>
      </c>
      <c r="U13" s="65">
        <v>647</v>
      </c>
      <c r="V13" s="65">
        <v>1939</v>
      </c>
      <c r="W13" s="65">
        <v>15605</v>
      </c>
      <c r="X13" s="65">
        <v>20000</v>
      </c>
      <c r="Y13" s="65">
        <v>-4395</v>
      </c>
      <c r="Z13" s="145">
        <v>-21.98</v>
      </c>
      <c r="AA13" s="160">
        <v>20000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96395000</v>
      </c>
      <c r="F15" s="105">
        <f t="shared" si="2"/>
        <v>141395000</v>
      </c>
      <c r="G15" s="105">
        <f t="shared" si="2"/>
        <v>13646115</v>
      </c>
      <c r="H15" s="105">
        <f t="shared" si="2"/>
        <v>7735819</v>
      </c>
      <c r="I15" s="105">
        <f t="shared" si="2"/>
        <v>23110082</v>
      </c>
      <c r="J15" s="105">
        <f t="shared" si="2"/>
        <v>44492016</v>
      </c>
      <c r="K15" s="105">
        <f t="shared" si="2"/>
        <v>0</v>
      </c>
      <c r="L15" s="105">
        <f t="shared" si="2"/>
        <v>0</v>
      </c>
      <c r="M15" s="105">
        <f t="shared" si="2"/>
        <v>16930000</v>
      </c>
      <c r="N15" s="105">
        <f t="shared" si="2"/>
        <v>16930000</v>
      </c>
      <c r="O15" s="105">
        <f t="shared" si="2"/>
        <v>34464</v>
      </c>
      <c r="P15" s="105">
        <f t="shared" si="2"/>
        <v>60030960</v>
      </c>
      <c r="Q15" s="105">
        <f t="shared" si="2"/>
        <v>45790376</v>
      </c>
      <c r="R15" s="105">
        <f t="shared" si="2"/>
        <v>105855800</v>
      </c>
      <c r="S15" s="105">
        <f t="shared" si="2"/>
        <v>7661</v>
      </c>
      <c r="T15" s="105">
        <f t="shared" si="2"/>
        <v>0</v>
      </c>
      <c r="U15" s="105">
        <f t="shared" si="2"/>
        <v>0</v>
      </c>
      <c r="V15" s="105">
        <f t="shared" si="2"/>
        <v>7661</v>
      </c>
      <c r="W15" s="105">
        <f t="shared" si="2"/>
        <v>167285477</v>
      </c>
      <c r="X15" s="105">
        <f t="shared" si="2"/>
        <v>141395000</v>
      </c>
      <c r="Y15" s="105">
        <f t="shared" si="2"/>
        <v>25890477</v>
      </c>
      <c r="Z15" s="142">
        <f>+IF(X15&lt;&gt;0,+(Y15/X15)*100,0)</f>
        <v>18.310744368612752</v>
      </c>
      <c r="AA15" s="158">
        <f>SUM(AA16:AA18)</f>
        <v>141395000</v>
      </c>
    </row>
    <row r="16" spans="1:27" ht="13.5">
      <c r="A16" s="143" t="s">
        <v>85</v>
      </c>
      <c r="B16" s="141"/>
      <c r="C16" s="160"/>
      <c r="D16" s="160"/>
      <c r="E16" s="161">
        <v>10100000</v>
      </c>
      <c r="F16" s="65">
        <v>5100000</v>
      </c>
      <c r="G16" s="65">
        <v>41</v>
      </c>
      <c r="H16" s="65">
        <v>41</v>
      </c>
      <c r="I16" s="65">
        <v>7853</v>
      </c>
      <c r="J16" s="65">
        <v>7935</v>
      </c>
      <c r="K16" s="65"/>
      <c r="L16" s="65"/>
      <c r="M16" s="65"/>
      <c r="N16" s="65"/>
      <c r="O16" s="65">
        <v>34464</v>
      </c>
      <c r="P16" s="65">
        <v>30960</v>
      </c>
      <c r="Q16" s="65">
        <v>1376</v>
      </c>
      <c r="R16" s="65">
        <v>66800</v>
      </c>
      <c r="S16" s="65">
        <v>7661</v>
      </c>
      <c r="T16" s="65"/>
      <c r="U16" s="65"/>
      <c r="V16" s="65">
        <v>7661</v>
      </c>
      <c r="W16" s="65">
        <v>82396</v>
      </c>
      <c r="X16" s="65">
        <v>5100000</v>
      </c>
      <c r="Y16" s="65">
        <v>-5017604</v>
      </c>
      <c r="Z16" s="145">
        <v>-98.38</v>
      </c>
      <c r="AA16" s="160">
        <v>5100000</v>
      </c>
    </row>
    <row r="17" spans="1:27" ht="13.5">
      <c r="A17" s="143" t="s">
        <v>86</v>
      </c>
      <c r="B17" s="141"/>
      <c r="C17" s="160"/>
      <c r="D17" s="160"/>
      <c r="E17" s="161">
        <v>86295000</v>
      </c>
      <c r="F17" s="65">
        <v>136295000</v>
      </c>
      <c r="G17" s="65">
        <v>13646074</v>
      </c>
      <c r="H17" s="65">
        <v>7735778</v>
      </c>
      <c r="I17" s="65">
        <v>23102229</v>
      </c>
      <c r="J17" s="65">
        <v>44484081</v>
      </c>
      <c r="K17" s="65"/>
      <c r="L17" s="65"/>
      <c r="M17" s="65">
        <v>16930000</v>
      </c>
      <c r="N17" s="65">
        <v>16930000</v>
      </c>
      <c r="O17" s="65"/>
      <c r="P17" s="65">
        <v>60000000</v>
      </c>
      <c r="Q17" s="65">
        <v>45789000</v>
      </c>
      <c r="R17" s="65">
        <v>105789000</v>
      </c>
      <c r="S17" s="65"/>
      <c r="T17" s="65"/>
      <c r="U17" s="65"/>
      <c r="V17" s="65"/>
      <c r="W17" s="65">
        <v>167203081</v>
      </c>
      <c r="X17" s="65">
        <v>136295000</v>
      </c>
      <c r="Y17" s="65">
        <v>30908081</v>
      </c>
      <c r="Z17" s="145">
        <v>22.68</v>
      </c>
      <c r="AA17" s="160">
        <v>136295000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68280000</v>
      </c>
      <c r="F19" s="105">
        <f t="shared" si="3"/>
        <v>82980000</v>
      </c>
      <c r="G19" s="105">
        <f t="shared" si="3"/>
        <v>9227743</v>
      </c>
      <c r="H19" s="105">
        <f t="shared" si="3"/>
        <v>1946398</v>
      </c>
      <c r="I19" s="105">
        <f t="shared" si="3"/>
        <v>1667152</v>
      </c>
      <c r="J19" s="105">
        <f t="shared" si="3"/>
        <v>12841293</v>
      </c>
      <c r="K19" s="105">
        <f t="shared" si="3"/>
        <v>85612</v>
      </c>
      <c r="L19" s="105">
        <f t="shared" si="3"/>
        <v>81016</v>
      </c>
      <c r="M19" s="105">
        <f t="shared" si="3"/>
        <v>86136</v>
      </c>
      <c r="N19" s="105">
        <f t="shared" si="3"/>
        <v>252764</v>
      </c>
      <c r="O19" s="105">
        <f t="shared" si="3"/>
        <v>84908</v>
      </c>
      <c r="P19" s="105">
        <f t="shared" si="3"/>
        <v>87540</v>
      </c>
      <c r="Q19" s="105">
        <f t="shared" si="3"/>
        <v>84821</v>
      </c>
      <c r="R19" s="105">
        <f t="shared" si="3"/>
        <v>257269</v>
      </c>
      <c r="S19" s="105">
        <f t="shared" si="3"/>
        <v>83944</v>
      </c>
      <c r="T19" s="105">
        <f t="shared" si="3"/>
        <v>84425</v>
      </c>
      <c r="U19" s="105">
        <f t="shared" si="3"/>
        <v>85612</v>
      </c>
      <c r="V19" s="105">
        <f t="shared" si="3"/>
        <v>253981</v>
      </c>
      <c r="W19" s="105">
        <f t="shared" si="3"/>
        <v>13605307</v>
      </c>
      <c r="X19" s="105">
        <f t="shared" si="3"/>
        <v>82980000</v>
      </c>
      <c r="Y19" s="105">
        <f t="shared" si="3"/>
        <v>-69374693</v>
      </c>
      <c r="Z19" s="142">
        <f>+IF(X19&lt;&gt;0,+(Y19/X19)*100,0)</f>
        <v>-83.60411303928657</v>
      </c>
      <c r="AA19" s="158">
        <f>SUM(AA20:AA23)</f>
        <v>82980000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>
        <v>67300000</v>
      </c>
      <c r="F21" s="65">
        <v>82000000</v>
      </c>
      <c r="G21" s="65">
        <v>9138975</v>
      </c>
      <c r="H21" s="65">
        <v>1859909</v>
      </c>
      <c r="I21" s="65">
        <v>1580663</v>
      </c>
      <c r="J21" s="65">
        <v>12579547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>
        <v>12579547</v>
      </c>
      <c r="X21" s="65">
        <v>82000000</v>
      </c>
      <c r="Y21" s="65">
        <v>-69420453</v>
      </c>
      <c r="Z21" s="145">
        <v>-84.66</v>
      </c>
      <c r="AA21" s="160">
        <v>82000000</v>
      </c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>
        <v>980000</v>
      </c>
      <c r="F23" s="65">
        <v>980000</v>
      </c>
      <c r="G23" s="65">
        <v>88768</v>
      </c>
      <c r="H23" s="65">
        <v>86489</v>
      </c>
      <c r="I23" s="65">
        <v>86489</v>
      </c>
      <c r="J23" s="65">
        <v>261746</v>
      </c>
      <c r="K23" s="65">
        <v>85612</v>
      </c>
      <c r="L23" s="65">
        <v>81016</v>
      </c>
      <c r="M23" s="65">
        <v>86136</v>
      </c>
      <c r="N23" s="65">
        <v>252764</v>
      </c>
      <c r="O23" s="65">
        <v>84908</v>
      </c>
      <c r="P23" s="65">
        <v>87540</v>
      </c>
      <c r="Q23" s="65">
        <v>84821</v>
      </c>
      <c r="R23" s="65">
        <v>257269</v>
      </c>
      <c r="S23" s="65">
        <v>83944</v>
      </c>
      <c r="T23" s="65">
        <v>84425</v>
      </c>
      <c r="U23" s="65">
        <v>85612</v>
      </c>
      <c r="V23" s="65">
        <v>253981</v>
      </c>
      <c r="W23" s="65">
        <v>1025760</v>
      </c>
      <c r="X23" s="65">
        <v>980000</v>
      </c>
      <c r="Y23" s="65">
        <v>45760</v>
      </c>
      <c r="Z23" s="145">
        <v>4.67</v>
      </c>
      <c r="AA23" s="160">
        <v>980000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0</v>
      </c>
      <c r="D25" s="177">
        <f>+D5+D9+D15+D19+D24</f>
        <v>0</v>
      </c>
      <c r="E25" s="178">
        <f t="shared" si="4"/>
        <v>643844146</v>
      </c>
      <c r="F25" s="78">
        <f t="shared" si="4"/>
        <v>727352249</v>
      </c>
      <c r="G25" s="78">
        <f t="shared" si="4"/>
        <v>131795158</v>
      </c>
      <c r="H25" s="78">
        <f t="shared" si="4"/>
        <v>20579027</v>
      </c>
      <c r="I25" s="78">
        <f t="shared" si="4"/>
        <v>45707896</v>
      </c>
      <c r="J25" s="78">
        <f t="shared" si="4"/>
        <v>198082081</v>
      </c>
      <c r="K25" s="78">
        <f t="shared" si="4"/>
        <v>15906563</v>
      </c>
      <c r="L25" s="78">
        <f t="shared" si="4"/>
        <v>14804428</v>
      </c>
      <c r="M25" s="78">
        <f t="shared" si="4"/>
        <v>110978205</v>
      </c>
      <c r="N25" s="78">
        <f t="shared" si="4"/>
        <v>141689196</v>
      </c>
      <c r="O25" s="78">
        <f t="shared" si="4"/>
        <v>8734268</v>
      </c>
      <c r="P25" s="78">
        <f t="shared" si="4"/>
        <v>71301801</v>
      </c>
      <c r="Q25" s="78">
        <f t="shared" si="4"/>
        <v>113592737</v>
      </c>
      <c r="R25" s="78">
        <f t="shared" si="4"/>
        <v>193628806</v>
      </c>
      <c r="S25" s="78">
        <f t="shared" si="4"/>
        <v>9213995</v>
      </c>
      <c r="T25" s="78">
        <f t="shared" si="4"/>
        <v>9644694</v>
      </c>
      <c r="U25" s="78">
        <f t="shared" si="4"/>
        <v>9206397</v>
      </c>
      <c r="V25" s="78">
        <f t="shared" si="4"/>
        <v>28065086</v>
      </c>
      <c r="W25" s="78">
        <f t="shared" si="4"/>
        <v>561465169</v>
      </c>
      <c r="X25" s="78">
        <f t="shared" si="4"/>
        <v>727352249</v>
      </c>
      <c r="Y25" s="78">
        <f t="shared" si="4"/>
        <v>-165887080</v>
      </c>
      <c r="Z25" s="179">
        <f>+IF(X25&lt;&gt;0,+(Y25/X25)*100,0)</f>
        <v>-22.80697973066967</v>
      </c>
      <c r="AA25" s="177">
        <f>+AA5+AA9+AA15+AA19+AA24</f>
        <v>727352249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0</v>
      </c>
      <c r="D28" s="158">
        <f>SUM(D29:D31)</f>
        <v>0</v>
      </c>
      <c r="E28" s="159">
        <f t="shared" si="5"/>
        <v>317260602</v>
      </c>
      <c r="F28" s="105">
        <f t="shared" si="5"/>
        <v>324032192</v>
      </c>
      <c r="G28" s="105">
        <f t="shared" si="5"/>
        <v>7322051</v>
      </c>
      <c r="H28" s="105">
        <f t="shared" si="5"/>
        <v>7565109</v>
      </c>
      <c r="I28" s="105">
        <f t="shared" si="5"/>
        <v>18069794</v>
      </c>
      <c r="J28" s="105">
        <f t="shared" si="5"/>
        <v>32956954</v>
      </c>
      <c r="K28" s="105">
        <f t="shared" si="5"/>
        <v>14461591</v>
      </c>
      <c r="L28" s="105">
        <f t="shared" si="5"/>
        <v>10656803</v>
      </c>
      <c r="M28" s="105">
        <f t="shared" si="5"/>
        <v>19510939</v>
      </c>
      <c r="N28" s="105">
        <f t="shared" si="5"/>
        <v>44629333</v>
      </c>
      <c r="O28" s="105">
        <f t="shared" si="5"/>
        <v>11249000</v>
      </c>
      <c r="P28" s="105">
        <f t="shared" si="5"/>
        <v>10475805</v>
      </c>
      <c r="Q28" s="105">
        <f t="shared" si="5"/>
        <v>67059655</v>
      </c>
      <c r="R28" s="105">
        <f t="shared" si="5"/>
        <v>88784460</v>
      </c>
      <c r="S28" s="105">
        <f t="shared" si="5"/>
        <v>8825380</v>
      </c>
      <c r="T28" s="105">
        <f t="shared" si="5"/>
        <v>19108578</v>
      </c>
      <c r="U28" s="105">
        <f t="shared" si="5"/>
        <v>94062625</v>
      </c>
      <c r="V28" s="105">
        <f t="shared" si="5"/>
        <v>121996583</v>
      </c>
      <c r="W28" s="105">
        <f t="shared" si="5"/>
        <v>288367330</v>
      </c>
      <c r="X28" s="105">
        <f t="shared" si="5"/>
        <v>324032192</v>
      </c>
      <c r="Y28" s="105">
        <f t="shared" si="5"/>
        <v>-35664862</v>
      </c>
      <c r="Z28" s="142">
        <f>+IF(X28&lt;&gt;0,+(Y28/X28)*100,0)</f>
        <v>-11.006579864756153</v>
      </c>
      <c r="AA28" s="158">
        <f>SUM(AA29:AA31)</f>
        <v>324032192</v>
      </c>
    </row>
    <row r="29" spans="1:27" ht="13.5">
      <c r="A29" s="143" t="s">
        <v>75</v>
      </c>
      <c r="B29" s="141"/>
      <c r="C29" s="160"/>
      <c r="D29" s="160"/>
      <c r="E29" s="161">
        <v>242140686</v>
      </c>
      <c r="F29" s="65">
        <v>248229660</v>
      </c>
      <c r="G29" s="65">
        <v>4367957</v>
      </c>
      <c r="H29" s="65">
        <v>3667563</v>
      </c>
      <c r="I29" s="65">
        <v>14345496</v>
      </c>
      <c r="J29" s="65">
        <v>22381016</v>
      </c>
      <c r="K29" s="65">
        <v>9552373</v>
      </c>
      <c r="L29" s="65">
        <v>7256102</v>
      </c>
      <c r="M29" s="65">
        <v>15595900</v>
      </c>
      <c r="N29" s="65">
        <v>32404375</v>
      </c>
      <c r="O29" s="65">
        <v>7189781</v>
      </c>
      <c r="P29" s="65">
        <v>5639558</v>
      </c>
      <c r="Q29" s="65">
        <v>63454881</v>
      </c>
      <c r="R29" s="65">
        <v>76284220</v>
      </c>
      <c r="S29" s="65">
        <v>5311083</v>
      </c>
      <c r="T29" s="65">
        <v>9272984</v>
      </c>
      <c r="U29" s="65">
        <v>89010775</v>
      </c>
      <c r="V29" s="65">
        <v>103594842</v>
      </c>
      <c r="W29" s="65">
        <v>234664453</v>
      </c>
      <c r="X29" s="65">
        <v>248229660</v>
      </c>
      <c r="Y29" s="65">
        <v>-13565207</v>
      </c>
      <c r="Z29" s="145">
        <v>-5.46</v>
      </c>
      <c r="AA29" s="160">
        <v>248229660</v>
      </c>
    </row>
    <row r="30" spans="1:27" ht="13.5">
      <c r="A30" s="143" t="s">
        <v>76</v>
      </c>
      <c r="B30" s="141"/>
      <c r="C30" s="162"/>
      <c r="D30" s="162"/>
      <c r="E30" s="163">
        <v>43612792</v>
      </c>
      <c r="F30" s="164">
        <v>41440408</v>
      </c>
      <c r="G30" s="164">
        <v>1088042</v>
      </c>
      <c r="H30" s="164">
        <v>1227657</v>
      </c>
      <c r="I30" s="164">
        <v>1927336</v>
      </c>
      <c r="J30" s="164">
        <v>4243035</v>
      </c>
      <c r="K30" s="164">
        <v>1710434</v>
      </c>
      <c r="L30" s="164">
        <v>1709976</v>
      </c>
      <c r="M30" s="164">
        <v>2088077</v>
      </c>
      <c r="N30" s="164">
        <v>5508487</v>
      </c>
      <c r="O30" s="164">
        <v>1703481</v>
      </c>
      <c r="P30" s="164">
        <v>1710193</v>
      </c>
      <c r="Q30" s="164">
        <v>1909111</v>
      </c>
      <c r="R30" s="164">
        <v>5322785</v>
      </c>
      <c r="S30" s="164">
        <v>1859453</v>
      </c>
      <c r="T30" s="164">
        <v>7046527</v>
      </c>
      <c r="U30" s="164">
        <v>2053928</v>
      </c>
      <c r="V30" s="164">
        <v>10959908</v>
      </c>
      <c r="W30" s="164">
        <v>26034215</v>
      </c>
      <c r="X30" s="164">
        <v>41440408</v>
      </c>
      <c r="Y30" s="164">
        <v>-15406193</v>
      </c>
      <c r="Z30" s="146">
        <v>-37.18</v>
      </c>
      <c r="AA30" s="162">
        <v>41440408</v>
      </c>
    </row>
    <row r="31" spans="1:27" ht="13.5">
      <c r="A31" s="143" t="s">
        <v>77</v>
      </c>
      <c r="B31" s="141"/>
      <c r="C31" s="160"/>
      <c r="D31" s="160"/>
      <c r="E31" s="161">
        <v>31507124</v>
      </c>
      <c r="F31" s="65">
        <v>34362124</v>
      </c>
      <c r="G31" s="65">
        <v>1866052</v>
      </c>
      <c r="H31" s="65">
        <v>2669889</v>
      </c>
      <c r="I31" s="65">
        <v>1796962</v>
      </c>
      <c r="J31" s="65">
        <v>6332903</v>
      </c>
      <c r="K31" s="65">
        <v>3198784</v>
      </c>
      <c r="L31" s="65">
        <v>1690725</v>
      </c>
      <c r="M31" s="65">
        <v>1826962</v>
      </c>
      <c r="N31" s="65">
        <v>6716471</v>
      </c>
      <c r="O31" s="65">
        <v>2355738</v>
      </c>
      <c r="P31" s="65">
        <v>3126054</v>
      </c>
      <c r="Q31" s="65">
        <v>1695663</v>
      </c>
      <c r="R31" s="65">
        <v>7177455</v>
      </c>
      <c r="S31" s="65">
        <v>1654844</v>
      </c>
      <c r="T31" s="65">
        <v>2789067</v>
      </c>
      <c r="U31" s="65">
        <v>2997922</v>
      </c>
      <c r="V31" s="65">
        <v>7441833</v>
      </c>
      <c r="W31" s="65">
        <v>27668662</v>
      </c>
      <c r="X31" s="65">
        <v>34362124</v>
      </c>
      <c r="Y31" s="65">
        <v>-6693462</v>
      </c>
      <c r="Z31" s="145">
        <v>-19.48</v>
      </c>
      <c r="AA31" s="160">
        <v>34362124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45626493</v>
      </c>
      <c r="F32" s="105">
        <f t="shared" si="6"/>
        <v>47823493</v>
      </c>
      <c r="G32" s="105">
        <f t="shared" si="6"/>
        <v>2811872</v>
      </c>
      <c r="H32" s="105">
        <f t="shared" si="6"/>
        <v>3516506</v>
      </c>
      <c r="I32" s="105">
        <f t="shared" si="6"/>
        <v>3762669</v>
      </c>
      <c r="J32" s="105">
        <f t="shared" si="6"/>
        <v>10091047</v>
      </c>
      <c r="K32" s="105">
        <f t="shared" si="6"/>
        <v>3568669</v>
      </c>
      <c r="L32" s="105">
        <f t="shared" si="6"/>
        <v>3374986</v>
      </c>
      <c r="M32" s="105">
        <f t="shared" si="6"/>
        <v>3720862</v>
      </c>
      <c r="N32" s="105">
        <f t="shared" si="6"/>
        <v>10664517</v>
      </c>
      <c r="O32" s="105">
        <f t="shared" si="6"/>
        <v>3291104</v>
      </c>
      <c r="P32" s="105">
        <f t="shared" si="6"/>
        <v>3975085</v>
      </c>
      <c r="Q32" s="105">
        <f t="shared" si="6"/>
        <v>3407317</v>
      </c>
      <c r="R32" s="105">
        <f t="shared" si="6"/>
        <v>10673506</v>
      </c>
      <c r="S32" s="105">
        <f t="shared" si="6"/>
        <v>3505923</v>
      </c>
      <c r="T32" s="105">
        <f t="shared" si="6"/>
        <v>3532868</v>
      </c>
      <c r="U32" s="105">
        <f t="shared" si="6"/>
        <v>3745246</v>
      </c>
      <c r="V32" s="105">
        <f t="shared" si="6"/>
        <v>10784037</v>
      </c>
      <c r="W32" s="105">
        <f t="shared" si="6"/>
        <v>42213107</v>
      </c>
      <c r="X32" s="105">
        <f t="shared" si="6"/>
        <v>47823493</v>
      </c>
      <c r="Y32" s="105">
        <f t="shared" si="6"/>
        <v>-5610386</v>
      </c>
      <c r="Z32" s="142">
        <f>+IF(X32&lt;&gt;0,+(Y32/X32)*100,0)</f>
        <v>-11.731443372402763</v>
      </c>
      <c r="AA32" s="158">
        <f>SUM(AA33:AA37)</f>
        <v>47823493</v>
      </c>
    </row>
    <row r="33" spans="1:27" ht="13.5">
      <c r="A33" s="143" t="s">
        <v>79</v>
      </c>
      <c r="B33" s="141"/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>
        <v>10673091</v>
      </c>
      <c r="F34" s="65">
        <v>10993091</v>
      </c>
      <c r="G34" s="65">
        <v>616231</v>
      </c>
      <c r="H34" s="65">
        <v>790854</v>
      </c>
      <c r="I34" s="65">
        <v>745372</v>
      </c>
      <c r="J34" s="65">
        <v>2152457</v>
      </c>
      <c r="K34" s="65">
        <v>711012</v>
      </c>
      <c r="L34" s="65">
        <v>608410</v>
      </c>
      <c r="M34" s="65">
        <v>629627</v>
      </c>
      <c r="N34" s="65">
        <v>1949049</v>
      </c>
      <c r="O34" s="65">
        <v>611540</v>
      </c>
      <c r="P34" s="65">
        <v>705658</v>
      </c>
      <c r="Q34" s="65">
        <v>577911</v>
      </c>
      <c r="R34" s="65">
        <v>1895109</v>
      </c>
      <c r="S34" s="65">
        <v>581480</v>
      </c>
      <c r="T34" s="65">
        <v>551908</v>
      </c>
      <c r="U34" s="65">
        <v>648203</v>
      </c>
      <c r="V34" s="65">
        <v>1781591</v>
      </c>
      <c r="W34" s="65">
        <v>7778206</v>
      </c>
      <c r="X34" s="65">
        <v>10993091</v>
      </c>
      <c r="Y34" s="65">
        <v>-3214885</v>
      </c>
      <c r="Z34" s="145">
        <v>-29.24</v>
      </c>
      <c r="AA34" s="160">
        <v>10993091</v>
      </c>
    </row>
    <row r="35" spans="1:27" ht="13.5">
      <c r="A35" s="143" t="s">
        <v>81</v>
      </c>
      <c r="B35" s="141"/>
      <c r="C35" s="160"/>
      <c r="D35" s="160"/>
      <c r="E35" s="161">
        <v>25771656</v>
      </c>
      <c r="F35" s="65">
        <v>26808656</v>
      </c>
      <c r="G35" s="65">
        <v>1643401</v>
      </c>
      <c r="H35" s="65">
        <v>2046456</v>
      </c>
      <c r="I35" s="65">
        <v>2309283</v>
      </c>
      <c r="J35" s="65">
        <v>5999140</v>
      </c>
      <c r="K35" s="65">
        <v>2086440</v>
      </c>
      <c r="L35" s="65">
        <v>2165502</v>
      </c>
      <c r="M35" s="65">
        <v>2202165</v>
      </c>
      <c r="N35" s="65">
        <v>6454107</v>
      </c>
      <c r="O35" s="65">
        <v>1958683</v>
      </c>
      <c r="P35" s="65">
        <v>2246754</v>
      </c>
      <c r="Q35" s="65">
        <v>2090118</v>
      </c>
      <c r="R35" s="65">
        <v>6295555</v>
      </c>
      <c r="S35" s="65">
        <v>2246707</v>
      </c>
      <c r="T35" s="65">
        <v>2104962</v>
      </c>
      <c r="U35" s="65">
        <v>2163459</v>
      </c>
      <c r="V35" s="65">
        <v>6515128</v>
      </c>
      <c r="W35" s="65">
        <v>25263930</v>
      </c>
      <c r="X35" s="65">
        <v>26808656</v>
      </c>
      <c r="Y35" s="65">
        <v>-1544726</v>
      </c>
      <c r="Z35" s="145">
        <v>-5.76</v>
      </c>
      <c r="AA35" s="160">
        <v>26808656</v>
      </c>
    </row>
    <row r="36" spans="1:27" ht="13.5">
      <c r="A36" s="143" t="s">
        <v>82</v>
      </c>
      <c r="B36" s="141"/>
      <c r="C36" s="160"/>
      <c r="D36" s="160"/>
      <c r="E36" s="161">
        <v>9181746</v>
      </c>
      <c r="F36" s="65">
        <v>10021746</v>
      </c>
      <c r="G36" s="65">
        <v>552240</v>
      </c>
      <c r="H36" s="65">
        <v>679196</v>
      </c>
      <c r="I36" s="65">
        <v>708014</v>
      </c>
      <c r="J36" s="65">
        <v>1939450</v>
      </c>
      <c r="K36" s="65">
        <v>771217</v>
      </c>
      <c r="L36" s="65">
        <v>601074</v>
      </c>
      <c r="M36" s="65">
        <v>889070</v>
      </c>
      <c r="N36" s="65">
        <v>2261361</v>
      </c>
      <c r="O36" s="65">
        <v>720881</v>
      </c>
      <c r="P36" s="65">
        <v>1022673</v>
      </c>
      <c r="Q36" s="65">
        <v>739288</v>
      </c>
      <c r="R36" s="65">
        <v>2482842</v>
      </c>
      <c r="S36" s="65">
        <v>677736</v>
      </c>
      <c r="T36" s="65">
        <v>875998</v>
      </c>
      <c r="U36" s="65">
        <v>933584</v>
      </c>
      <c r="V36" s="65">
        <v>2487318</v>
      </c>
      <c r="W36" s="65">
        <v>9170971</v>
      </c>
      <c r="X36" s="65">
        <v>10021746</v>
      </c>
      <c r="Y36" s="65">
        <v>-850775</v>
      </c>
      <c r="Z36" s="145">
        <v>-8.49</v>
      </c>
      <c r="AA36" s="160">
        <v>10021746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104494504</v>
      </c>
      <c r="F38" s="105">
        <f t="shared" si="7"/>
        <v>118385504</v>
      </c>
      <c r="G38" s="105">
        <f t="shared" si="7"/>
        <v>2166594</v>
      </c>
      <c r="H38" s="105">
        <f t="shared" si="7"/>
        <v>3598783</v>
      </c>
      <c r="I38" s="105">
        <f t="shared" si="7"/>
        <v>8733548</v>
      </c>
      <c r="J38" s="105">
        <f t="shared" si="7"/>
        <v>14498925</v>
      </c>
      <c r="K38" s="105">
        <f t="shared" si="7"/>
        <v>3494420</v>
      </c>
      <c r="L38" s="105">
        <f t="shared" si="7"/>
        <v>6623590</v>
      </c>
      <c r="M38" s="105">
        <f t="shared" si="7"/>
        <v>9660118</v>
      </c>
      <c r="N38" s="105">
        <f t="shared" si="7"/>
        <v>19778128</v>
      </c>
      <c r="O38" s="105">
        <f t="shared" si="7"/>
        <v>3817208</v>
      </c>
      <c r="P38" s="105">
        <f t="shared" si="7"/>
        <v>8200428</v>
      </c>
      <c r="Q38" s="105">
        <f t="shared" si="7"/>
        <v>9759047</v>
      </c>
      <c r="R38" s="105">
        <f t="shared" si="7"/>
        <v>21776683</v>
      </c>
      <c r="S38" s="105">
        <f t="shared" si="7"/>
        <v>3383537</v>
      </c>
      <c r="T38" s="105">
        <f t="shared" si="7"/>
        <v>6422218</v>
      </c>
      <c r="U38" s="105">
        <f t="shared" si="7"/>
        <v>7934054</v>
      </c>
      <c r="V38" s="105">
        <f t="shared" si="7"/>
        <v>17739809</v>
      </c>
      <c r="W38" s="105">
        <f t="shared" si="7"/>
        <v>73793545</v>
      </c>
      <c r="X38" s="105">
        <f t="shared" si="7"/>
        <v>118385504</v>
      </c>
      <c r="Y38" s="105">
        <f t="shared" si="7"/>
        <v>-44591959</v>
      </c>
      <c r="Z38" s="142">
        <f>+IF(X38&lt;&gt;0,+(Y38/X38)*100,0)</f>
        <v>-37.666739164281466</v>
      </c>
      <c r="AA38" s="158">
        <f>SUM(AA39:AA41)</f>
        <v>118385504</v>
      </c>
    </row>
    <row r="39" spans="1:27" ht="13.5">
      <c r="A39" s="143" t="s">
        <v>85</v>
      </c>
      <c r="B39" s="141"/>
      <c r="C39" s="160"/>
      <c r="D39" s="160"/>
      <c r="E39" s="161">
        <v>12371664</v>
      </c>
      <c r="F39" s="65">
        <v>16762664</v>
      </c>
      <c r="G39" s="65">
        <v>874982</v>
      </c>
      <c r="H39" s="65">
        <v>1480568</v>
      </c>
      <c r="I39" s="65">
        <v>1005321</v>
      </c>
      <c r="J39" s="65">
        <v>3360871</v>
      </c>
      <c r="K39" s="65">
        <v>1196593</v>
      </c>
      <c r="L39" s="65">
        <v>927026</v>
      </c>
      <c r="M39" s="65">
        <v>1500755</v>
      </c>
      <c r="N39" s="65">
        <v>3624374</v>
      </c>
      <c r="O39" s="65">
        <v>956147</v>
      </c>
      <c r="P39" s="65">
        <v>1046243</v>
      </c>
      <c r="Q39" s="65">
        <v>1023212</v>
      </c>
      <c r="R39" s="65">
        <v>3025602</v>
      </c>
      <c r="S39" s="65">
        <v>1214684</v>
      </c>
      <c r="T39" s="65">
        <v>1361134</v>
      </c>
      <c r="U39" s="65">
        <v>1772156</v>
      </c>
      <c r="V39" s="65">
        <v>4347974</v>
      </c>
      <c r="W39" s="65">
        <v>14358821</v>
      </c>
      <c r="X39" s="65">
        <v>16762664</v>
      </c>
      <c r="Y39" s="65">
        <v>-2403843</v>
      </c>
      <c r="Z39" s="145">
        <v>-14.34</v>
      </c>
      <c r="AA39" s="160">
        <v>16762664</v>
      </c>
    </row>
    <row r="40" spans="1:27" ht="13.5">
      <c r="A40" s="143" t="s">
        <v>86</v>
      </c>
      <c r="B40" s="141"/>
      <c r="C40" s="160"/>
      <c r="D40" s="160"/>
      <c r="E40" s="161">
        <v>92122840</v>
      </c>
      <c r="F40" s="65">
        <v>101622840</v>
      </c>
      <c r="G40" s="65">
        <v>1291612</v>
      </c>
      <c r="H40" s="65">
        <v>2118215</v>
      </c>
      <c r="I40" s="65">
        <v>7728227</v>
      </c>
      <c r="J40" s="65">
        <v>11138054</v>
      </c>
      <c r="K40" s="65">
        <v>2297827</v>
      </c>
      <c r="L40" s="65">
        <v>5696564</v>
      </c>
      <c r="M40" s="65">
        <v>8159363</v>
      </c>
      <c r="N40" s="65">
        <v>16153754</v>
      </c>
      <c r="O40" s="65">
        <v>2861061</v>
      </c>
      <c r="P40" s="65">
        <v>7154185</v>
      </c>
      <c r="Q40" s="65">
        <v>8735835</v>
      </c>
      <c r="R40" s="65">
        <v>18751081</v>
      </c>
      <c r="S40" s="65">
        <v>2168853</v>
      </c>
      <c r="T40" s="65">
        <v>5061084</v>
      </c>
      <c r="U40" s="65">
        <v>6161898</v>
      </c>
      <c r="V40" s="65">
        <v>13391835</v>
      </c>
      <c r="W40" s="65">
        <v>59434724</v>
      </c>
      <c r="X40" s="65">
        <v>101622840</v>
      </c>
      <c r="Y40" s="65">
        <v>-42188116</v>
      </c>
      <c r="Z40" s="145">
        <v>-41.51</v>
      </c>
      <c r="AA40" s="160">
        <v>101622840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80604047</v>
      </c>
      <c r="F42" s="105">
        <f t="shared" si="8"/>
        <v>99240560</v>
      </c>
      <c r="G42" s="105">
        <f t="shared" si="8"/>
        <v>5268319</v>
      </c>
      <c r="H42" s="105">
        <f t="shared" si="8"/>
        <v>5582044</v>
      </c>
      <c r="I42" s="105">
        <f t="shared" si="8"/>
        <v>7652155</v>
      </c>
      <c r="J42" s="105">
        <f t="shared" si="8"/>
        <v>18502518</v>
      </c>
      <c r="K42" s="105">
        <f t="shared" si="8"/>
        <v>1377007</v>
      </c>
      <c r="L42" s="105">
        <f t="shared" si="8"/>
        <v>1298527</v>
      </c>
      <c r="M42" s="105">
        <f t="shared" si="8"/>
        <v>1734330</v>
      </c>
      <c r="N42" s="105">
        <f t="shared" si="8"/>
        <v>4409864</v>
      </c>
      <c r="O42" s="105">
        <f t="shared" si="8"/>
        <v>1312709</v>
      </c>
      <c r="P42" s="105">
        <f t="shared" si="8"/>
        <v>2088612</v>
      </c>
      <c r="Q42" s="105">
        <f t="shared" si="8"/>
        <v>1465689</v>
      </c>
      <c r="R42" s="105">
        <f t="shared" si="8"/>
        <v>4867010</v>
      </c>
      <c r="S42" s="105">
        <f t="shared" si="8"/>
        <v>1555878</v>
      </c>
      <c r="T42" s="105">
        <f t="shared" si="8"/>
        <v>1248332</v>
      </c>
      <c r="U42" s="105">
        <f t="shared" si="8"/>
        <v>2098428</v>
      </c>
      <c r="V42" s="105">
        <f t="shared" si="8"/>
        <v>4902638</v>
      </c>
      <c r="W42" s="105">
        <f t="shared" si="8"/>
        <v>32682030</v>
      </c>
      <c r="X42" s="105">
        <f t="shared" si="8"/>
        <v>99240560</v>
      </c>
      <c r="Y42" s="105">
        <f t="shared" si="8"/>
        <v>-66558530</v>
      </c>
      <c r="Z42" s="142">
        <f>+IF(X42&lt;&gt;0,+(Y42/X42)*100,0)</f>
        <v>-67.06787023370283</v>
      </c>
      <c r="AA42" s="158">
        <f>SUM(AA43:AA46)</f>
        <v>99240560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>
        <v>61747000</v>
      </c>
      <c r="F44" s="65">
        <v>78800000</v>
      </c>
      <c r="G44" s="65">
        <v>4197123</v>
      </c>
      <c r="H44" s="65">
        <v>4398555</v>
      </c>
      <c r="I44" s="65">
        <v>6146565</v>
      </c>
      <c r="J44" s="65">
        <v>14742243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>
        <v>14742243</v>
      </c>
      <c r="X44" s="65">
        <v>78800000</v>
      </c>
      <c r="Y44" s="65">
        <v>-64057757</v>
      </c>
      <c r="Z44" s="145">
        <v>-81.29</v>
      </c>
      <c r="AA44" s="160">
        <v>78800000</v>
      </c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>
        <v>18857047</v>
      </c>
      <c r="F46" s="65">
        <v>20440560</v>
      </c>
      <c r="G46" s="65">
        <v>1071196</v>
      </c>
      <c r="H46" s="65">
        <v>1183489</v>
      </c>
      <c r="I46" s="65">
        <v>1505590</v>
      </c>
      <c r="J46" s="65">
        <v>3760275</v>
      </c>
      <c r="K46" s="65">
        <v>1377007</v>
      </c>
      <c r="L46" s="65">
        <v>1298527</v>
      </c>
      <c r="M46" s="65">
        <v>1734330</v>
      </c>
      <c r="N46" s="65">
        <v>4409864</v>
      </c>
      <c r="O46" s="65">
        <v>1312709</v>
      </c>
      <c r="P46" s="65">
        <v>2088612</v>
      </c>
      <c r="Q46" s="65">
        <v>1465689</v>
      </c>
      <c r="R46" s="65">
        <v>4867010</v>
      </c>
      <c r="S46" s="65">
        <v>1555878</v>
      </c>
      <c r="T46" s="65">
        <v>1248332</v>
      </c>
      <c r="U46" s="65">
        <v>2098428</v>
      </c>
      <c r="V46" s="65">
        <v>4902638</v>
      </c>
      <c r="W46" s="65">
        <v>17939787</v>
      </c>
      <c r="X46" s="65">
        <v>20440560</v>
      </c>
      <c r="Y46" s="65">
        <v>-2500773</v>
      </c>
      <c r="Z46" s="145">
        <v>-12.23</v>
      </c>
      <c r="AA46" s="160">
        <v>20440560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0</v>
      </c>
      <c r="D48" s="177">
        <f>+D28+D32+D38+D42+D47</f>
        <v>0</v>
      </c>
      <c r="E48" s="178">
        <f t="shared" si="9"/>
        <v>547985646</v>
      </c>
      <c r="F48" s="78">
        <f t="shared" si="9"/>
        <v>589481749</v>
      </c>
      <c r="G48" s="78">
        <f t="shared" si="9"/>
        <v>17568836</v>
      </c>
      <c r="H48" s="78">
        <f t="shared" si="9"/>
        <v>20262442</v>
      </c>
      <c r="I48" s="78">
        <f t="shared" si="9"/>
        <v>38218166</v>
      </c>
      <c r="J48" s="78">
        <f t="shared" si="9"/>
        <v>76049444</v>
      </c>
      <c r="K48" s="78">
        <f t="shared" si="9"/>
        <v>22901687</v>
      </c>
      <c r="L48" s="78">
        <f t="shared" si="9"/>
        <v>21953906</v>
      </c>
      <c r="M48" s="78">
        <f t="shared" si="9"/>
        <v>34626249</v>
      </c>
      <c r="N48" s="78">
        <f t="shared" si="9"/>
        <v>79481842</v>
      </c>
      <c r="O48" s="78">
        <f t="shared" si="9"/>
        <v>19670021</v>
      </c>
      <c r="P48" s="78">
        <f t="shared" si="9"/>
        <v>24739930</v>
      </c>
      <c r="Q48" s="78">
        <f t="shared" si="9"/>
        <v>81691708</v>
      </c>
      <c r="R48" s="78">
        <f t="shared" si="9"/>
        <v>126101659</v>
      </c>
      <c r="S48" s="78">
        <f t="shared" si="9"/>
        <v>17270718</v>
      </c>
      <c r="T48" s="78">
        <f t="shared" si="9"/>
        <v>30311996</v>
      </c>
      <c r="U48" s="78">
        <f t="shared" si="9"/>
        <v>107840353</v>
      </c>
      <c r="V48" s="78">
        <f t="shared" si="9"/>
        <v>155423067</v>
      </c>
      <c r="W48" s="78">
        <f t="shared" si="9"/>
        <v>437056012</v>
      </c>
      <c r="X48" s="78">
        <f t="shared" si="9"/>
        <v>589481749</v>
      </c>
      <c r="Y48" s="78">
        <f t="shared" si="9"/>
        <v>-152425737</v>
      </c>
      <c r="Z48" s="179">
        <f>+IF(X48&lt;&gt;0,+(Y48/X48)*100,0)</f>
        <v>-25.85758376040918</v>
      </c>
      <c r="AA48" s="177">
        <f>+AA28+AA32+AA38+AA42+AA47</f>
        <v>589481749</v>
      </c>
    </row>
    <row r="49" spans="1:27" ht="13.5">
      <c r="A49" s="153" t="s">
        <v>49</v>
      </c>
      <c r="B49" s="154"/>
      <c r="C49" s="180">
        <f aca="true" t="shared" si="10" ref="C49:Y49">+C25-C48</f>
        <v>0</v>
      </c>
      <c r="D49" s="180">
        <f>+D25-D48</f>
        <v>0</v>
      </c>
      <c r="E49" s="181">
        <f t="shared" si="10"/>
        <v>95858500</v>
      </c>
      <c r="F49" s="182">
        <f t="shared" si="10"/>
        <v>137870500</v>
      </c>
      <c r="G49" s="182">
        <f t="shared" si="10"/>
        <v>114226322</v>
      </c>
      <c r="H49" s="182">
        <f t="shared" si="10"/>
        <v>316585</v>
      </c>
      <c r="I49" s="182">
        <f t="shared" si="10"/>
        <v>7489730</v>
      </c>
      <c r="J49" s="182">
        <f t="shared" si="10"/>
        <v>122032637</v>
      </c>
      <c r="K49" s="182">
        <f t="shared" si="10"/>
        <v>-6995124</v>
      </c>
      <c r="L49" s="182">
        <f t="shared" si="10"/>
        <v>-7149478</v>
      </c>
      <c r="M49" s="182">
        <f t="shared" si="10"/>
        <v>76351956</v>
      </c>
      <c r="N49" s="182">
        <f t="shared" si="10"/>
        <v>62207354</v>
      </c>
      <c r="O49" s="182">
        <f t="shared" si="10"/>
        <v>-10935753</v>
      </c>
      <c r="P49" s="182">
        <f t="shared" si="10"/>
        <v>46561871</v>
      </c>
      <c r="Q49" s="182">
        <f t="shared" si="10"/>
        <v>31901029</v>
      </c>
      <c r="R49" s="182">
        <f t="shared" si="10"/>
        <v>67527147</v>
      </c>
      <c r="S49" s="182">
        <f t="shared" si="10"/>
        <v>-8056723</v>
      </c>
      <c r="T49" s="182">
        <f t="shared" si="10"/>
        <v>-20667302</v>
      </c>
      <c r="U49" s="182">
        <f t="shared" si="10"/>
        <v>-98633956</v>
      </c>
      <c r="V49" s="182">
        <f t="shared" si="10"/>
        <v>-127357981</v>
      </c>
      <c r="W49" s="182">
        <f t="shared" si="10"/>
        <v>124409157</v>
      </c>
      <c r="X49" s="182">
        <f>IF(F25=F48,0,X25-X48)</f>
        <v>137870500</v>
      </c>
      <c r="Y49" s="182">
        <f t="shared" si="10"/>
        <v>-13461343</v>
      </c>
      <c r="Z49" s="183">
        <f>+IF(X49&lt;&gt;0,+(Y49/X49)*100,0)</f>
        <v>-9.763758744619045</v>
      </c>
      <c r="AA49" s="180">
        <f>+AA25-AA48</f>
        <v>137870500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15500000</v>
      </c>
      <c r="F5" s="65">
        <v>24000000</v>
      </c>
      <c r="G5" s="65">
        <v>1882350</v>
      </c>
      <c r="H5" s="65">
        <v>2201549</v>
      </c>
      <c r="I5" s="65">
        <v>2162070</v>
      </c>
      <c r="J5" s="65">
        <v>6245969</v>
      </c>
      <c r="K5" s="65">
        <v>2183309</v>
      </c>
      <c r="L5" s="65">
        <v>2206832</v>
      </c>
      <c r="M5" s="65">
        <v>2212861</v>
      </c>
      <c r="N5" s="65">
        <v>6603002</v>
      </c>
      <c r="O5" s="65">
        <v>1567450</v>
      </c>
      <c r="P5" s="65">
        <v>2295598</v>
      </c>
      <c r="Q5" s="65">
        <v>2222009</v>
      </c>
      <c r="R5" s="65">
        <v>6085057</v>
      </c>
      <c r="S5" s="65">
        <v>2177615</v>
      </c>
      <c r="T5" s="65">
        <v>2064329</v>
      </c>
      <c r="U5" s="65">
        <v>71621</v>
      </c>
      <c r="V5" s="65">
        <v>4313565</v>
      </c>
      <c r="W5" s="65">
        <v>23247593</v>
      </c>
      <c r="X5" s="65">
        <v>24000000</v>
      </c>
      <c r="Y5" s="65">
        <v>-752407</v>
      </c>
      <c r="Z5" s="145">
        <v>-3.14</v>
      </c>
      <c r="AA5" s="160">
        <v>24000000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28500000</v>
      </c>
      <c r="F8" s="65">
        <v>0</v>
      </c>
      <c r="G8" s="65">
        <v>6173351</v>
      </c>
      <c r="H8" s="65">
        <v>1826076</v>
      </c>
      <c r="I8" s="65">
        <v>1292840</v>
      </c>
      <c r="J8" s="65">
        <v>9292267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9292267</v>
      </c>
      <c r="X8" s="65">
        <v>0</v>
      </c>
      <c r="Y8" s="65">
        <v>9292267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30000</v>
      </c>
      <c r="F10" s="59">
        <v>980000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86136</v>
      </c>
      <c r="N10" s="59">
        <v>86136</v>
      </c>
      <c r="O10" s="59">
        <v>84908</v>
      </c>
      <c r="P10" s="59">
        <v>83943</v>
      </c>
      <c r="Q10" s="59">
        <v>83944</v>
      </c>
      <c r="R10" s="59">
        <v>252795</v>
      </c>
      <c r="S10" s="59">
        <v>83426</v>
      </c>
      <c r="T10" s="59">
        <v>83943</v>
      </c>
      <c r="U10" s="59">
        <v>85612</v>
      </c>
      <c r="V10" s="59">
        <v>252981</v>
      </c>
      <c r="W10" s="59">
        <v>591912</v>
      </c>
      <c r="X10" s="59">
        <v>980000</v>
      </c>
      <c r="Y10" s="59">
        <v>-388088</v>
      </c>
      <c r="Z10" s="199">
        <v>-39.6</v>
      </c>
      <c r="AA10" s="135">
        <v>980000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36400000</v>
      </c>
      <c r="G11" s="65">
        <v>2878358</v>
      </c>
      <c r="H11" s="65">
        <v>2874842</v>
      </c>
      <c r="I11" s="65">
        <v>2875399</v>
      </c>
      <c r="J11" s="65">
        <v>8628599</v>
      </c>
      <c r="K11" s="65">
        <v>2882450</v>
      </c>
      <c r="L11" s="65">
        <v>2876373</v>
      </c>
      <c r="M11" s="65">
        <v>2884535</v>
      </c>
      <c r="N11" s="65">
        <v>8643358</v>
      </c>
      <c r="O11" s="65">
        <v>2912873</v>
      </c>
      <c r="P11" s="65">
        <v>2931744</v>
      </c>
      <c r="Q11" s="65">
        <v>2900489</v>
      </c>
      <c r="R11" s="65">
        <v>8745106</v>
      </c>
      <c r="S11" s="65">
        <v>2972725</v>
      </c>
      <c r="T11" s="65">
        <v>2812835</v>
      </c>
      <c r="U11" s="65">
        <v>2825757</v>
      </c>
      <c r="V11" s="65">
        <v>8611317</v>
      </c>
      <c r="W11" s="65">
        <v>34628380</v>
      </c>
      <c r="X11" s="65">
        <v>36400000</v>
      </c>
      <c r="Y11" s="65">
        <v>-1771620</v>
      </c>
      <c r="Z11" s="145">
        <v>-4.87</v>
      </c>
      <c r="AA11" s="160">
        <v>36400000</v>
      </c>
    </row>
    <row r="12" spans="1:27" ht="13.5">
      <c r="A12" s="198" t="s">
        <v>108</v>
      </c>
      <c r="B12" s="200"/>
      <c r="C12" s="160">
        <v>0</v>
      </c>
      <c r="D12" s="160"/>
      <c r="E12" s="161">
        <v>282000</v>
      </c>
      <c r="F12" s="65">
        <v>282000</v>
      </c>
      <c r="G12" s="65">
        <v>50219</v>
      </c>
      <c r="H12" s="65">
        <v>28364</v>
      </c>
      <c r="I12" s="65">
        <v>45287</v>
      </c>
      <c r="J12" s="65">
        <v>123870</v>
      </c>
      <c r="K12" s="65">
        <v>33322</v>
      </c>
      <c r="L12" s="65">
        <v>23586</v>
      </c>
      <c r="M12" s="65">
        <v>17395</v>
      </c>
      <c r="N12" s="65">
        <v>74303</v>
      </c>
      <c r="O12" s="65">
        <v>36621</v>
      </c>
      <c r="P12" s="65">
        <v>55158</v>
      </c>
      <c r="Q12" s="65">
        <v>40375</v>
      </c>
      <c r="R12" s="65">
        <v>132154</v>
      </c>
      <c r="S12" s="65">
        <v>78334</v>
      </c>
      <c r="T12" s="65">
        <v>23674</v>
      </c>
      <c r="U12" s="65">
        <v>34476</v>
      </c>
      <c r="V12" s="65">
        <v>136484</v>
      </c>
      <c r="W12" s="65">
        <v>466811</v>
      </c>
      <c r="X12" s="65">
        <v>282000</v>
      </c>
      <c r="Y12" s="65">
        <v>184811</v>
      </c>
      <c r="Z12" s="145">
        <v>65.54</v>
      </c>
      <c r="AA12" s="160">
        <v>282000</v>
      </c>
    </row>
    <row r="13" spans="1:27" ht="13.5">
      <c r="A13" s="196" t="s">
        <v>109</v>
      </c>
      <c r="B13" s="200"/>
      <c r="C13" s="160">
        <v>0</v>
      </c>
      <c r="D13" s="160"/>
      <c r="E13" s="161">
        <v>4500000</v>
      </c>
      <c r="F13" s="65">
        <v>6155500</v>
      </c>
      <c r="G13" s="65">
        <v>0</v>
      </c>
      <c r="H13" s="65">
        <v>555518</v>
      </c>
      <c r="I13" s="65">
        <v>693702</v>
      </c>
      <c r="J13" s="65">
        <v>1249220</v>
      </c>
      <c r="K13" s="65">
        <v>635817</v>
      </c>
      <c r="L13" s="65">
        <v>546876</v>
      </c>
      <c r="M13" s="65">
        <v>445637</v>
      </c>
      <c r="N13" s="65">
        <v>1628330</v>
      </c>
      <c r="O13" s="65">
        <v>580506</v>
      </c>
      <c r="P13" s="65">
        <v>526601</v>
      </c>
      <c r="Q13" s="65">
        <v>547553</v>
      </c>
      <c r="R13" s="65">
        <v>1654660</v>
      </c>
      <c r="S13" s="65">
        <v>815606</v>
      </c>
      <c r="T13" s="65">
        <v>838378</v>
      </c>
      <c r="U13" s="65">
        <v>816287</v>
      </c>
      <c r="V13" s="65">
        <v>2470271</v>
      </c>
      <c r="W13" s="65">
        <v>7002481</v>
      </c>
      <c r="X13" s="65">
        <v>6155500</v>
      </c>
      <c r="Y13" s="65">
        <v>846981</v>
      </c>
      <c r="Z13" s="145">
        <v>13.76</v>
      </c>
      <c r="AA13" s="160">
        <v>6155500</v>
      </c>
    </row>
    <row r="14" spans="1:27" ht="13.5">
      <c r="A14" s="196" t="s">
        <v>110</v>
      </c>
      <c r="B14" s="200"/>
      <c r="C14" s="160">
        <v>0</v>
      </c>
      <c r="D14" s="160"/>
      <c r="E14" s="161">
        <v>22800000</v>
      </c>
      <c r="F14" s="65">
        <v>22800000</v>
      </c>
      <c r="G14" s="65">
        <v>1439344</v>
      </c>
      <c r="H14" s="65">
        <v>1456959</v>
      </c>
      <c r="I14" s="65">
        <v>1445619</v>
      </c>
      <c r="J14" s="65">
        <v>4341922</v>
      </c>
      <c r="K14" s="65">
        <v>1488691</v>
      </c>
      <c r="L14" s="65">
        <v>435017</v>
      </c>
      <c r="M14" s="65">
        <v>1605385</v>
      </c>
      <c r="N14" s="65">
        <v>3529093</v>
      </c>
      <c r="O14" s="65">
        <v>1410244</v>
      </c>
      <c r="P14" s="65">
        <v>1576707</v>
      </c>
      <c r="Q14" s="65">
        <v>1446884</v>
      </c>
      <c r="R14" s="65">
        <v>4433835</v>
      </c>
      <c r="S14" s="65">
        <v>1422063</v>
      </c>
      <c r="T14" s="65">
        <v>1457597</v>
      </c>
      <c r="U14" s="65">
        <v>1410516</v>
      </c>
      <c r="V14" s="65">
        <v>4290176</v>
      </c>
      <c r="W14" s="65">
        <v>16595026</v>
      </c>
      <c r="X14" s="65">
        <v>22800000</v>
      </c>
      <c r="Y14" s="65">
        <v>-6204974</v>
      </c>
      <c r="Z14" s="145">
        <v>-27.21</v>
      </c>
      <c r="AA14" s="160">
        <v>22800000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2450000</v>
      </c>
      <c r="F16" s="65">
        <v>3800000</v>
      </c>
      <c r="G16" s="65">
        <v>413930</v>
      </c>
      <c r="H16" s="65">
        <v>383012</v>
      </c>
      <c r="I16" s="65">
        <v>360005</v>
      </c>
      <c r="J16" s="65">
        <v>1156947</v>
      </c>
      <c r="K16" s="65">
        <v>353598</v>
      </c>
      <c r="L16" s="65">
        <v>385020</v>
      </c>
      <c r="M16" s="65">
        <v>282000</v>
      </c>
      <c r="N16" s="65">
        <v>1020618</v>
      </c>
      <c r="O16" s="65">
        <v>296270</v>
      </c>
      <c r="P16" s="65">
        <v>277350</v>
      </c>
      <c r="Q16" s="65">
        <v>486000</v>
      </c>
      <c r="R16" s="65">
        <v>1059620</v>
      </c>
      <c r="S16" s="65">
        <v>282758</v>
      </c>
      <c r="T16" s="65">
        <v>277750</v>
      </c>
      <c r="U16" s="65">
        <v>210330</v>
      </c>
      <c r="V16" s="65">
        <v>770838</v>
      </c>
      <c r="W16" s="65">
        <v>4008023</v>
      </c>
      <c r="X16" s="65">
        <v>3800000</v>
      </c>
      <c r="Y16" s="65">
        <v>208023</v>
      </c>
      <c r="Z16" s="145">
        <v>5.47</v>
      </c>
      <c r="AA16" s="160">
        <v>3800000</v>
      </c>
    </row>
    <row r="17" spans="1:27" ht="13.5">
      <c r="A17" s="196" t="s">
        <v>113</v>
      </c>
      <c r="B17" s="200"/>
      <c r="C17" s="160">
        <v>0</v>
      </c>
      <c r="D17" s="160"/>
      <c r="E17" s="161">
        <v>11018487</v>
      </c>
      <c r="F17" s="65">
        <v>9158249</v>
      </c>
      <c r="G17" s="65">
        <v>59207</v>
      </c>
      <c r="H17" s="65">
        <v>1500981</v>
      </c>
      <c r="I17" s="65">
        <v>1082702</v>
      </c>
      <c r="J17" s="65">
        <v>2642890</v>
      </c>
      <c r="K17" s="65">
        <v>2116749</v>
      </c>
      <c r="L17" s="65">
        <v>1991978</v>
      </c>
      <c r="M17" s="65">
        <v>1872105</v>
      </c>
      <c r="N17" s="65">
        <v>5980832</v>
      </c>
      <c r="O17" s="65">
        <v>1072009</v>
      </c>
      <c r="P17" s="65">
        <v>940622</v>
      </c>
      <c r="Q17" s="65">
        <v>918909</v>
      </c>
      <c r="R17" s="65">
        <v>2931540</v>
      </c>
      <c r="S17" s="65">
        <v>919333</v>
      </c>
      <c r="T17" s="65">
        <v>959420</v>
      </c>
      <c r="U17" s="65">
        <v>1017904</v>
      </c>
      <c r="V17" s="65">
        <v>2896657</v>
      </c>
      <c r="W17" s="65">
        <v>14451919</v>
      </c>
      <c r="X17" s="65">
        <v>9158249</v>
      </c>
      <c r="Y17" s="65">
        <v>5293670</v>
      </c>
      <c r="Z17" s="145">
        <v>57.8</v>
      </c>
      <c r="AA17" s="160">
        <v>9158249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0</v>
      </c>
      <c r="D19" s="160"/>
      <c r="E19" s="161">
        <v>322145159</v>
      </c>
      <c r="F19" s="65">
        <v>351148000</v>
      </c>
      <c r="G19" s="65">
        <v>102326443</v>
      </c>
      <c r="H19" s="65">
        <v>131039</v>
      </c>
      <c r="I19" s="65">
        <v>11754705</v>
      </c>
      <c r="J19" s="65">
        <v>114212187</v>
      </c>
      <c r="K19" s="65">
        <v>5630000</v>
      </c>
      <c r="L19" s="65">
        <v>5443000</v>
      </c>
      <c r="M19" s="65">
        <v>83536000</v>
      </c>
      <c r="N19" s="65">
        <v>94609000</v>
      </c>
      <c r="O19" s="65">
        <v>0</v>
      </c>
      <c r="P19" s="65">
        <v>1430000</v>
      </c>
      <c r="Q19" s="65">
        <v>58902000</v>
      </c>
      <c r="R19" s="65">
        <v>60332000</v>
      </c>
      <c r="S19" s="65">
        <v>0</v>
      </c>
      <c r="T19" s="65">
        <v>0</v>
      </c>
      <c r="U19" s="65">
        <v>0</v>
      </c>
      <c r="V19" s="65">
        <v>0</v>
      </c>
      <c r="W19" s="65">
        <v>269153187</v>
      </c>
      <c r="X19" s="65">
        <v>351148000</v>
      </c>
      <c r="Y19" s="65">
        <v>-81994813</v>
      </c>
      <c r="Z19" s="145">
        <v>-23.35</v>
      </c>
      <c r="AA19" s="160">
        <v>351148000</v>
      </c>
    </row>
    <row r="20" spans="1:27" ht="13.5">
      <c r="A20" s="196" t="s">
        <v>35</v>
      </c>
      <c r="B20" s="200" t="s">
        <v>96</v>
      </c>
      <c r="C20" s="160">
        <v>0</v>
      </c>
      <c r="D20" s="160"/>
      <c r="E20" s="161">
        <v>150323500</v>
      </c>
      <c r="F20" s="59">
        <v>136333500</v>
      </c>
      <c r="G20" s="59">
        <v>2925882</v>
      </c>
      <c r="H20" s="59">
        <v>1884909</v>
      </c>
      <c r="I20" s="59">
        <v>893338</v>
      </c>
      <c r="J20" s="59">
        <v>5704129</v>
      </c>
      <c r="K20" s="59">
        <v>582627</v>
      </c>
      <c r="L20" s="59">
        <v>895746</v>
      </c>
      <c r="M20" s="59">
        <v>1106151</v>
      </c>
      <c r="N20" s="59">
        <v>2584524</v>
      </c>
      <c r="O20" s="59">
        <v>773387</v>
      </c>
      <c r="P20" s="59">
        <v>1184078</v>
      </c>
      <c r="Q20" s="59">
        <v>255574</v>
      </c>
      <c r="R20" s="59">
        <v>2213039</v>
      </c>
      <c r="S20" s="59">
        <v>462135</v>
      </c>
      <c r="T20" s="59">
        <v>1126768</v>
      </c>
      <c r="U20" s="59">
        <v>2733894</v>
      </c>
      <c r="V20" s="59">
        <v>4322797</v>
      </c>
      <c r="W20" s="59">
        <v>14824489</v>
      </c>
      <c r="X20" s="59">
        <v>136333500</v>
      </c>
      <c r="Y20" s="59">
        <v>-121509011</v>
      </c>
      <c r="Z20" s="199">
        <v>-89.13</v>
      </c>
      <c r="AA20" s="135">
        <v>136333500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0</v>
      </c>
      <c r="D22" s="203">
        <f>SUM(D5:D21)</f>
        <v>0</v>
      </c>
      <c r="E22" s="204">
        <f t="shared" si="0"/>
        <v>557549146</v>
      </c>
      <c r="F22" s="205">
        <f t="shared" si="0"/>
        <v>591057249</v>
      </c>
      <c r="G22" s="205">
        <f t="shared" si="0"/>
        <v>118149084</v>
      </c>
      <c r="H22" s="205">
        <f t="shared" si="0"/>
        <v>12843249</v>
      </c>
      <c r="I22" s="205">
        <f t="shared" si="0"/>
        <v>22605667</v>
      </c>
      <c r="J22" s="205">
        <f t="shared" si="0"/>
        <v>153598000</v>
      </c>
      <c r="K22" s="205">
        <f t="shared" si="0"/>
        <v>15906563</v>
      </c>
      <c r="L22" s="205">
        <f t="shared" si="0"/>
        <v>14804428</v>
      </c>
      <c r="M22" s="205">
        <f t="shared" si="0"/>
        <v>94048205</v>
      </c>
      <c r="N22" s="205">
        <f t="shared" si="0"/>
        <v>124759196</v>
      </c>
      <c r="O22" s="205">
        <f t="shared" si="0"/>
        <v>8734268</v>
      </c>
      <c r="P22" s="205">
        <f t="shared" si="0"/>
        <v>11301801</v>
      </c>
      <c r="Q22" s="205">
        <f t="shared" si="0"/>
        <v>67803737</v>
      </c>
      <c r="R22" s="205">
        <f t="shared" si="0"/>
        <v>87839806</v>
      </c>
      <c r="S22" s="205">
        <f t="shared" si="0"/>
        <v>9213995</v>
      </c>
      <c r="T22" s="205">
        <f t="shared" si="0"/>
        <v>9644694</v>
      </c>
      <c r="U22" s="205">
        <f t="shared" si="0"/>
        <v>9206397</v>
      </c>
      <c r="V22" s="205">
        <f t="shared" si="0"/>
        <v>28065086</v>
      </c>
      <c r="W22" s="205">
        <f t="shared" si="0"/>
        <v>394262088</v>
      </c>
      <c r="X22" s="205">
        <f t="shared" si="0"/>
        <v>591057249</v>
      </c>
      <c r="Y22" s="205">
        <f t="shared" si="0"/>
        <v>-196795161</v>
      </c>
      <c r="Z22" s="206">
        <f>+IF(X22&lt;&gt;0,+(Y22/X22)*100,0)</f>
        <v>-33.295448339895074</v>
      </c>
      <c r="AA22" s="203">
        <f>SUM(AA5:AA21)</f>
        <v>591057249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0</v>
      </c>
      <c r="D25" s="160"/>
      <c r="E25" s="161">
        <v>170069114</v>
      </c>
      <c r="F25" s="65">
        <v>167626730</v>
      </c>
      <c r="G25" s="65">
        <v>12323676</v>
      </c>
      <c r="H25" s="65">
        <v>12551470</v>
      </c>
      <c r="I25" s="65">
        <v>15995214</v>
      </c>
      <c r="J25" s="65">
        <v>40870360</v>
      </c>
      <c r="K25" s="65">
        <v>9133026</v>
      </c>
      <c r="L25" s="65">
        <v>9088831</v>
      </c>
      <c r="M25" s="65">
        <v>9310711</v>
      </c>
      <c r="N25" s="65">
        <v>27532568</v>
      </c>
      <c r="O25" s="65">
        <v>9085992</v>
      </c>
      <c r="P25" s="65">
        <v>10141521</v>
      </c>
      <c r="Q25" s="65">
        <v>9612699</v>
      </c>
      <c r="R25" s="65">
        <v>28840212</v>
      </c>
      <c r="S25" s="65">
        <v>9757076</v>
      </c>
      <c r="T25" s="65">
        <v>9431583</v>
      </c>
      <c r="U25" s="65">
        <v>9904875</v>
      </c>
      <c r="V25" s="65">
        <v>29093534</v>
      </c>
      <c r="W25" s="65">
        <v>126336674</v>
      </c>
      <c r="X25" s="65">
        <v>167626730</v>
      </c>
      <c r="Y25" s="65">
        <v>-41290056</v>
      </c>
      <c r="Z25" s="145">
        <v>-24.63</v>
      </c>
      <c r="AA25" s="160">
        <v>167626730</v>
      </c>
    </row>
    <row r="26" spans="1:27" ht="13.5">
      <c r="A26" s="198" t="s">
        <v>38</v>
      </c>
      <c r="B26" s="197"/>
      <c r="C26" s="160">
        <v>0</v>
      </c>
      <c r="D26" s="160"/>
      <c r="E26" s="161">
        <v>23063060</v>
      </c>
      <c r="F26" s="65">
        <v>22950034</v>
      </c>
      <c r="G26" s="65">
        <v>1450664</v>
      </c>
      <c r="H26" s="65">
        <v>1450560</v>
      </c>
      <c r="I26" s="65">
        <v>1462009</v>
      </c>
      <c r="J26" s="65">
        <v>4363233</v>
      </c>
      <c r="K26" s="65">
        <v>1488457</v>
      </c>
      <c r="L26" s="65">
        <v>1500032</v>
      </c>
      <c r="M26" s="65">
        <v>1499966</v>
      </c>
      <c r="N26" s="65">
        <v>4488455</v>
      </c>
      <c r="O26" s="65">
        <v>1500144</v>
      </c>
      <c r="P26" s="65">
        <v>2063048</v>
      </c>
      <c r="Q26" s="65">
        <v>1575828</v>
      </c>
      <c r="R26" s="65">
        <v>5139020</v>
      </c>
      <c r="S26" s="65">
        <v>1575836</v>
      </c>
      <c r="T26" s="65">
        <v>1569546</v>
      </c>
      <c r="U26" s="65">
        <v>1564855</v>
      </c>
      <c r="V26" s="65">
        <v>4710237</v>
      </c>
      <c r="W26" s="65">
        <v>18700945</v>
      </c>
      <c r="X26" s="65">
        <v>22950034</v>
      </c>
      <c r="Y26" s="65">
        <v>-4249089</v>
      </c>
      <c r="Z26" s="145">
        <v>-18.51</v>
      </c>
      <c r="AA26" s="160">
        <v>22950034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1001453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52284</v>
      </c>
      <c r="M27" s="65">
        <v>0</v>
      </c>
      <c r="N27" s="65">
        <v>52284</v>
      </c>
      <c r="O27" s="65">
        <v>60274</v>
      </c>
      <c r="P27" s="65">
        <v>32556</v>
      </c>
      <c r="Q27" s="65">
        <v>58107342</v>
      </c>
      <c r="R27" s="65">
        <v>58200172</v>
      </c>
      <c r="S27" s="65">
        <v>44606</v>
      </c>
      <c r="T27" s="65">
        <v>0</v>
      </c>
      <c r="U27" s="65">
        <v>83373517</v>
      </c>
      <c r="V27" s="65">
        <v>83418123</v>
      </c>
      <c r="W27" s="65">
        <v>141670579</v>
      </c>
      <c r="X27" s="65">
        <v>1001453</v>
      </c>
      <c r="Y27" s="65">
        <v>140669126</v>
      </c>
      <c r="Z27" s="145">
        <v>14046.5</v>
      </c>
      <c r="AA27" s="160">
        <v>1001453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20480239</v>
      </c>
      <c r="F28" s="65">
        <v>25012299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25012299</v>
      </c>
      <c r="Y28" s="65">
        <v>-25012299</v>
      </c>
      <c r="Z28" s="145">
        <v>-100</v>
      </c>
      <c r="AA28" s="160">
        <v>25012299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9000000</v>
      </c>
      <c r="G29" s="65">
        <v>7459</v>
      </c>
      <c r="H29" s="65">
        <v>0</v>
      </c>
      <c r="I29" s="65">
        <v>0</v>
      </c>
      <c r="J29" s="65">
        <v>7459</v>
      </c>
      <c r="K29" s="65">
        <v>0</v>
      </c>
      <c r="L29" s="65">
        <v>2350</v>
      </c>
      <c r="M29" s="65">
        <v>7480</v>
      </c>
      <c r="N29" s="65">
        <v>9830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17289</v>
      </c>
      <c r="X29" s="65">
        <v>9000000</v>
      </c>
      <c r="Y29" s="65">
        <v>-8982711</v>
      </c>
      <c r="Z29" s="145">
        <v>-99.81</v>
      </c>
      <c r="AA29" s="160">
        <v>9000000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5000000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25263</v>
      </c>
      <c r="M32" s="65">
        <v>50526</v>
      </c>
      <c r="N32" s="65">
        <v>75789</v>
      </c>
      <c r="O32" s="65">
        <v>25263</v>
      </c>
      <c r="P32" s="65">
        <v>0</v>
      </c>
      <c r="Q32" s="65">
        <v>25263</v>
      </c>
      <c r="R32" s="65">
        <v>50526</v>
      </c>
      <c r="S32" s="65">
        <v>50526</v>
      </c>
      <c r="T32" s="65">
        <v>0</v>
      </c>
      <c r="U32" s="65">
        <v>50526</v>
      </c>
      <c r="V32" s="65">
        <v>101052</v>
      </c>
      <c r="W32" s="65">
        <v>227367</v>
      </c>
      <c r="X32" s="65">
        <v>0</v>
      </c>
      <c r="Y32" s="65">
        <v>227367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0</v>
      </c>
      <c r="D34" s="160"/>
      <c r="E34" s="161">
        <v>329373233</v>
      </c>
      <c r="F34" s="65">
        <v>363891233</v>
      </c>
      <c r="G34" s="65">
        <v>3787037</v>
      </c>
      <c r="H34" s="65">
        <v>6260412</v>
      </c>
      <c r="I34" s="65">
        <v>20760943</v>
      </c>
      <c r="J34" s="65">
        <v>30808392</v>
      </c>
      <c r="K34" s="65">
        <v>12280204</v>
      </c>
      <c r="L34" s="65">
        <v>11285146</v>
      </c>
      <c r="M34" s="65">
        <v>23757566</v>
      </c>
      <c r="N34" s="65">
        <v>47322916</v>
      </c>
      <c r="O34" s="65">
        <v>8998348</v>
      </c>
      <c r="P34" s="65">
        <v>12502805</v>
      </c>
      <c r="Q34" s="65">
        <v>12370576</v>
      </c>
      <c r="R34" s="65">
        <v>33871729</v>
      </c>
      <c r="S34" s="65">
        <v>5842674</v>
      </c>
      <c r="T34" s="65">
        <v>19310867</v>
      </c>
      <c r="U34" s="65">
        <v>12946580</v>
      </c>
      <c r="V34" s="65">
        <v>38100121</v>
      </c>
      <c r="W34" s="65">
        <v>150103158</v>
      </c>
      <c r="X34" s="65">
        <v>363891233</v>
      </c>
      <c r="Y34" s="65">
        <v>-213788075</v>
      </c>
      <c r="Z34" s="145">
        <v>-58.75</v>
      </c>
      <c r="AA34" s="160">
        <v>363891233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0</v>
      </c>
      <c r="D36" s="203">
        <f>SUM(D25:D35)</f>
        <v>0</v>
      </c>
      <c r="E36" s="204">
        <f t="shared" si="1"/>
        <v>547985646</v>
      </c>
      <c r="F36" s="205">
        <f t="shared" si="1"/>
        <v>589481749</v>
      </c>
      <c r="G36" s="205">
        <f t="shared" si="1"/>
        <v>17568836</v>
      </c>
      <c r="H36" s="205">
        <f t="shared" si="1"/>
        <v>20262442</v>
      </c>
      <c r="I36" s="205">
        <f t="shared" si="1"/>
        <v>38218166</v>
      </c>
      <c r="J36" s="205">
        <f t="shared" si="1"/>
        <v>76049444</v>
      </c>
      <c r="K36" s="205">
        <f t="shared" si="1"/>
        <v>22901687</v>
      </c>
      <c r="L36" s="205">
        <f t="shared" si="1"/>
        <v>21953906</v>
      </c>
      <c r="M36" s="205">
        <f t="shared" si="1"/>
        <v>34626249</v>
      </c>
      <c r="N36" s="205">
        <f t="shared" si="1"/>
        <v>79481842</v>
      </c>
      <c r="O36" s="205">
        <f t="shared" si="1"/>
        <v>19670021</v>
      </c>
      <c r="P36" s="205">
        <f t="shared" si="1"/>
        <v>24739930</v>
      </c>
      <c r="Q36" s="205">
        <f t="shared" si="1"/>
        <v>81691708</v>
      </c>
      <c r="R36" s="205">
        <f t="shared" si="1"/>
        <v>126101659</v>
      </c>
      <c r="S36" s="205">
        <f t="shared" si="1"/>
        <v>17270718</v>
      </c>
      <c r="T36" s="205">
        <f t="shared" si="1"/>
        <v>30311996</v>
      </c>
      <c r="U36" s="205">
        <f t="shared" si="1"/>
        <v>107840353</v>
      </c>
      <c r="V36" s="205">
        <f t="shared" si="1"/>
        <v>155423067</v>
      </c>
      <c r="W36" s="205">
        <f t="shared" si="1"/>
        <v>437056012</v>
      </c>
      <c r="X36" s="205">
        <f t="shared" si="1"/>
        <v>589481749</v>
      </c>
      <c r="Y36" s="205">
        <f t="shared" si="1"/>
        <v>-152425737</v>
      </c>
      <c r="Z36" s="206">
        <f>+IF(X36&lt;&gt;0,+(Y36/X36)*100,0)</f>
        <v>-25.85758376040918</v>
      </c>
      <c r="AA36" s="203">
        <f>SUM(AA25:AA35)</f>
        <v>589481749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0</v>
      </c>
      <c r="D38" s="214">
        <f>+D22-D36</f>
        <v>0</v>
      </c>
      <c r="E38" s="215">
        <f t="shared" si="2"/>
        <v>9563500</v>
      </c>
      <c r="F38" s="111">
        <f t="shared" si="2"/>
        <v>1575500</v>
      </c>
      <c r="G38" s="111">
        <f t="shared" si="2"/>
        <v>100580248</v>
      </c>
      <c r="H38" s="111">
        <f t="shared" si="2"/>
        <v>-7419193</v>
      </c>
      <c r="I38" s="111">
        <f t="shared" si="2"/>
        <v>-15612499</v>
      </c>
      <c r="J38" s="111">
        <f t="shared" si="2"/>
        <v>77548556</v>
      </c>
      <c r="K38" s="111">
        <f t="shared" si="2"/>
        <v>-6995124</v>
      </c>
      <c r="L38" s="111">
        <f t="shared" si="2"/>
        <v>-7149478</v>
      </c>
      <c r="M38" s="111">
        <f t="shared" si="2"/>
        <v>59421956</v>
      </c>
      <c r="N38" s="111">
        <f t="shared" si="2"/>
        <v>45277354</v>
      </c>
      <c r="O38" s="111">
        <f t="shared" si="2"/>
        <v>-10935753</v>
      </c>
      <c r="P38" s="111">
        <f t="shared" si="2"/>
        <v>-13438129</v>
      </c>
      <c r="Q38" s="111">
        <f t="shared" si="2"/>
        <v>-13887971</v>
      </c>
      <c r="R38" s="111">
        <f t="shared" si="2"/>
        <v>-38261853</v>
      </c>
      <c r="S38" s="111">
        <f t="shared" si="2"/>
        <v>-8056723</v>
      </c>
      <c r="T38" s="111">
        <f t="shared" si="2"/>
        <v>-20667302</v>
      </c>
      <c r="U38" s="111">
        <f t="shared" si="2"/>
        <v>-98633956</v>
      </c>
      <c r="V38" s="111">
        <f t="shared" si="2"/>
        <v>-127357981</v>
      </c>
      <c r="W38" s="111">
        <f t="shared" si="2"/>
        <v>-42793924</v>
      </c>
      <c r="X38" s="111">
        <f>IF(F22=F36,0,X22-X36)</f>
        <v>1575500</v>
      </c>
      <c r="Y38" s="111">
        <f t="shared" si="2"/>
        <v>-44369424</v>
      </c>
      <c r="Z38" s="216">
        <f>+IF(X38&lt;&gt;0,+(Y38/X38)*100,0)</f>
        <v>-2816.21225007934</v>
      </c>
      <c r="AA38" s="214">
        <f>+AA22-AA36</f>
        <v>1575500</v>
      </c>
    </row>
    <row r="39" spans="1:27" ht="13.5">
      <c r="A39" s="196" t="s">
        <v>46</v>
      </c>
      <c r="B39" s="200"/>
      <c r="C39" s="160">
        <v>0</v>
      </c>
      <c r="D39" s="160"/>
      <c r="E39" s="161">
        <v>86295000</v>
      </c>
      <c r="F39" s="65">
        <v>136295000</v>
      </c>
      <c r="G39" s="65">
        <v>13646074</v>
      </c>
      <c r="H39" s="65">
        <v>7735778</v>
      </c>
      <c r="I39" s="65">
        <v>23102229</v>
      </c>
      <c r="J39" s="65">
        <v>44484081</v>
      </c>
      <c r="K39" s="65">
        <v>0</v>
      </c>
      <c r="L39" s="65">
        <v>0</v>
      </c>
      <c r="M39" s="65">
        <v>16930000</v>
      </c>
      <c r="N39" s="65">
        <v>16930000</v>
      </c>
      <c r="O39" s="65">
        <v>0</v>
      </c>
      <c r="P39" s="65">
        <v>60000000</v>
      </c>
      <c r="Q39" s="65">
        <v>45789000</v>
      </c>
      <c r="R39" s="65">
        <v>105789000</v>
      </c>
      <c r="S39" s="65">
        <v>0</v>
      </c>
      <c r="T39" s="65">
        <v>0</v>
      </c>
      <c r="U39" s="65">
        <v>0</v>
      </c>
      <c r="V39" s="65">
        <v>0</v>
      </c>
      <c r="W39" s="65">
        <v>167203081</v>
      </c>
      <c r="X39" s="65">
        <v>136295000</v>
      </c>
      <c r="Y39" s="65">
        <v>30908081</v>
      </c>
      <c r="Z39" s="145">
        <v>22.68</v>
      </c>
      <c r="AA39" s="160">
        <v>136295000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0</v>
      </c>
      <c r="D42" s="221">
        <f>SUM(D38:D41)</f>
        <v>0</v>
      </c>
      <c r="E42" s="222">
        <f t="shared" si="3"/>
        <v>95858500</v>
      </c>
      <c r="F42" s="93">
        <f t="shared" si="3"/>
        <v>137870500</v>
      </c>
      <c r="G42" s="93">
        <f t="shared" si="3"/>
        <v>114226322</v>
      </c>
      <c r="H42" s="93">
        <f t="shared" si="3"/>
        <v>316585</v>
      </c>
      <c r="I42" s="93">
        <f t="shared" si="3"/>
        <v>7489730</v>
      </c>
      <c r="J42" s="93">
        <f t="shared" si="3"/>
        <v>122032637</v>
      </c>
      <c r="K42" s="93">
        <f t="shared" si="3"/>
        <v>-6995124</v>
      </c>
      <c r="L42" s="93">
        <f t="shared" si="3"/>
        <v>-7149478</v>
      </c>
      <c r="M42" s="93">
        <f t="shared" si="3"/>
        <v>76351956</v>
      </c>
      <c r="N42" s="93">
        <f t="shared" si="3"/>
        <v>62207354</v>
      </c>
      <c r="O42" s="93">
        <f t="shared" si="3"/>
        <v>-10935753</v>
      </c>
      <c r="P42" s="93">
        <f t="shared" si="3"/>
        <v>46561871</v>
      </c>
      <c r="Q42" s="93">
        <f t="shared" si="3"/>
        <v>31901029</v>
      </c>
      <c r="R42" s="93">
        <f t="shared" si="3"/>
        <v>67527147</v>
      </c>
      <c r="S42" s="93">
        <f t="shared" si="3"/>
        <v>-8056723</v>
      </c>
      <c r="T42" s="93">
        <f t="shared" si="3"/>
        <v>-20667302</v>
      </c>
      <c r="U42" s="93">
        <f t="shared" si="3"/>
        <v>-98633956</v>
      </c>
      <c r="V42" s="93">
        <f t="shared" si="3"/>
        <v>-127357981</v>
      </c>
      <c r="W42" s="93">
        <f t="shared" si="3"/>
        <v>124409157</v>
      </c>
      <c r="X42" s="93">
        <f t="shared" si="3"/>
        <v>137870500</v>
      </c>
      <c r="Y42" s="93">
        <f t="shared" si="3"/>
        <v>-13461343</v>
      </c>
      <c r="Z42" s="223">
        <f>+IF(X42&lt;&gt;0,+(Y42/X42)*100,0)</f>
        <v>-9.763758744619045</v>
      </c>
      <c r="AA42" s="221">
        <f>SUM(AA38:AA41)</f>
        <v>137870500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0</v>
      </c>
      <c r="D44" s="225">
        <f>+D42-D43</f>
        <v>0</v>
      </c>
      <c r="E44" s="226">
        <f t="shared" si="4"/>
        <v>95858500</v>
      </c>
      <c r="F44" s="82">
        <f t="shared" si="4"/>
        <v>137870500</v>
      </c>
      <c r="G44" s="82">
        <f t="shared" si="4"/>
        <v>114226322</v>
      </c>
      <c r="H44" s="82">
        <f t="shared" si="4"/>
        <v>316585</v>
      </c>
      <c r="I44" s="82">
        <f t="shared" si="4"/>
        <v>7489730</v>
      </c>
      <c r="J44" s="82">
        <f t="shared" si="4"/>
        <v>122032637</v>
      </c>
      <c r="K44" s="82">
        <f t="shared" si="4"/>
        <v>-6995124</v>
      </c>
      <c r="L44" s="82">
        <f t="shared" si="4"/>
        <v>-7149478</v>
      </c>
      <c r="M44" s="82">
        <f t="shared" si="4"/>
        <v>76351956</v>
      </c>
      <c r="N44" s="82">
        <f t="shared" si="4"/>
        <v>62207354</v>
      </c>
      <c r="O44" s="82">
        <f t="shared" si="4"/>
        <v>-10935753</v>
      </c>
      <c r="P44" s="82">
        <f t="shared" si="4"/>
        <v>46561871</v>
      </c>
      <c r="Q44" s="82">
        <f t="shared" si="4"/>
        <v>31901029</v>
      </c>
      <c r="R44" s="82">
        <f t="shared" si="4"/>
        <v>67527147</v>
      </c>
      <c r="S44" s="82">
        <f t="shared" si="4"/>
        <v>-8056723</v>
      </c>
      <c r="T44" s="82">
        <f t="shared" si="4"/>
        <v>-20667302</v>
      </c>
      <c r="U44" s="82">
        <f t="shared" si="4"/>
        <v>-98633956</v>
      </c>
      <c r="V44" s="82">
        <f t="shared" si="4"/>
        <v>-127357981</v>
      </c>
      <c r="W44" s="82">
        <f t="shared" si="4"/>
        <v>124409157</v>
      </c>
      <c r="X44" s="82">
        <f t="shared" si="4"/>
        <v>137870500</v>
      </c>
      <c r="Y44" s="82">
        <f t="shared" si="4"/>
        <v>-13461343</v>
      </c>
      <c r="Z44" s="227">
        <f>+IF(X44&lt;&gt;0,+(Y44/X44)*100,0)</f>
        <v>-9.763758744619045</v>
      </c>
      <c r="AA44" s="225">
        <f>+AA42-AA43</f>
        <v>137870500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0</v>
      </c>
      <c r="D46" s="221">
        <f>SUM(D44:D45)</f>
        <v>0</v>
      </c>
      <c r="E46" s="222">
        <f t="shared" si="5"/>
        <v>95858500</v>
      </c>
      <c r="F46" s="93">
        <f t="shared" si="5"/>
        <v>137870500</v>
      </c>
      <c r="G46" s="93">
        <f t="shared" si="5"/>
        <v>114226322</v>
      </c>
      <c r="H46" s="93">
        <f t="shared" si="5"/>
        <v>316585</v>
      </c>
      <c r="I46" s="93">
        <f t="shared" si="5"/>
        <v>7489730</v>
      </c>
      <c r="J46" s="93">
        <f t="shared" si="5"/>
        <v>122032637</v>
      </c>
      <c r="K46" s="93">
        <f t="shared" si="5"/>
        <v>-6995124</v>
      </c>
      <c r="L46" s="93">
        <f t="shared" si="5"/>
        <v>-7149478</v>
      </c>
      <c r="M46" s="93">
        <f t="shared" si="5"/>
        <v>76351956</v>
      </c>
      <c r="N46" s="93">
        <f t="shared" si="5"/>
        <v>62207354</v>
      </c>
      <c r="O46" s="93">
        <f t="shared" si="5"/>
        <v>-10935753</v>
      </c>
      <c r="P46" s="93">
        <f t="shared" si="5"/>
        <v>46561871</v>
      </c>
      <c r="Q46" s="93">
        <f t="shared" si="5"/>
        <v>31901029</v>
      </c>
      <c r="R46" s="93">
        <f t="shared" si="5"/>
        <v>67527147</v>
      </c>
      <c r="S46" s="93">
        <f t="shared" si="5"/>
        <v>-8056723</v>
      </c>
      <c r="T46" s="93">
        <f t="shared" si="5"/>
        <v>-20667302</v>
      </c>
      <c r="U46" s="93">
        <f t="shared" si="5"/>
        <v>-98633956</v>
      </c>
      <c r="V46" s="93">
        <f t="shared" si="5"/>
        <v>-127357981</v>
      </c>
      <c r="W46" s="93">
        <f t="shared" si="5"/>
        <v>124409157</v>
      </c>
      <c r="X46" s="93">
        <f t="shared" si="5"/>
        <v>137870500</v>
      </c>
      <c r="Y46" s="93">
        <f t="shared" si="5"/>
        <v>-13461343</v>
      </c>
      <c r="Z46" s="223">
        <f>+IF(X46&lt;&gt;0,+(Y46/X46)*100,0)</f>
        <v>-9.763758744619045</v>
      </c>
      <c r="AA46" s="221">
        <f>SUM(AA44:AA45)</f>
        <v>137870500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0</v>
      </c>
      <c r="D48" s="232">
        <f>SUM(D46:D47)</f>
        <v>0</v>
      </c>
      <c r="E48" s="233">
        <f t="shared" si="6"/>
        <v>95858500</v>
      </c>
      <c r="F48" s="234">
        <f t="shared" si="6"/>
        <v>137870500</v>
      </c>
      <c r="G48" s="234">
        <f t="shared" si="6"/>
        <v>114226322</v>
      </c>
      <c r="H48" s="235">
        <f t="shared" si="6"/>
        <v>316585</v>
      </c>
      <c r="I48" s="235">
        <f t="shared" si="6"/>
        <v>7489730</v>
      </c>
      <c r="J48" s="235">
        <f t="shared" si="6"/>
        <v>122032637</v>
      </c>
      <c r="K48" s="235">
        <f t="shared" si="6"/>
        <v>-6995124</v>
      </c>
      <c r="L48" s="235">
        <f t="shared" si="6"/>
        <v>-7149478</v>
      </c>
      <c r="M48" s="234">
        <f t="shared" si="6"/>
        <v>76351956</v>
      </c>
      <c r="N48" s="234">
        <f t="shared" si="6"/>
        <v>62207354</v>
      </c>
      <c r="O48" s="235">
        <f t="shared" si="6"/>
        <v>-10935753</v>
      </c>
      <c r="P48" s="235">
        <f t="shared" si="6"/>
        <v>46561871</v>
      </c>
      <c r="Q48" s="235">
        <f t="shared" si="6"/>
        <v>31901029</v>
      </c>
      <c r="R48" s="235">
        <f t="shared" si="6"/>
        <v>67527147</v>
      </c>
      <c r="S48" s="235">
        <f t="shared" si="6"/>
        <v>-8056723</v>
      </c>
      <c r="T48" s="234">
        <f t="shared" si="6"/>
        <v>-20667302</v>
      </c>
      <c r="U48" s="234">
        <f t="shared" si="6"/>
        <v>-98633956</v>
      </c>
      <c r="V48" s="235">
        <f t="shared" si="6"/>
        <v>-127357981</v>
      </c>
      <c r="W48" s="235">
        <f t="shared" si="6"/>
        <v>124409157</v>
      </c>
      <c r="X48" s="235">
        <f t="shared" si="6"/>
        <v>137870500</v>
      </c>
      <c r="Y48" s="235">
        <f t="shared" si="6"/>
        <v>-13461343</v>
      </c>
      <c r="Z48" s="236">
        <f>+IF(X48&lt;&gt;0,+(Y48/X48)*100,0)</f>
        <v>-9.763758744619045</v>
      </c>
      <c r="AA48" s="237">
        <f>SUM(AA46:AA47)</f>
        <v>137870500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-1291745</v>
      </c>
      <c r="D5" s="158">
        <f>SUM(D6:D8)</f>
        <v>0</v>
      </c>
      <c r="E5" s="159">
        <f t="shared" si="0"/>
        <v>8010000</v>
      </c>
      <c r="F5" s="105">
        <f t="shared" si="0"/>
        <v>8330000</v>
      </c>
      <c r="G5" s="105">
        <f t="shared" si="0"/>
        <v>74803</v>
      </c>
      <c r="H5" s="105">
        <f t="shared" si="0"/>
        <v>14525</v>
      </c>
      <c r="I5" s="105">
        <f t="shared" si="0"/>
        <v>872696</v>
      </c>
      <c r="J5" s="105">
        <f t="shared" si="0"/>
        <v>962024</v>
      </c>
      <c r="K5" s="105">
        <f t="shared" si="0"/>
        <v>7631</v>
      </c>
      <c r="L5" s="105">
        <f t="shared" si="0"/>
        <v>322077</v>
      </c>
      <c r="M5" s="105">
        <f t="shared" si="0"/>
        <v>29100</v>
      </c>
      <c r="N5" s="105">
        <f t="shared" si="0"/>
        <v>358808</v>
      </c>
      <c r="O5" s="105">
        <f t="shared" si="0"/>
        <v>1112862</v>
      </c>
      <c r="P5" s="105">
        <f t="shared" si="0"/>
        <v>40204</v>
      </c>
      <c r="Q5" s="105">
        <f t="shared" si="0"/>
        <v>45027</v>
      </c>
      <c r="R5" s="105">
        <f t="shared" si="0"/>
        <v>1198093</v>
      </c>
      <c r="S5" s="105">
        <f t="shared" si="0"/>
        <v>34596</v>
      </c>
      <c r="T5" s="105">
        <f t="shared" si="0"/>
        <v>13110</v>
      </c>
      <c r="U5" s="105">
        <f t="shared" si="0"/>
        <v>88443</v>
      </c>
      <c r="V5" s="105">
        <f t="shared" si="0"/>
        <v>136149</v>
      </c>
      <c r="W5" s="105">
        <f t="shared" si="0"/>
        <v>2655074</v>
      </c>
      <c r="X5" s="105">
        <f t="shared" si="0"/>
        <v>8330000</v>
      </c>
      <c r="Y5" s="105">
        <f t="shared" si="0"/>
        <v>-5674926</v>
      </c>
      <c r="Z5" s="142">
        <f>+IF(X5&lt;&gt;0,+(Y5/X5)*100,0)</f>
        <v>-68.126362545018</v>
      </c>
      <c r="AA5" s="158">
        <f>SUM(AA6:AA8)</f>
        <v>8330000</v>
      </c>
    </row>
    <row r="6" spans="1:27" ht="13.5">
      <c r="A6" s="143" t="s">
        <v>75</v>
      </c>
      <c r="B6" s="141"/>
      <c r="C6" s="160">
        <v>14323</v>
      </c>
      <c r="D6" s="160"/>
      <c r="E6" s="161">
        <v>10000</v>
      </c>
      <c r="F6" s="65">
        <v>10000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>
        <v>9600</v>
      </c>
      <c r="T6" s="65"/>
      <c r="U6" s="65"/>
      <c r="V6" s="65">
        <v>9600</v>
      </c>
      <c r="W6" s="65">
        <v>9600</v>
      </c>
      <c r="X6" s="65">
        <v>10000</v>
      </c>
      <c r="Y6" s="65">
        <v>-400</v>
      </c>
      <c r="Z6" s="145">
        <v>-4</v>
      </c>
      <c r="AA6" s="67">
        <v>10000</v>
      </c>
    </row>
    <row r="7" spans="1:27" ht="13.5">
      <c r="A7" s="143" t="s">
        <v>76</v>
      </c>
      <c r="B7" s="141"/>
      <c r="C7" s="162">
        <v>419814</v>
      </c>
      <c r="D7" s="162"/>
      <c r="E7" s="163"/>
      <c r="F7" s="164">
        <v>320000</v>
      </c>
      <c r="G7" s="164"/>
      <c r="H7" s="164"/>
      <c r="I7" s="164"/>
      <c r="J7" s="164"/>
      <c r="K7" s="164"/>
      <c r="L7" s="164"/>
      <c r="M7" s="164"/>
      <c r="N7" s="164"/>
      <c r="O7" s="164"/>
      <c r="P7" s="164">
        <v>1404</v>
      </c>
      <c r="Q7" s="164"/>
      <c r="R7" s="164">
        <v>1404</v>
      </c>
      <c r="S7" s="164"/>
      <c r="T7" s="164"/>
      <c r="U7" s="164"/>
      <c r="V7" s="164"/>
      <c r="W7" s="164">
        <v>1404</v>
      </c>
      <c r="X7" s="164">
        <v>320000</v>
      </c>
      <c r="Y7" s="164">
        <v>-318596</v>
      </c>
      <c r="Z7" s="146">
        <v>-99.56</v>
      </c>
      <c r="AA7" s="239">
        <v>320000</v>
      </c>
    </row>
    <row r="8" spans="1:27" ht="13.5">
      <c r="A8" s="143" t="s">
        <v>77</v>
      </c>
      <c r="B8" s="141"/>
      <c r="C8" s="160">
        <v>-1725882</v>
      </c>
      <c r="D8" s="160"/>
      <c r="E8" s="161">
        <v>8000000</v>
      </c>
      <c r="F8" s="65">
        <v>8000000</v>
      </c>
      <c r="G8" s="65">
        <v>74803</v>
      </c>
      <c r="H8" s="65">
        <v>14525</v>
      </c>
      <c r="I8" s="65">
        <v>872696</v>
      </c>
      <c r="J8" s="65">
        <v>962024</v>
      </c>
      <c r="K8" s="65">
        <v>7631</v>
      </c>
      <c r="L8" s="65">
        <v>322077</v>
      </c>
      <c r="M8" s="65">
        <v>29100</v>
      </c>
      <c r="N8" s="65">
        <v>358808</v>
      </c>
      <c r="O8" s="65">
        <v>1112862</v>
      </c>
      <c r="P8" s="65">
        <v>38800</v>
      </c>
      <c r="Q8" s="65">
        <v>45027</v>
      </c>
      <c r="R8" s="65">
        <v>1196689</v>
      </c>
      <c r="S8" s="65">
        <v>24996</v>
      </c>
      <c r="T8" s="65">
        <v>13110</v>
      </c>
      <c r="U8" s="65">
        <v>88443</v>
      </c>
      <c r="V8" s="65">
        <v>126549</v>
      </c>
      <c r="W8" s="65">
        <v>2644070</v>
      </c>
      <c r="X8" s="65">
        <v>8000000</v>
      </c>
      <c r="Y8" s="65">
        <v>-5355930</v>
      </c>
      <c r="Z8" s="145">
        <v>-66.95</v>
      </c>
      <c r="AA8" s="67">
        <v>8000000</v>
      </c>
    </row>
    <row r="9" spans="1:27" ht="13.5">
      <c r="A9" s="140" t="s">
        <v>78</v>
      </c>
      <c r="B9" s="141"/>
      <c r="C9" s="158">
        <f aca="true" t="shared" si="1" ref="C9:Y9">SUM(C10:C14)</f>
        <v>11525481</v>
      </c>
      <c r="D9" s="158">
        <f>SUM(D10:D14)</f>
        <v>0</v>
      </c>
      <c r="E9" s="159">
        <f t="shared" si="1"/>
        <v>20775000</v>
      </c>
      <c r="F9" s="105">
        <f t="shared" si="1"/>
        <v>31500000</v>
      </c>
      <c r="G9" s="105">
        <f t="shared" si="1"/>
        <v>0</v>
      </c>
      <c r="H9" s="105">
        <f t="shared" si="1"/>
        <v>1136865</v>
      </c>
      <c r="I9" s="105">
        <f t="shared" si="1"/>
        <v>1470558</v>
      </c>
      <c r="J9" s="105">
        <f t="shared" si="1"/>
        <v>2607423</v>
      </c>
      <c r="K9" s="105">
        <f t="shared" si="1"/>
        <v>3187344</v>
      </c>
      <c r="L9" s="105">
        <f t="shared" si="1"/>
        <v>793978</v>
      </c>
      <c r="M9" s="105">
        <f t="shared" si="1"/>
        <v>3189924</v>
      </c>
      <c r="N9" s="105">
        <f t="shared" si="1"/>
        <v>7171246</v>
      </c>
      <c r="O9" s="105">
        <f t="shared" si="1"/>
        <v>7600</v>
      </c>
      <c r="P9" s="105">
        <f t="shared" si="1"/>
        <v>696193</v>
      </c>
      <c r="Q9" s="105">
        <f t="shared" si="1"/>
        <v>1517976</v>
      </c>
      <c r="R9" s="105">
        <f t="shared" si="1"/>
        <v>2221769</v>
      </c>
      <c r="S9" s="105">
        <f t="shared" si="1"/>
        <v>886323</v>
      </c>
      <c r="T9" s="105">
        <f t="shared" si="1"/>
        <v>149788</v>
      </c>
      <c r="U9" s="105">
        <f t="shared" si="1"/>
        <v>3171861</v>
      </c>
      <c r="V9" s="105">
        <f t="shared" si="1"/>
        <v>4207972</v>
      </c>
      <c r="W9" s="105">
        <f t="shared" si="1"/>
        <v>16208410</v>
      </c>
      <c r="X9" s="105">
        <f t="shared" si="1"/>
        <v>31500000</v>
      </c>
      <c r="Y9" s="105">
        <f t="shared" si="1"/>
        <v>-15291590</v>
      </c>
      <c r="Z9" s="142">
        <f>+IF(X9&lt;&gt;0,+(Y9/X9)*100,0)</f>
        <v>-48.54473015873016</v>
      </c>
      <c r="AA9" s="107">
        <f>SUM(AA10:AA14)</f>
        <v>31500000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>
        <v>10488349</v>
      </c>
      <c r="D11" s="160"/>
      <c r="E11" s="161">
        <v>14785000</v>
      </c>
      <c r="F11" s="65">
        <v>26510000</v>
      </c>
      <c r="G11" s="65"/>
      <c r="H11" s="65">
        <v>1136865</v>
      </c>
      <c r="I11" s="65">
        <v>1461108</v>
      </c>
      <c r="J11" s="65">
        <v>2597973</v>
      </c>
      <c r="K11" s="65">
        <v>1348128</v>
      </c>
      <c r="L11" s="65">
        <v>280820</v>
      </c>
      <c r="M11" s="65">
        <v>2370811</v>
      </c>
      <c r="N11" s="65">
        <v>3999759</v>
      </c>
      <c r="O11" s="65"/>
      <c r="P11" s="65">
        <v>689757</v>
      </c>
      <c r="Q11" s="65">
        <v>1517976</v>
      </c>
      <c r="R11" s="65">
        <v>2207733</v>
      </c>
      <c r="S11" s="65">
        <v>886323</v>
      </c>
      <c r="T11" s="65">
        <v>149788</v>
      </c>
      <c r="U11" s="65">
        <v>3171861</v>
      </c>
      <c r="V11" s="65">
        <v>4207972</v>
      </c>
      <c r="W11" s="65">
        <v>13013437</v>
      </c>
      <c r="X11" s="65">
        <v>26510000</v>
      </c>
      <c r="Y11" s="65">
        <v>-13496563</v>
      </c>
      <c r="Z11" s="145">
        <v>-50.91</v>
      </c>
      <c r="AA11" s="67">
        <v>26510000</v>
      </c>
    </row>
    <row r="12" spans="1:27" ht="13.5">
      <c r="A12" s="143" t="s">
        <v>81</v>
      </c>
      <c r="B12" s="141"/>
      <c r="C12" s="160">
        <v>1037132</v>
      </c>
      <c r="D12" s="160"/>
      <c r="E12" s="161">
        <v>4440000</v>
      </c>
      <c r="F12" s="65">
        <v>4440000</v>
      </c>
      <c r="G12" s="65"/>
      <c r="H12" s="65"/>
      <c r="I12" s="65"/>
      <c r="J12" s="65"/>
      <c r="K12" s="65">
        <v>1826316</v>
      </c>
      <c r="L12" s="65">
        <v>513158</v>
      </c>
      <c r="M12" s="65">
        <v>511842</v>
      </c>
      <c r="N12" s="65">
        <v>2851316</v>
      </c>
      <c r="O12" s="65">
        <v>7600</v>
      </c>
      <c r="P12" s="65"/>
      <c r="Q12" s="65"/>
      <c r="R12" s="65">
        <v>7600</v>
      </c>
      <c r="S12" s="65"/>
      <c r="T12" s="65"/>
      <c r="U12" s="65"/>
      <c r="V12" s="65"/>
      <c r="W12" s="65">
        <v>2858916</v>
      </c>
      <c r="X12" s="65">
        <v>4440000</v>
      </c>
      <c r="Y12" s="65">
        <v>-1581084</v>
      </c>
      <c r="Z12" s="145">
        <v>-35.61</v>
      </c>
      <c r="AA12" s="67">
        <v>4440000</v>
      </c>
    </row>
    <row r="13" spans="1:27" ht="13.5">
      <c r="A13" s="143" t="s">
        <v>82</v>
      </c>
      <c r="B13" s="141"/>
      <c r="C13" s="160"/>
      <c r="D13" s="160"/>
      <c r="E13" s="161">
        <v>1550000</v>
      </c>
      <c r="F13" s="65">
        <v>550000</v>
      </c>
      <c r="G13" s="65"/>
      <c r="H13" s="65"/>
      <c r="I13" s="65">
        <v>9450</v>
      </c>
      <c r="J13" s="65">
        <v>9450</v>
      </c>
      <c r="K13" s="65">
        <v>12900</v>
      </c>
      <c r="L13" s="65"/>
      <c r="M13" s="65">
        <v>307271</v>
      </c>
      <c r="N13" s="65">
        <v>320171</v>
      </c>
      <c r="O13" s="65"/>
      <c r="P13" s="65">
        <v>6436</v>
      </c>
      <c r="Q13" s="65"/>
      <c r="R13" s="65">
        <v>6436</v>
      </c>
      <c r="S13" s="65"/>
      <c r="T13" s="65"/>
      <c r="U13" s="65"/>
      <c r="V13" s="65"/>
      <c r="W13" s="65">
        <v>336057</v>
      </c>
      <c r="X13" s="65">
        <v>550000</v>
      </c>
      <c r="Y13" s="65">
        <v>-213943</v>
      </c>
      <c r="Z13" s="145">
        <v>-38.9</v>
      </c>
      <c r="AA13" s="67">
        <v>550000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39791946</v>
      </c>
      <c r="D15" s="158">
        <f>SUM(D16:D18)</f>
        <v>0</v>
      </c>
      <c r="E15" s="159">
        <f t="shared" si="2"/>
        <v>60418000</v>
      </c>
      <c r="F15" s="105">
        <f t="shared" si="2"/>
        <v>91465000</v>
      </c>
      <c r="G15" s="105">
        <f t="shared" si="2"/>
        <v>1511707</v>
      </c>
      <c r="H15" s="105">
        <f t="shared" si="2"/>
        <v>13322884</v>
      </c>
      <c r="I15" s="105">
        <f t="shared" si="2"/>
        <v>10336972</v>
      </c>
      <c r="J15" s="105">
        <f t="shared" si="2"/>
        <v>25171563</v>
      </c>
      <c r="K15" s="105">
        <f t="shared" si="2"/>
        <v>11798928</v>
      </c>
      <c r="L15" s="105">
        <f t="shared" si="2"/>
        <v>10459218</v>
      </c>
      <c r="M15" s="105">
        <f t="shared" si="2"/>
        <v>13029770</v>
      </c>
      <c r="N15" s="105">
        <f t="shared" si="2"/>
        <v>35287916</v>
      </c>
      <c r="O15" s="105">
        <f t="shared" si="2"/>
        <v>1458262</v>
      </c>
      <c r="P15" s="105">
        <f t="shared" si="2"/>
        <v>7084382</v>
      </c>
      <c r="Q15" s="105">
        <f t="shared" si="2"/>
        <v>5885586</v>
      </c>
      <c r="R15" s="105">
        <f t="shared" si="2"/>
        <v>14428230</v>
      </c>
      <c r="S15" s="105">
        <f t="shared" si="2"/>
        <v>5762499</v>
      </c>
      <c r="T15" s="105">
        <f t="shared" si="2"/>
        <v>6672375</v>
      </c>
      <c r="U15" s="105">
        <f t="shared" si="2"/>
        <v>22677925</v>
      </c>
      <c r="V15" s="105">
        <f t="shared" si="2"/>
        <v>35112799</v>
      </c>
      <c r="W15" s="105">
        <f t="shared" si="2"/>
        <v>110000508</v>
      </c>
      <c r="X15" s="105">
        <f t="shared" si="2"/>
        <v>91465000</v>
      </c>
      <c r="Y15" s="105">
        <f t="shared" si="2"/>
        <v>18535508</v>
      </c>
      <c r="Z15" s="142">
        <f>+IF(X15&lt;&gt;0,+(Y15/X15)*100,0)</f>
        <v>20.265137484283606</v>
      </c>
      <c r="AA15" s="107">
        <f>SUM(AA16:AA18)</f>
        <v>91465000</v>
      </c>
    </row>
    <row r="16" spans="1:27" ht="13.5">
      <c r="A16" s="143" t="s">
        <v>85</v>
      </c>
      <c r="B16" s="141"/>
      <c r="C16" s="160">
        <v>1601059</v>
      </c>
      <c r="D16" s="160"/>
      <c r="E16" s="161">
        <v>23218000</v>
      </c>
      <c r="F16" s="65">
        <v>19218000</v>
      </c>
      <c r="G16" s="65">
        <v>1511707</v>
      </c>
      <c r="H16" s="65">
        <v>1782634</v>
      </c>
      <c r="I16" s="65">
        <v>1364592</v>
      </c>
      <c r="J16" s="65">
        <v>4658933</v>
      </c>
      <c r="K16" s="65"/>
      <c r="L16" s="65">
        <v>2422160</v>
      </c>
      <c r="M16" s="65">
        <v>1767430</v>
      </c>
      <c r="N16" s="65">
        <v>4189590</v>
      </c>
      <c r="O16" s="65"/>
      <c r="P16" s="65">
        <v>3485845</v>
      </c>
      <c r="Q16" s="65">
        <v>182847</v>
      </c>
      <c r="R16" s="65">
        <v>3668692</v>
      </c>
      <c r="S16" s="65">
        <v>1356955</v>
      </c>
      <c r="T16" s="65">
        <v>3303084</v>
      </c>
      <c r="U16" s="65">
        <v>1592174</v>
      </c>
      <c r="V16" s="65">
        <v>6252213</v>
      </c>
      <c r="W16" s="65">
        <v>18769428</v>
      </c>
      <c r="X16" s="65">
        <v>19218000</v>
      </c>
      <c r="Y16" s="65">
        <v>-448572</v>
      </c>
      <c r="Z16" s="145">
        <v>-2.33</v>
      </c>
      <c r="AA16" s="67">
        <v>19218000</v>
      </c>
    </row>
    <row r="17" spans="1:27" ht="13.5">
      <c r="A17" s="143" t="s">
        <v>86</v>
      </c>
      <c r="B17" s="141"/>
      <c r="C17" s="160">
        <v>38190887</v>
      </c>
      <c r="D17" s="160"/>
      <c r="E17" s="161">
        <v>37200000</v>
      </c>
      <c r="F17" s="65">
        <v>72247000</v>
      </c>
      <c r="G17" s="65"/>
      <c r="H17" s="65">
        <v>11540250</v>
      </c>
      <c r="I17" s="65">
        <v>8972380</v>
      </c>
      <c r="J17" s="65">
        <v>20512630</v>
      </c>
      <c r="K17" s="65">
        <v>11798928</v>
      </c>
      <c r="L17" s="65">
        <v>8037058</v>
      </c>
      <c r="M17" s="65">
        <v>11262340</v>
      </c>
      <c r="N17" s="65">
        <v>31098326</v>
      </c>
      <c r="O17" s="65">
        <v>1458262</v>
      </c>
      <c r="P17" s="65">
        <v>3598537</v>
      </c>
      <c r="Q17" s="65">
        <v>5702739</v>
      </c>
      <c r="R17" s="65">
        <v>10759538</v>
      </c>
      <c r="S17" s="65">
        <v>4405544</v>
      </c>
      <c r="T17" s="65">
        <v>3369291</v>
      </c>
      <c r="U17" s="65">
        <v>21085751</v>
      </c>
      <c r="V17" s="65">
        <v>28860586</v>
      </c>
      <c r="W17" s="65">
        <v>91231080</v>
      </c>
      <c r="X17" s="65">
        <v>72247000</v>
      </c>
      <c r="Y17" s="65">
        <v>18984080</v>
      </c>
      <c r="Z17" s="145">
        <v>26.28</v>
      </c>
      <c r="AA17" s="67">
        <v>72247000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3918992</v>
      </c>
      <c r="D19" s="158">
        <f>SUM(D20:D23)</f>
        <v>0</v>
      </c>
      <c r="E19" s="159">
        <f t="shared" si="3"/>
        <v>6575500</v>
      </c>
      <c r="F19" s="105">
        <f t="shared" si="3"/>
        <v>6575500</v>
      </c>
      <c r="G19" s="105">
        <f t="shared" si="3"/>
        <v>0</v>
      </c>
      <c r="H19" s="105">
        <f t="shared" si="3"/>
        <v>464876</v>
      </c>
      <c r="I19" s="105">
        <f t="shared" si="3"/>
        <v>309917</v>
      </c>
      <c r="J19" s="105">
        <f t="shared" si="3"/>
        <v>774793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774793</v>
      </c>
      <c r="X19" s="105">
        <f t="shared" si="3"/>
        <v>6575500</v>
      </c>
      <c r="Y19" s="105">
        <f t="shared" si="3"/>
        <v>-5800707</v>
      </c>
      <c r="Z19" s="142">
        <f>+IF(X19&lt;&gt;0,+(Y19/X19)*100,0)</f>
        <v>-88.21697209337694</v>
      </c>
      <c r="AA19" s="107">
        <f>SUM(AA20:AA23)</f>
        <v>6575500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>
        <v>750000</v>
      </c>
      <c r="F21" s="65">
        <v>750000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>
        <v>750000</v>
      </c>
      <c r="Y21" s="65">
        <v>-750000</v>
      </c>
      <c r="Z21" s="145">
        <v>-100</v>
      </c>
      <c r="AA21" s="67">
        <v>750000</v>
      </c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>
        <v>3918992</v>
      </c>
      <c r="D23" s="160"/>
      <c r="E23" s="161">
        <v>5825500</v>
      </c>
      <c r="F23" s="65">
        <v>5825500</v>
      </c>
      <c r="G23" s="65"/>
      <c r="H23" s="65">
        <v>464876</v>
      </c>
      <c r="I23" s="65">
        <v>309917</v>
      </c>
      <c r="J23" s="65">
        <v>774793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774793</v>
      </c>
      <c r="X23" s="65">
        <v>5825500</v>
      </c>
      <c r="Y23" s="65">
        <v>-5050707</v>
      </c>
      <c r="Z23" s="145">
        <v>-86.7</v>
      </c>
      <c r="AA23" s="67">
        <v>5825500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53944674</v>
      </c>
      <c r="D25" s="232">
        <f>+D5+D9+D15+D19+D24</f>
        <v>0</v>
      </c>
      <c r="E25" s="245">
        <f t="shared" si="4"/>
        <v>95778500</v>
      </c>
      <c r="F25" s="234">
        <f t="shared" si="4"/>
        <v>137870500</v>
      </c>
      <c r="G25" s="234">
        <f t="shared" si="4"/>
        <v>1586510</v>
      </c>
      <c r="H25" s="234">
        <f t="shared" si="4"/>
        <v>14939150</v>
      </c>
      <c r="I25" s="234">
        <f t="shared" si="4"/>
        <v>12990143</v>
      </c>
      <c r="J25" s="234">
        <f t="shared" si="4"/>
        <v>29515803</v>
      </c>
      <c r="K25" s="234">
        <f t="shared" si="4"/>
        <v>14993903</v>
      </c>
      <c r="L25" s="234">
        <f t="shared" si="4"/>
        <v>11575273</v>
      </c>
      <c r="M25" s="234">
        <f t="shared" si="4"/>
        <v>16248794</v>
      </c>
      <c r="N25" s="234">
        <f t="shared" si="4"/>
        <v>42817970</v>
      </c>
      <c r="O25" s="234">
        <f t="shared" si="4"/>
        <v>2578724</v>
      </c>
      <c r="P25" s="234">
        <f t="shared" si="4"/>
        <v>7820779</v>
      </c>
      <c r="Q25" s="234">
        <f t="shared" si="4"/>
        <v>7448589</v>
      </c>
      <c r="R25" s="234">
        <f t="shared" si="4"/>
        <v>17848092</v>
      </c>
      <c r="S25" s="234">
        <f t="shared" si="4"/>
        <v>6683418</v>
      </c>
      <c r="T25" s="234">
        <f t="shared" si="4"/>
        <v>6835273</v>
      </c>
      <c r="U25" s="234">
        <f t="shared" si="4"/>
        <v>25938229</v>
      </c>
      <c r="V25" s="234">
        <f t="shared" si="4"/>
        <v>39456920</v>
      </c>
      <c r="W25" s="234">
        <f t="shared" si="4"/>
        <v>129638785</v>
      </c>
      <c r="X25" s="234">
        <f t="shared" si="4"/>
        <v>137870500</v>
      </c>
      <c r="Y25" s="234">
        <f t="shared" si="4"/>
        <v>-8231715</v>
      </c>
      <c r="Z25" s="246">
        <f>+IF(X25&lt;&gt;0,+(Y25/X25)*100,0)</f>
        <v>-5.970613728099919</v>
      </c>
      <c r="AA25" s="247">
        <f>+AA5+AA9+AA15+AA19+AA24</f>
        <v>137870500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47047647</v>
      </c>
      <c r="D28" s="160"/>
      <c r="E28" s="161">
        <v>95778500</v>
      </c>
      <c r="F28" s="65">
        <v>95897000</v>
      </c>
      <c r="G28" s="65"/>
      <c r="H28" s="65">
        <v>12677115</v>
      </c>
      <c r="I28" s="65">
        <v>10433488</v>
      </c>
      <c r="J28" s="65">
        <v>23110603</v>
      </c>
      <c r="K28" s="65">
        <v>11798928</v>
      </c>
      <c r="L28" s="65">
        <v>10459218</v>
      </c>
      <c r="M28" s="65">
        <v>13029770</v>
      </c>
      <c r="N28" s="65">
        <v>35287916</v>
      </c>
      <c r="O28" s="65">
        <v>1458262</v>
      </c>
      <c r="P28" s="65">
        <v>7084382</v>
      </c>
      <c r="Q28" s="65">
        <v>6801634</v>
      </c>
      <c r="R28" s="65">
        <v>15344278</v>
      </c>
      <c r="S28" s="65">
        <v>6648822</v>
      </c>
      <c r="T28" s="65">
        <v>3369291</v>
      </c>
      <c r="U28" s="65">
        <v>18860904</v>
      </c>
      <c r="V28" s="65">
        <v>28879017</v>
      </c>
      <c r="W28" s="65">
        <v>102621814</v>
      </c>
      <c r="X28" s="65">
        <v>95897000</v>
      </c>
      <c r="Y28" s="65">
        <v>6724814</v>
      </c>
      <c r="Z28" s="145">
        <v>7.01</v>
      </c>
      <c r="AA28" s="160">
        <v>95897000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>
        <v>750000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>
        <v>750000</v>
      </c>
      <c r="Y30" s="164">
        <v>-750000</v>
      </c>
      <c r="Z30" s="146">
        <v>-100</v>
      </c>
      <c r="AA30" s="239">
        <v>750000</v>
      </c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47047647</v>
      </c>
      <c r="D32" s="225">
        <f>SUM(D28:D31)</f>
        <v>0</v>
      </c>
      <c r="E32" s="226">
        <f t="shared" si="5"/>
        <v>95778500</v>
      </c>
      <c r="F32" s="82">
        <f t="shared" si="5"/>
        <v>96647000</v>
      </c>
      <c r="G32" s="82">
        <f t="shared" si="5"/>
        <v>0</v>
      </c>
      <c r="H32" s="82">
        <f t="shared" si="5"/>
        <v>12677115</v>
      </c>
      <c r="I32" s="82">
        <f t="shared" si="5"/>
        <v>10433488</v>
      </c>
      <c r="J32" s="82">
        <f t="shared" si="5"/>
        <v>23110603</v>
      </c>
      <c r="K32" s="82">
        <f t="shared" si="5"/>
        <v>11798928</v>
      </c>
      <c r="L32" s="82">
        <f t="shared" si="5"/>
        <v>10459218</v>
      </c>
      <c r="M32" s="82">
        <f t="shared" si="5"/>
        <v>13029770</v>
      </c>
      <c r="N32" s="82">
        <f t="shared" si="5"/>
        <v>35287916</v>
      </c>
      <c r="O32" s="82">
        <f t="shared" si="5"/>
        <v>1458262</v>
      </c>
      <c r="P32" s="82">
        <f t="shared" si="5"/>
        <v>7084382</v>
      </c>
      <c r="Q32" s="82">
        <f t="shared" si="5"/>
        <v>6801634</v>
      </c>
      <c r="R32" s="82">
        <f t="shared" si="5"/>
        <v>15344278</v>
      </c>
      <c r="S32" s="82">
        <f t="shared" si="5"/>
        <v>6648822</v>
      </c>
      <c r="T32" s="82">
        <f t="shared" si="5"/>
        <v>3369291</v>
      </c>
      <c r="U32" s="82">
        <f t="shared" si="5"/>
        <v>18860904</v>
      </c>
      <c r="V32" s="82">
        <f t="shared" si="5"/>
        <v>28879017</v>
      </c>
      <c r="W32" s="82">
        <f t="shared" si="5"/>
        <v>102621814</v>
      </c>
      <c r="X32" s="82">
        <f t="shared" si="5"/>
        <v>96647000</v>
      </c>
      <c r="Y32" s="82">
        <f t="shared" si="5"/>
        <v>5974814</v>
      </c>
      <c r="Z32" s="227">
        <f>+IF(X32&lt;&gt;0,+(Y32/X32)*100,0)</f>
        <v>6.18209980651236</v>
      </c>
      <c r="AA32" s="84">
        <f>SUM(AA28:AA31)</f>
        <v>96647000</v>
      </c>
    </row>
    <row r="33" spans="1:27" ht="13.5">
      <c r="A33" s="252" t="s">
        <v>51</v>
      </c>
      <c r="B33" s="141" t="s">
        <v>141</v>
      </c>
      <c r="C33" s="160">
        <v>6897027</v>
      </c>
      <c r="D33" s="160"/>
      <c r="E33" s="161"/>
      <c r="F33" s="65">
        <v>41223500</v>
      </c>
      <c r="G33" s="65">
        <v>1586510</v>
      </c>
      <c r="H33" s="65">
        <v>2262035</v>
      </c>
      <c r="I33" s="65">
        <v>2556655</v>
      </c>
      <c r="J33" s="65">
        <v>6405200</v>
      </c>
      <c r="K33" s="65">
        <v>3194975</v>
      </c>
      <c r="L33" s="65">
        <v>1116055</v>
      </c>
      <c r="M33" s="65">
        <v>3219024</v>
      </c>
      <c r="N33" s="65">
        <v>7530054</v>
      </c>
      <c r="O33" s="65">
        <v>1120462</v>
      </c>
      <c r="P33" s="65">
        <v>736397</v>
      </c>
      <c r="Q33" s="65">
        <v>646955</v>
      </c>
      <c r="R33" s="65">
        <v>2503814</v>
      </c>
      <c r="S33" s="65">
        <v>34596</v>
      </c>
      <c r="T33" s="65">
        <v>3465982</v>
      </c>
      <c r="U33" s="65">
        <v>7077325</v>
      </c>
      <c r="V33" s="65">
        <v>10577903</v>
      </c>
      <c r="W33" s="65">
        <v>27016971</v>
      </c>
      <c r="X33" s="65">
        <v>41223500</v>
      </c>
      <c r="Y33" s="65">
        <v>-14206529</v>
      </c>
      <c r="Z33" s="145">
        <v>-34.46</v>
      </c>
      <c r="AA33" s="67">
        <v>41223500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53944674</v>
      </c>
      <c r="D36" s="237">
        <f>SUM(D32:D35)</f>
        <v>0</v>
      </c>
      <c r="E36" s="233">
        <f t="shared" si="6"/>
        <v>95778500</v>
      </c>
      <c r="F36" s="235">
        <f t="shared" si="6"/>
        <v>137870500</v>
      </c>
      <c r="G36" s="235">
        <f t="shared" si="6"/>
        <v>1586510</v>
      </c>
      <c r="H36" s="235">
        <f t="shared" si="6"/>
        <v>14939150</v>
      </c>
      <c r="I36" s="235">
        <f t="shared" si="6"/>
        <v>12990143</v>
      </c>
      <c r="J36" s="235">
        <f t="shared" si="6"/>
        <v>29515803</v>
      </c>
      <c r="K36" s="235">
        <f t="shared" si="6"/>
        <v>14993903</v>
      </c>
      <c r="L36" s="235">
        <f t="shared" si="6"/>
        <v>11575273</v>
      </c>
      <c r="M36" s="235">
        <f t="shared" si="6"/>
        <v>16248794</v>
      </c>
      <c r="N36" s="235">
        <f t="shared" si="6"/>
        <v>42817970</v>
      </c>
      <c r="O36" s="235">
        <f t="shared" si="6"/>
        <v>2578724</v>
      </c>
      <c r="P36" s="235">
        <f t="shared" si="6"/>
        <v>7820779</v>
      </c>
      <c r="Q36" s="235">
        <f t="shared" si="6"/>
        <v>7448589</v>
      </c>
      <c r="R36" s="235">
        <f t="shared" si="6"/>
        <v>17848092</v>
      </c>
      <c r="S36" s="235">
        <f t="shared" si="6"/>
        <v>6683418</v>
      </c>
      <c r="T36" s="235">
        <f t="shared" si="6"/>
        <v>6835273</v>
      </c>
      <c r="U36" s="235">
        <f t="shared" si="6"/>
        <v>25938229</v>
      </c>
      <c r="V36" s="235">
        <f t="shared" si="6"/>
        <v>39456920</v>
      </c>
      <c r="W36" s="235">
        <f t="shared" si="6"/>
        <v>129638785</v>
      </c>
      <c r="X36" s="235">
        <f t="shared" si="6"/>
        <v>137870500</v>
      </c>
      <c r="Y36" s="235">
        <f t="shared" si="6"/>
        <v>-8231715</v>
      </c>
      <c r="Z36" s="236">
        <f>+IF(X36&lt;&gt;0,+(Y36/X36)*100,0)</f>
        <v>-5.970613728099919</v>
      </c>
      <c r="AA36" s="254">
        <f>SUM(AA32:AA35)</f>
        <v>137870500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80576787</v>
      </c>
      <c r="D6" s="160"/>
      <c r="E6" s="64">
        <v>97040827</v>
      </c>
      <c r="F6" s="65">
        <v>96106000</v>
      </c>
      <c r="G6" s="65">
        <v>92861208</v>
      </c>
      <c r="H6" s="65">
        <v>107793739</v>
      </c>
      <c r="I6" s="65">
        <v>169068822</v>
      </c>
      <c r="J6" s="65">
        <v>369723769</v>
      </c>
      <c r="K6" s="65">
        <v>141433650</v>
      </c>
      <c r="L6" s="65">
        <v>128381327</v>
      </c>
      <c r="M6" s="65">
        <v>159852510</v>
      </c>
      <c r="N6" s="65">
        <v>429667487</v>
      </c>
      <c r="O6" s="65">
        <v>162771681</v>
      </c>
      <c r="P6" s="65">
        <v>206180337</v>
      </c>
      <c r="Q6" s="65">
        <v>271885414</v>
      </c>
      <c r="R6" s="65">
        <v>640837432</v>
      </c>
      <c r="S6" s="65">
        <v>253028331</v>
      </c>
      <c r="T6" s="65">
        <v>233972428</v>
      </c>
      <c r="U6" s="65">
        <v>190459891</v>
      </c>
      <c r="V6" s="65">
        <v>677460650</v>
      </c>
      <c r="W6" s="65">
        <v>2117689338</v>
      </c>
      <c r="X6" s="65">
        <v>96106000</v>
      </c>
      <c r="Y6" s="65">
        <v>2021583338</v>
      </c>
      <c r="Z6" s="145">
        <v>2103.49</v>
      </c>
      <c r="AA6" s="67">
        <v>96106000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15507443</v>
      </c>
      <c r="D8" s="160"/>
      <c r="E8" s="64">
        <v>57528987</v>
      </c>
      <c r="F8" s="65">
        <v>11228000</v>
      </c>
      <c r="G8" s="65">
        <v>555644</v>
      </c>
      <c r="H8" s="65">
        <v>18976278</v>
      </c>
      <c r="I8" s="65">
        <v>555689</v>
      </c>
      <c r="J8" s="65">
        <v>20087611</v>
      </c>
      <c r="K8" s="65">
        <v>319719679</v>
      </c>
      <c r="L8" s="65">
        <v>555584</v>
      </c>
      <c r="M8" s="65">
        <v>555584</v>
      </c>
      <c r="N8" s="65">
        <v>320830847</v>
      </c>
      <c r="O8" s="65">
        <v>555539</v>
      </c>
      <c r="P8" s="65">
        <v>550961</v>
      </c>
      <c r="Q8" s="65">
        <v>555509</v>
      </c>
      <c r="R8" s="65">
        <v>1662009</v>
      </c>
      <c r="S8" s="65">
        <v>555399</v>
      </c>
      <c r="T8" s="65">
        <v>555343</v>
      </c>
      <c r="U8" s="65">
        <v>555298</v>
      </c>
      <c r="V8" s="65">
        <v>1666040</v>
      </c>
      <c r="W8" s="65">
        <v>344246507</v>
      </c>
      <c r="X8" s="65">
        <v>11228000</v>
      </c>
      <c r="Y8" s="65">
        <v>333018507</v>
      </c>
      <c r="Z8" s="145">
        <v>2965.96</v>
      </c>
      <c r="AA8" s="67">
        <v>11228000</v>
      </c>
    </row>
    <row r="9" spans="1:27" ht="13.5">
      <c r="A9" s="264" t="s">
        <v>149</v>
      </c>
      <c r="B9" s="197"/>
      <c r="C9" s="160">
        <v>34196677</v>
      </c>
      <c r="D9" s="160"/>
      <c r="E9" s="64"/>
      <c r="F9" s="65">
        <v>12236000</v>
      </c>
      <c r="G9" s="65">
        <v>42730933</v>
      </c>
      <c r="H9" s="65">
        <v>15037343</v>
      </c>
      <c r="I9" s="65">
        <v>309850537</v>
      </c>
      <c r="J9" s="65">
        <v>367618813</v>
      </c>
      <c r="K9" s="65"/>
      <c r="L9" s="65">
        <v>419597177</v>
      </c>
      <c r="M9" s="65">
        <v>426330135</v>
      </c>
      <c r="N9" s="65">
        <v>845927312</v>
      </c>
      <c r="O9" s="65">
        <v>430960710</v>
      </c>
      <c r="P9" s="65">
        <v>419184213</v>
      </c>
      <c r="Q9" s="65">
        <v>420248576</v>
      </c>
      <c r="R9" s="65">
        <v>1270393499</v>
      </c>
      <c r="S9" s="65">
        <v>377192939</v>
      </c>
      <c r="T9" s="65">
        <v>381782255</v>
      </c>
      <c r="U9" s="65">
        <v>296703170</v>
      </c>
      <c r="V9" s="65">
        <v>1055678364</v>
      </c>
      <c r="W9" s="65">
        <v>3539617988</v>
      </c>
      <c r="X9" s="65">
        <v>12236000</v>
      </c>
      <c r="Y9" s="65">
        <v>3527381988</v>
      </c>
      <c r="Z9" s="145">
        <v>28827.9</v>
      </c>
      <c r="AA9" s="67">
        <v>12236000</v>
      </c>
    </row>
    <row r="10" spans="1:27" ht="13.5">
      <c r="A10" s="264" t="s">
        <v>150</v>
      </c>
      <c r="B10" s="197"/>
      <c r="C10" s="160">
        <v>2399025</v>
      </c>
      <c r="D10" s="160"/>
      <c r="E10" s="64"/>
      <c r="F10" s="65">
        <v>64241000</v>
      </c>
      <c r="G10" s="164"/>
      <c r="H10" s="164">
        <v>1068412</v>
      </c>
      <c r="I10" s="164"/>
      <c r="J10" s="65">
        <v>1068412</v>
      </c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>
        <v>1068412</v>
      </c>
      <c r="X10" s="65">
        <v>64241000</v>
      </c>
      <c r="Y10" s="164">
        <v>-63172588</v>
      </c>
      <c r="Z10" s="146">
        <v>-98.34</v>
      </c>
      <c r="AA10" s="239">
        <v>64241000</v>
      </c>
    </row>
    <row r="11" spans="1:27" ht="13.5">
      <c r="A11" s="264" t="s">
        <v>151</v>
      </c>
      <c r="B11" s="197" t="s">
        <v>96</v>
      </c>
      <c r="C11" s="160">
        <v>17503472</v>
      </c>
      <c r="D11" s="160"/>
      <c r="E11" s="64"/>
      <c r="F11" s="65">
        <v>14902000</v>
      </c>
      <c r="G11" s="65">
        <v>31350005</v>
      </c>
      <c r="H11" s="65">
        <v>20057179</v>
      </c>
      <c r="I11" s="65">
        <v>20207989</v>
      </c>
      <c r="J11" s="65">
        <v>71615173</v>
      </c>
      <c r="K11" s="65">
        <v>20137462</v>
      </c>
      <c r="L11" s="65">
        <v>17882984</v>
      </c>
      <c r="M11" s="65">
        <v>17934120</v>
      </c>
      <c r="N11" s="65">
        <v>55954566</v>
      </c>
      <c r="O11" s="65">
        <v>18127774</v>
      </c>
      <c r="P11" s="65">
        <v>17738551</v>
      </c>
      <c r="Q11" s="65">
        <v>17751629</v>
      </c>
      <c r="R11" s="65">
        <v>53617954</v>
      </c>
      <c r="S11" s="65">
        <v>18078229</v>
      </c>
      <c r="T11" s="65">
        <v>12838268</v>
      </c>
      <c r="U11" s="65">
        <v>12211780</v>
      </c>
      <c r="V11" s="65">
        <v>43128277</v>
      </c>
      <c r="W11" s="65">
        <v>224315970</v>
      </c>
      <c r="X11" s="65">
        <v>14902000</v>
      </c>
      <c r="Y11" s="65">
        <v>209413970</v>
      </c>
      <c r="Z11" s="145">
        <v>1405.27</v>
      </c>
      <c r="AA11" s="67">
        <v>14902000</v>
      </c>
    </row>
    <row r="12" spans="1:27" ht="13.5">
      <c r="A12" s="265" t="s">
        <v>56</v>
      </c>
      <c r="B12" s="266"/>
      <c r="C12" s="177">
        <f aca="true" t="shared" si="0" ref="C12:Y12">SUM(C6:C11)</f>
        <v>150183404</v>
      </c>
      <c r="D12" s="177">
        <f>SUM(D6:D11)</f>
        <v>0</v>
      </c>
      <c r="E12" s="77">
        <f t="shared" si="0"/>
        <v>154569814</v>
      </c>
      <c r="F12" s="78">
        <f t="shared" si="0"/>
        <v>198713000</v>
      </c>
      <c r="G12" s="78">
        <f t="shared" si="0"/>
        <v>167497790</v>
      </c>
      <c r="H12" s="78">
        <f t="shared" si="0"/>
        <v>162932951</v>
      </c>
      <c r="I12" s="78">
        <f t="shared" si="0"/>
        <v>499683037</v>
      </c>
      <c r="J12" s="78">
        <f t="shared" si="0"/>
        <v>830113778</v>
      </c>
      <c r="K12" s="78">
        <f t="shared" si="0"/>
        <v>481290791</v>
      </c>
      <c r="L12" s="78">
        <f t="shared" si="0"/>
        <v>566417072</v>
      </c>
      <c r="M12" s="78">
        <f t="shared" si="0"/>
        <v>604672349</v>
      </c>
      <c r="N12" s="78">
        <f t="shared" si="0"/>
        <v>1652380212</v>
      </c>
      <c r="O12" s="78">
        <f t="shared" si="0"/>
        <v>612415704</v>
      </c>
      <c r="P12" s="78">
        <f t="shared" si="0"/>
        <v>643654062</v>
      </c>
      <c r="Q12" s="78">
        <f t="shared" si="0"/>
        <v>710441128</v>
      </c>
      <c r="R12" s="78">
        <f t="shared" si="0"/>
        <v>1966510894</v>
      </c>
      <c r="S12" s="78">
        <f t="shared" si="0"/>
        <v>648854898</v>
      </c>
      <c r="T12" s="78">
        <f t="shared" si="0"/>
        <v>629148294</v>
      </c>
      <c r="U12" s="78">
        <f t="shared" si="0"/>
        <v>499930139</v>
      </c>
      <c r="V12" s="78">
        <f t="shared" si="0"/>
        <v>1777933331</v>
      </c>
      <c r="W12" s="78">
        <f t="shared" si="0"/>
        <v>6226938215</v>
      </c>
      <c r="X12" s="78">
        <f t="shared" si="0"/>
        <v>198713000</v>
      </c>
      <c r="Y12" s="78">
        <f t="shared" si="0"/>
        <v>6028225215</v>
      </c>
      <c r="Z12" s="179">
        <f>+IF(X12&lt;&gt;0,+(Y12/X12)*100,0)</f>
        <v>3033.6340425638987</v>
      </c>
      <c r="AA12" s="79">
        <f>SUM(AA6:AA11)</f>
        <v>198713000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>
        <v>200000</v>
      </c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820271716</v>
      </c>
      <c r="D19" s="160"/>
      <c r="E19" s="64">
        <v>935883859</v>
      </c>
      <c r="F19" s="65">
        <v>930243000</v>
      </c>
      <c r="G19" s="65">
        <v>810424607</v>
      </c>
      <c r="H19" s="65">
        <v>898319294</v>
      </c>
      <c r="I19" s="65">
        <v>909225122</v>
      </c>
      <c r="J19" s="65">
        <v>2617969023</v>
      </c>
      <c r="K19" s="65">
        <v>973410175</v>
      </c>
      <c r="L19" s="65">
        <v>985091250</v>
      </c>
      <c r="M19" s="65">
        <v>1001319591</v>
      </c>
      <c r="N19" s="65">
        <v>2959821016</v>
      </c>
      <c r="O19" s="65">
        <v>991595836</v>
      </c>
      <c r="P19" s="65">
        <v>1036964331</v>
      </c>
      <c r="Q19" s="65">
        <v>1139741637</v>
      </c>
      <c r="R19" s="65">
        <v>3168301804</v>
      </c>
      <c r="S19" s="65">
        <v>1186919911</v>
      </c>
      <c r="T19" s="65">
        <v>919168760</v>
      </c>
      <c r="U19" s="65">
        <v>1436130695</v>
      </c>
      <c r="V19" s="65">
        <v>3542219366</v>
      </c>
      <c r="W19" s="65">
        <v>12288311209</v>
      </c>
      <c r="X19" s="65">
        <v>930243000</v>
      </c>
      <c r="Y19" s="65">
        <v>11358068209</v>
      </c>
      <c r="Z19" s="145">
        <v>1220.98</v>
      </c>
      <c r="AA19" s="67">
        <v>930243000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>
        <v>200000</v>
      </c>
      <c r="G22" s="65">
        <v>1541228</v>
      </c>
      <c r="H22" s="65">
        <v>1541228</v>
      </c>
      <c r="I22" s="65">
        <v>2732054</v>
      </c>
      <c r="J22" s="65">
        <v>5814510</v>
      </c>
      <c r="K22" s="65">
        <v>2732054</v>
      </c>
      <c r="L22" s="65">
        <v>2732053</v>
      </c>
      <c r="M22" s="65">
        <v>2732054</v>
      </c>
      <c r="N22" s="65">
        <v>8196161</v>
      </c>
      <c r="O22" s="65">
        <v>2732054</v>
      </c>
      <c r="P22" s="65">
        <v>2732054</v>
      </c>
      <c r="Q22" s="65">
        <v>2732054</v>
      </c>
      <c r="R22" s="65">
        <v>8196162</v>
      </c>
      <c r="S22" s="65">
        <v>1037681</v>
      </c>
      <c r="T22" s="65">
        <v>282361</v>
      </c>
      <c r="U22" s="65">
        <v>660021</v>
      </c>
      <c r="V22" s="65">
        <v>1980063</v>
      </c>
      <c r="W22" s="65">
        <v>24186896</v>
      </c>
      <c r="X22" s="65">
        <v>200000</v>
      </c>
      <c r="Y22" s="65">
        <v>23986896</v>
      </c>
      <c r="Z22" s="145">
        <v>11993.45</v>
      </c>
      <c r="AA22" s="67">
        <v>200000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820271716</v>
      </c>
      <c r="D24" s="177">
        <f>SUM(D15:D23)</f>
        <v>0</v>
      </c>
      <c r="E24" s="81">
        <f t="shared" si="1"/>
        <v>936083859</v>
      </c>
      <c r="F24" s="82">
        <f t="shared" si="1"/>
        <v>930443000</v>
      </c>
      <c r="G24" s="82">
        <f t="shared" si="1"/>
        <v>811965835</v>
      </c>
      <c r="H24" s="82">
        <f t="shared" si="1"/>
        <v>899860522</v>
      </c>
      <c r="I24" s="82">
        <f t="shared" si="1"/>
        <v>911957176</v>
      </c>
      <c r="J24" s="82">
        <f t="shared" si="1"/>
        <v>2623783533</v>
      </c>
      <c r="K24" s="82">
        <f t="shared" si="1"/>
        <v>976142229</v>
      </c>
      <c r="L24" s="82">
        <f t="shared" si="1"/>
        <v>987823303</v>
      </c>
      <c r="M24" s="82">
        <f t="shared" si="1"/>
        <v>1004051645</v>
      </c>
      <c r="N24" s="82">
        <f t="shared" si="1"/>
        <v>2968017177</v>
      </c>
      <c r="O24" s="82">
        <f t="shared" si="1"/>
        <v>994327890</v>
      </c>
      <c r="P24" s="82">
        <f t="shared" si="1"/>
        <v>1039696385</v>
      </c>
      <c r="Q24" s="82">
        <f t="shared" si="1"/>
        <v>1142473691</v>
      </c>
      <c r="R24" s="82">
        <f t="shared" si="1"/>
        <v>3176497966</v>
      </c>
      <c r="S24" s="82">
        <f t="shared" si="1"/>
        <v>1187957592</v>
      </c>
      <c r="T24" s="82">
        <f t="shared" si="1"/>
        <v>919451121</v>
      </c>
      <c r="U24" s="82">
        <f t="shared" si="1"/>
        <v>1436790716</v>
      </c>
      <c r="V24" s="82">
        <f t="shared" si="1"/>
        <v>3544199429</v>
      </c>
      <c r="W24" s="82">
        <f t="shared" si="1"/>
        <v>12312498105</v>
      </c>
      <c r="X24" s="82">
        <f t="shared" si="1"/>
        <v>930443000</v>
      </c>
      <c r="Y24" s="82">
        <f t="shared" si="1"/>
        <v>11382055105</v>
      </c>
      <c r="Z24" s="227">
        <f>+IF(X24&lt;&gt;0,+(Y24/X24)*100,0)</f>
        <v>1223.294184060711</v>
      </c>
      <c r="AA24" s="84">
        <f>SUM(AA15:AA23)</f>
        <v>930443000</v>
      </c>
    </row>
    <row r="25" spans="1:27" ht="13.5">
      <c r="A25" s="265" t="s">
        <v>162</v>
      </c>
      <c r="B25" s="266"/>
      <c r="C25" s="177">
        <f aca="true" t="shared" si="2" ref="C25:Y25">+C12+C24</f>
        <v>970455120</v>
      </c>
      <c r="D25" s="177">
        <f>+D12+D24</f>
        <v>0</v>
      </c>
      <c r="E25" s="77">
        <f t="shared" si="2"/>
        <v>1090653673</v>
      </c>
      <c r="F25" s="78">
        <f t="shared" si="2"/>
        <v>1129156000</v>
      </c>
      <c r="G25" s="78">
        <f t="shared" si="2"/>
        <v>979463625</v>
      </c>
      <c r="H25" s="78">
        <f t="shared" si="2"/>
        <v>1062793473</v>
      </c>
      <c r="I25" s="78">
        <f t="shared" si="2"/>
        <v>1411640213</v>
      </c>
      <c r="J25" s="78">
        <f t="shared" si="2"/>
        <v>3453897311</v>
      </c>
      <c r="K25" s="78">
        <f t="shared" si="2"/>
        <v>1457433020</v>
      </c>
      <c r="L25" s="78">
        <f t="shared" si="2"/>
        <v>1554240375</v>
      </c>
      <c r="M25" s="78">
        <f t="shared" si="2"/>
        <v>1608723994</v>
      </c>
      <c r="N25" s="78">
        <f t="shared" si="2"/>
        <v>4620397389</v>
      </c>
      <c r="O25" s="78">
        <f t="shared" si="2"/>
        <v>1606743594</v>
      </c>
      <c r="P25" s="78">
        <f t="shared" si="2"/>
        <v>1683350447</v>
      </c>
      <c r="Q25" s="78">
        <f t="shared" si="2"/>
        <v>1852914819</v>
      </c>
      <c r="R25" s="78">
        <f t="shared" si="2"/>
        <v>5143008860</v>
      </c>
      <c r="S25" s="78">
        <f t="shared" si="2"/>
        <v>1836812490</v>
      </c>
      <c r="T25" s="78">
        <f t="shared" si="2"/>
        <v>1548599415</v>
      </c>
      <c r="U25" s="78">
        <f t="shared" si="2"/>
        <v>1936720855</v>
      </c>
      <c r="V25" s="78">
        <f t="shared" si="2"/>
        <v>5322132760</v>
      </c>
      <c r="W25" s="78">
        <f t="shared" si="2"/>
        <v>18539436320</v>
      </c>
      <c r="X25" s="78">
        <f t="shared" si="2"/>
        <v>1129156000</v>
      </c>
      <c r="Y25" s="78">
        <f t="shared" si="2"/>
        <v>17410280320</v>
      </c>
      <c r="Z25" s="179">
        <f>+IF(X25&lt;&gt;0,+(Y25/X25)*100,0)</f>
        <v>1541.884409240176</v>
      </c>
      <c r="AA25" s="79">
        <f>+AA12+AA24</f>
        <v>1129156000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9987775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882196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8115</v>
      </c>
      <c r="D31" s="160"/>
      <c r="E31" s="64"/>
      <c r="F31" s="65"/>
      <c r="G31" s="65"/>
      <c r="H31" s="65"/>
      <c r="I31" s="65"/>
      <c r="J31" s="65"/>
      <c r="K31" s="65">
        <v>544699</v>
      </c>
      <c r="L31" s="65"/>
      <c r="M31" s="65"/>
      <c r="N31" s="65">
        <v>544699</v>
      </c>
      <c r="O31" s="65"/>
      <c r="P31" s="65"/>
      <c r="Q31" s="65"/>
      <c r="R31" s="65"/>
      <c r="S31" s="65"/>
      <c r="T31" s="65"/>
      <c r="U31" s="65"/>
      <c r="V31" s="65"/>
      <c r="W31" s="65">
        <v>544699</v>
      </c>
      <c r="X31" s="65"/>
      <c r="Y31" s="65">
        <v>544699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39286743</v>
      </c>
      <c r="D32" s="160"/>
      <c r="E32" s="64">
        <v>59421455</v>
      </c>
      <c r="F32" s="65">
        <v>59703000</v>
      </c>
      <c r="G32" s="65">
        <v>31350015</v>
      </c>
      <c r="H32" s="65">
        <v>92575353</v>
      </c>
      <c r="I32" s="65">
        <v>75505138</v>
      </c>
      <c r="J32" s="65">
        <v>199430506</v>
      </c>
      <c r="K32" s="65">
        <v>131969556</v>
      </c>
      <c r="L32" s="65">
        <v>51061118</v>
      </c>
      <c r="M32" s="65">
        <v>27114739</v>
      </c>
      <c r="N32" s="65">
        <v>210145413</v>
      </c>
      <c r="O32" s="65">
        <v>32412787</v>
      </c>
      <c r="P32" s="65">
        <v>109756518</v>
      </c>
      <c r="Q32" s="65">
        <v>106462821</v>
      </c>
      <c r="R32" s="65">
        <v>248632126</v>
      </c>
      <c r="S32" s="65">
        <v>85562328</v>
      </c>
      <c r="T32" s="65">
        <v>102111873</v>
      </c>
      <c r="U32" s="65">
        <v>100946030</v>
      </c>
      <c r="V32" s="65">
        <v>288620231</v>
      </c>
      <c r="W32" s="65">
        <v>946828276</v>
      </c>
      <c r="X32" s="65">
        <v>59703000</v>
      </c>
      <c r="Y32" s="65">
        <v>887125276</v>
      </c>
      <c r="Z32" s="145">
        <v>1485.9</v>
      </c>
      <c r="AA32" s="67">
        <v>59703000</v>
      </c>
    </row>
    <row r="33" spans="1:27" ht="13.5">
      <c r="A33" s="264" t="s">
        <v>168</v>
      </c>
      <c r="B33" s="197"/>
      <c r="C33" s="160">
        <v>2666889</v>
      </c>
      <c r="D33" s="160"/>
      <c r="E33" s="64"/>
      <c r="F33" s="65"/>
      <c r="G33" s="65"/>
      <c r="H33" s="65">
        <v>16181360</v>
      </c>
      <c r="I33" s="65">
        <v>238340520</v>
      </c>
      <c r="J33" s="65">
        <v>254521880</v>
      </c>
      <c r="K33" s="65">
        <v>238340520</v>
      </c>
      <c r="L33" s="65">
        <v>238131053</v>
      </c>
      <c r="M33" s="65">
        <v>238131053</v>
      </c>
      <c r="N33" s="65">
        <v>714602626</v>
      </c>
      <c r="O33" s="65">
        <v>212269347</v>
      </c>
      <c r="P33" s="65">
        <v>212269347</v>
      </c>
      <c r="Q33" s="65">
        <v>212269347</v>
      </c>
      <c r="R33" s="65">
        <v>636808041</v>
      </c>
      <c r="S33" s="65">
        <v>212269347</v>
      </c>
      <c r="T33" s="65">
        <v>213436425</v>
      </c>
      <c r="U33" s="65">
        <v>213436425</v>
      </c>
      <c r="V33" s="65">
        <v>639142197</v>
      </c>
      <c r="W33" s="65">
        <v>2245074744</v>
      </c>
      <c r="X33" s="65"/>
      <c r="Y33" s="65">
        <v>2245074744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52831718</v>
      </c>
      <c r="D34" s="177">
        <f>SUM(D29:D33)</f>
        <v>0</v>
      </c>
      <c r="E34" s="77">
        <f t="shared" si="3"/>
        <v>59421455</v>
      </c>
      <c r="F34" s="78">
        <f t="shared" si="3"/>
        <v>59703000</v>
      </c>
      <c r="G34" s="78">
        <f t="shared" si="3"/>
        <v>31350015</v>
      </c>
      <c r="H34" s="78">
        <f t="shared" si="3"/>
        <v>108756713</v>
      </c>
      <c r="I34" s="78">
        <f t="shared" si="3"/>
        <v>313845658</v>
      </c>
      <c r="J34" s="78">
        <f t="shared" si="3"/>
        <v>453952386</v>
      </c>
      <c r="K34" s="78">
        <f t="shared" si="3"/>
        <v>370854775</v>
      </c>
      <c r="L34" s="78">
        <f t="shared" si="3"/>
        <v>289192171</v>
      </c>
      <c r="M34" s="78">
        <f t="shared" si="3"/>
        <v>265245792</v>
      </c>
      <c r="N34" s="78">
        <f t="shared" si="3"/>
        <v>925292738</v>
      </c>
      <c r="O34" s="78">
        <f t="shared" si="3"/>
        <v>244682134</v>
      </c>
      <c r="P34" s="78">
        <f t="shared" si="3"/>
        <v>322025865</v>
      </c>
      <c r="Q34" s="78">
        <f t="shared" si="3"/>
        <v>318732168</v>
      </c>
      <c r="R34" s="78">
        <f t="shared" si="3"/>
        <v>885440167</v>
      </c>
      <c r="S34" s="78">
        <f t="shared" si="3"/>
        <v>297831675</v>
      </c>
      <c r="T34" s="78">
        <f t="shared" si="3"/>
        <v>315548298</v>
      </c>
      <c r="U34" s="78">
        <f t="shared" si="3"/>
        <v>314382455</v>
      </c>
      <c r="V34" s="78">
        <f t="shared" si="3"/>
        <v>927762428</v>
      </c>
      <c r="W34" s="78">
        <f t="shared" si="3"/>
        <v>3192447719</v>
      </c>
      <c r="X34" s="78">
        <f t="shared" si="3"/>
        <v>59703000</v>
      </c>
      <c r="Y34" s="78">
        <f t="shared" si="3"/>
        <v>3132744719</v>
      </c>
      <c r="Z34" s="179">
        <f>+IF(X34&lt;&gt;0,+(Y34/X34)*100,0)</f>
        <v>5247.214912148468</v>
      </c>
      <c r="AA34" s="79">
        <f>SUM(AA29:AA33)</f>
        <v>59703000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1476646</v>
      </c>
      <c r="D37" s="160"/>
      <c r="E37" s="64">
        <v>100000000</v>
      </c>
      <c r="F37" s="65">
        <v>90000000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90000000</v>
      </c>
      <c r="Y37" s="65">
        <v>-90000000</v>
      </c>
      <c r="Z37" s="145">
        <v>-100</v>
      </c>
      <c r="AA37" s="67">
        <v>90000000</v>
      </c>
    </row>
    <row r="38" spans="1:27" ht="13.5">
      <c r="A38" s="264" t="s">
        <v>168</v>
      </c>
      <c r="B38" s="197"/>
      <c r="C38" s="160">
        <v>8567426</v>
      </c>
      <c r="D38" s="160"/>
      <c r="E38" s="64"/>
      <c r="F38" s="65">
        <v>49171000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49171000</v>
      </c>
      <c r="Y38" s="65">
        <v>-49171000</v>
      </c>
      <c r="Z38" s="145">
        <v>-100</v>
      </c>
      <c r="AA38" s="67">
        <v>49171000</v>
      </c>
    </row>
    <row r="39" spans="1:27" ht="13.5">
      <c r="A39" s="265" t="s">
        <v>59</v>
      </c>
      <c r="B39" s="268"/>
      <c r="C39" s="177">
        <f aca="true" t="shared" si="4" ref="C39:Y39">SUM(C37:C38)</f>
        <v>10044072</v>
      </c>
      <c r="D39" s="177">
        <f>SUM(D37:D38)</f>
        <v>0</v>
      </c>
      <c r="E39" s="81">
        <f t="shared" si="4"/>
        <v>100000000</v>
      </c>
      <c r="F39" s="82">
        <f t="shared" si="4"/>
        <v>139171000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139171000</v>
      </c>
      <c r="Y39" s="82">
        <f t="shared" si="4"/>
        <v>-139171000</v>
      </c>
      <c r="Z39" s="227">
        <f>+IF(X39&lt;&gt;0,+(Y39/X39)*100,0)</f>
        <v>-100</v>
      </c>
      <c r="AA39" s="84">
        <f>SUM(AA37:AA38)</f>
        <v>139171000</v>
      </c>
    </row>
    <row r="40" spans="1:27" ht="13.5">
      <c r="A40" s="265" t="s">
        <v>170</v>
      </c>
      <c r="B40" s="266"/>
      <c r="C40" s="177">
        <f aca="true" t="shared" si="5" ref="C40:Y40">+C34+C39</f>
        <v>62875790</v>
      </c>
      <c r="D40" s="177">
        <f>+D34+D39</f>
        <v>0</v>
      </c>
      <c r="E40" s="77">
        <f t="shared" si="5"/>
        <v>159421455</v>
      </c>
      <c r="F40" s="78">
        <f t="shared" si="5"/>
        <v>198874000</v>
      </c>
      <c r="G40" s="78">
        <f t="shared" si="5"/>
        <v>31350015</v>
      </c>
      <c r="H40" s="78">
        <f t="shared" si="5"/>
        <v>108756713</v>
      </c>
      <c r="I40" s="78">
        <f t="shared" si="5"/>
        <v>313845658</v>
      </c>
      <c r="J40" s="78">
        <f t="shared" si="5"/>
        <v>453952386</v>
      </c>
      <c r="K40" s="78">
        <f t="shared" si="5"/>
        <v>370854775</v>
      </c>
      <c r="L40" s="78">
        <f t="shared" si="5"/>
        <v>289192171</v>
      </c>
      <c r="M40" s="78">
        <f t="shared" si="5"/>
        <v>265245792</v>
      </c>
      <c r="N40" s="78">
        <f t="shared" si="5"/>
        <v>925292738</v>
      </c>
      <c r="O40" s="78">
        <f t="shared" si="5"/>
        <v>244682134</v>
      </c>
      <c r="P40" s="78">
        <f t="shared" si="5"/>
        <v>322025865</v>
      </c>
      <c r="Q40" s="78">
        <f t="shared" si="5"/>
        <v>318732168</v>
      </c>
      <c r="R40" s="78">
        <f t="shared" si="5"/>
        <v>885440167</v>
      </c>
      <c r="S40" s="78">
        <f t="shared" si="5"/>
        <v>297831675</v>
      </c>
      <c r="T40" s="78">
        <f t="shared" si="5"/>
        <v>315548298</v>
      </c>
      <c r="U40" s="78">
        <f t="shared" si="5"/>
        <v>314382455</v>
      </c>
      <c r="V40" s="78">
        <f t="shared" si="5"/>
        <v>927762428</v>
      </c>
      <c r="W40" s="78">
        <f t="shared" si="5"/>
        <v>3192447719</v>
      </c>
      <c r="X40" s="78">
        <f t="shared" si="5"/>
        <v>198874000</v>
      </c>
      <c r="Y40" s="78">
        <f t="shared" si="5"/>
        <v>2993573719</v>
      </c>
      <c r="Z40" s="179">
        <f>+IF(X40&lt;&gt;0,+(Y40/X40)*100,0)</f>
        <v>1505.2614816416424</v>
      </c>
      <c r="AA40" s="79">
        <f>+AA34+AA39</f>
        <v>198874000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907579330</v>
      </c>
      <c r="D42" s="272">
        <f>+D25-D40</f>
        <v>0</v>
      </c>
      <c r="E42" s="273">
        <f t="shared" si="6"/>
        <v>931232218</v>
      </c>
      <c r="F42" s="274">
        <f t="shared" si="6"/>
        <v>930282000</v>
      </c>
      <c r="G42" s="274">
        <f t="shared" si="6"/>
        <v>948113610</v>
      </c>
      <c r="H42" s="274">
        <f t="shared" si="6"/>
        <v>954036760</v>
      </c>
      <c r="I42" s="274">
        <f t="shared" si="6"/>
        <v>1097794555</v>
      </c>
      <c r="J42" s="274">
        <f t="shared" si="6"/>
        <v>2999944925</v>
      </c>
      <c r="K42" s="274">
        <f t="shared" si="6"/>
        <v>1086578245</v>
      </c>
      <c r="L42" s="274">
        <f t="shared" si="6"/>
        <v>1265048204</v>
      </c>
      <c r="M42" s="274">
        <f t="shared" si="6"/>
        <v>1343478202</v>
      </c>
      <c r="N42" s="274">
        <f t="shared" si="6"/>
        <v>3695104651</v>
      </c>
      <c r="O42" s="274">
        <f t="shared" si="6"/>
        <v>1362061460</v>
      </c>
      <c r="P42" s="274">
        <f t="shared" si="6"/>
        <v>1361324582</v>
      </c>
      <c r="Q42" s="274">
        <f t="shared" si="6"/>
        <v>1534182651</v>
      </c>
      <c r="R42" s="274">
        <f t="shared" si="6"/>
        <v>4257568693</v>
      </c>
      <c r="S42" s="274">
        <f t="shared" si="6"/>
        <v>1538980815</v>
      </c>
      <c r="T42" s="274">
        <f t="shared" si="6"/>
        <v>1233051117</v>
      </c>
      <c r="U42" s="274">
        <f t="shared" si="6"/>
        <v>1622338400</v>
      </c>
      <c r="V42" s="274">
        <f t="shared" si="6"/>
        <v>4394370332</v>
      </c>
      <c r="W42" s="274">
        <f t="shared" si="6"/>
        <v>15346988601</v>
      </c>
      <c r="X42" s="274">
        <f t="shared" si="6"/>
        <v>930282000</v>
      </c>
      <c r="Y42" s="274">
        <f t="shared" si="6"/>
        <v>14416706601</v>
      </c>
      <c r="Z42" s="275">
        <f>+IF(X42&lt;&gt;0,+(Y42/X42)*100,0)</f>
        <v>1549.7135923300677</v>
      </c>
      <c r="AA42" s="276">
        <f>+AA25-AA40</f>
        <v>930282000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907579330</v>
      </c>
      <c r="D45" s="160"/>
      <c r="E45" s="64">
        <v>931232218</v>
      </c>
      <c r="F45" s="65">
        <v>930282000</v>
      </c>
      <c r="G45" s="65">
        <v>948113610</v>
      </c>
      <c r="H45" s="65">
        <v>954036760</v>
      </c>
      <c r="I45" s="65">
        <v>1097794555</v>
      </c>
      <c r="J45" s="65">
        <v>2999944925</v>
      </c>
      <c r="K45" s="65">
        <v>1086578245</v>
      </c>
      <c r="L45" s="65">
        <v>1265048204</v>
      </c>
      <c r="M45" s="65">
        <v>1343478202</v>
      </c>
      <c r="N45" s="65">
        <v>3695104651</v>
      </c>
      <c r="O45" s="65">
        <v>1362061460</v>
      </c>
      <c r="P45" s="65">
        <v>1361324582</v>
      </c>
      <c r="Q45" s="65">
        <v>1534182651</v>
      </c>
      <c r="R45" s="65">
        <v>4257568693</v>
      </c>
      <c r="S45" s="65">
        <v>1538980815</v>
      </c>
      <c r="T45" s="65">
        <v>1233051117</v>
      </c>
      <c r="U45" s="65">
        <v>1622338400</v>
      </c>
      <c r="V45" s="65">
        <v>4394370332</v>
      </c>
      <c r="W45" s="65">
        <v>15346988601</v>
      </c>
      <c r="X45" s="65">
        <v>930282000</v>
      </c>
      <c r="Y45" s="65">
        <v>14416706601</v>
      </c>
      <c r="Z45" s="144">
        <v>1549.71</v>
      </c>
      <c r="AA45" s="67">
        <v>930282000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907579330</v>
      </c>
      <c r="D48" s="232">
        <f>SUM(D45:D47)</f>
        <v>0</v>
      </c>
      <c r="E48" s="279">
        <f t="shared" si="7"/>
        <v>931232218</v>
      </c>
      <c r="F48" s="234">
        <f t="shared" si="7"/>
        <v>930282000</v>
      </c>
      <c r="G48" s="234">
        <f t="shared" si="7"/>
        <v>948113610</v>
      </c>
      <c r="H48" s="234">
        <f t="shared" si="7"/>
        <v>954036760</v>
      </c>
      <c r="I48" s="234">
        <f t="shared" si="7"/>
        <v>1097794555</v>
      </c>
      <c r="J48" s="234">
        <f t="shared" si="7"/>
        <v>2999944925</v>
      </c>
      <c r="K48" s="234">
        <f t="shared" si="7"/>
        <v>1086578245</v>
      </c>
      <c r="L48" s="234">
        <f t="shared" si="7"/>
        <v>1265048204</v>
      </c>
      <c r="M48" s="234">
        <f t="shared" si="7"/>
        <v>1343478202</v>
      </c>
      <c r="N48" s="234">
        <f t="shared" si="7"/>
        <v>3695104651</v>
      </c>
      <c r="O48" s="234">
        <f t="shared" si="7"/>
        <v>1362061460</v>
      </c>
      <c r="P48" s="234">
        <f t="shared" si="7"/>
        <v>1361324582</v>
      </c>
      <c r="Q48" s="234">
        <f t="shared" si="7"/>
        <v>1534182651</v>
      </c>
      <c r="R48" s="234">
        <f t="shared" si="7"/>
        <v>4257568693</v>
      </c>
      <c r="S48" s="234">
        <f t="shared" si="7"/>
        <v>1538980815</v>
      </c>
      <c r="T48" s="234">
        <f t="shared" si="7"/>
        <v>1233051117</v>
      </c>
      <c r="U48" s="234">
        <f t="shared" si="7"/>
        <v>1622338400</v>
      </c>
      <c r="V48" s="234">
        <f t="shared" si="7"/>
        <v>4394370332</v>
      </c>
      <c r="W48" s="234">
        <f t="shared" si="7"/>
        <v>15346988601</v>
      </c>
      <c r="X48" s="234">
        <f t="shared" si="7"/>
        <v>930282000</v>
      </c>
      <c r="Y48" s="234">
        <f t="shared" si="7"/>
        <v>14416706601</v>
      </c>
      <c r="Z48" s="280">
        <f>+IF(X48&lt;&gt;0,+(Y48/X48)*100,0)</f>
        <v>1549.7135923300677</v>
      </c>
      <c r="AA48" s="247">
        <f>SUM(AA45:AA47)</f>
        <v>930282000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50526418</v>
      </c>
      <c r="D6" s="160">
        <v>107237991</v>
      </c>
      <c r="E6" s="64">
        <v>101795083</v>
      </c>
      <c r="F6" s="65">
        <v>210953797</v>
      </c>
      <c r="G6" s="65">
        <v>3866825</v>
      </c>
      <c r="H6" s="65">
        <v>3849091</v>
      </c>
      <c r="I6" s="65">
        <v>6288189</v>
      </c>
      <c r="J6" s="65">
        <v>14004105</v>
      </c>
      <c r="K6" s="65">
        <v>10196081</v>
      </c>
      <c r="L6" s="65">
        <v>15843353</v>
      </c>
      <c r="M6" s="65">
        <v>8345947</v>
      </c>
      <c r="N6" s="65">
        <v>34385381</v>
      </c>
      <c r="O6" s="65">
        <v>10738717</v>
      </c>
      <c r="P6" s="65">
        <v>18883196</v>
      </c>
      <c r="Q6" s="65">
        <v>6078429</v>
      </c>
      <c r="R6" s="65">
        <v>35700342</v>
      </c>
      <c r="S6" s="65">
        <v>6161854</v>
      </c>
      <c r="T6" s="65">
        <v>6372682</v>
      </c>
      <c r="U6" s="65">
        <v>10613627</v>
      </c>
      <c r="V6" s="65">
        <v>23148163</v>
      </c>
      <c r="W6" s="65">
        <v>107237991</v>
      </c>
      <c r="X6" s="65">
        <v>210953797</v>
      </c>
      <c r="Y6" s="65">
        <v>-103715806</v>
      </c>
      <c r="Z6" s="145">
        <v>-49.17</v>
      </c>
      <c r="AA6" s="67">
        <v>210953797</v>
      </c>
    </row>
    <row r="7" spans="1:27" ht="13.5">
      <c r="A7" s="264" t="s">
        <v>181</v>
      </c>
      <c r="B7" s="197" t="s">
        <v>72</v>
      </c>
      <c r="C7" s="160">
        <v>205848970</v>
      </c>
      <c r="D7" s="160">
        <v>302549819</v>
      </c>
      <c r="E7" s="64">
        <v>322144920</v>
      </c>
      <c r="F7" s="65">
        <v>395942904</v>
      </c>
      <c r="G7" s="65">
        <v>99420000</v>
      </c>
      <c r="H7" s="65">
        <v>14998000</v>
      </c>
      <c r="I7" s="65">
        <v>19341904</v>
      </c>
      <c r="J7" s="65">
        <v>133759904</v>
      </c>
      <c r="K7" s="65">
        <v>5630000</v>
      </c>
      <c r="L7" s="65">
        <v>5443000</v>
      </c>
      <c r="M7" s="65">
        <v>83536000</v>
      </c>
      <c r="N7" s="65">
        <v>94609000</v>
      </c>
      <c r="O7" s="65"/>
      <c r="P7" s="65">
        <v>15278915</v>
      </c>
      <c r="Q7" s="65">
        <v>58902000</v>
      </c>
      <c r="R7" s="65">
        <v>74180915</v>
      </c>
      <c r="S7" s="65"/>
      <c r="T7" s="65"/>
      <c r="U7" s="65"/>
      <c r="V7" s="65"/>
      <c r="W7" s="65">
        <v>302549819</v>
      </c>
      <c r="X7" s="65">
        <v>395942904</v>
      </c>
      <c r="Y7" s="65">
        <v>-93393085</v>
      </c>
      <c r="Z7" s="145">
        <v>-23.59</v>
      </c>
      <c r="AA7" s="67">
        <v>395942904</v>
      </c>
    </row>
    <row r="8" spans="1:27" ht="13.5">
      <c r="A8" s="264" t="s">
        <v>182</v>
      </c>
      <c r="B8" s="197" t="s">
        <v>72</v>
      </c>
      <c r="C8" s="160">
        <v>60720065</v>
      </c>
      <c r="D8" s="160">
        <v>186295000</v>
      </c>
      <c r="E8" s="64">
        <v>86295000</v>
      </c>
      <c r="F8" s="65">
        <v>91500000</v>
      </c>
      <c r="G8" s="65">
        <v>25000000</v>
      </c>
      <c r="H8" s="65">
        <v>38576000</v>
      </c>
      <c r="I8" s="65"/>
      <c r="J8" s="65">
        <v>63576000</v>
      </c>
      <c r="K8" s="65"/>
      <c r="L8" s="65"/>
      <c r="M8" s="65">
        <v>16930000</v>
      </c>
      <c r="N8" s="65">
        <v>16930000</v>
      </c>
      <c r="O8" s="65"/>
      <c r="P8" s="65">
        <v>60000000</v>
      </c>
      <c r="Q8" s="65">
        <v>45789000</v>
      </c>
      <c r="R8" s="65">
        <v>105789000</v>
      </c>
      <c r="S8" s="65"/>
      <c r="T8" s="65"/>
      <c r="U8" s="65"/>
      <c r="V8" s="65"/>
      <c r="W8" s="65">
        <v>186295000</v>
      </c>
      <c r="X8" s="65">
        <v>91500000</v>
      </c>
      <c r="Y8" s="65">
        <v>94795000</v>
      </c>
      <c r="Z8" s="145">
        <v>103.6</v>
      </c>
      <c r="AA8" s="67">
        <v>91500000</v>
      </c>
    </row>
    <row r="9" spans="1:27" ht="13.5">
      <c r="A9" s="264" t="s">
        <v>183</v>
      </c>
      <c r="B9" s="197"/>
      <c r="C9" s="160">
        <v>6084136</v>
      </c>
      <c r="D9" s="160">
        <v>10360752</v>
      </c>
      <c r="E9" s="64">
        <v>27300000</v>
      </c>
      <c r="F9" s="65">
        <v>28955548</v>
      </c>
      <c r="G9" s="65">
        <v>1439344</v>
      </c>
      <c r="H9" s="65">
        <v>2012477</v>
      </c>
      <c r="I9" s="65">
        <v>747761</v>
      </c>
      <c r="J9" s="65">
        <v>4199582</v>
      </c>
      <c r="K9" s="65">
        <v>671264</v>
      </c>
      <c r="L9" s="65">
        <v>581206</v>
      </c>
      <c r="M9" s="65">
        <v>495975</v>
      </c>
      <c r="N9" s="65">
        <v>1748445</v>
      </c>
      <c r="O9" s="65">
        <v>619424</v>
      </c>
      <c r="P9" s="65">
        <v>595030</v>
      </c>
      <c r="Q9" s="65">
        <v>591047</v>
      </c>
      <c r="R9" s="65">
        <v>1805501</v>
      </c>
      <c r="S9" s="65">
        <v>859775</v>
      </c>
      <c r="T9" s="65">
        <v>876362</v>
      </c>
      <c r="U9" s="65">
        <v>871087</v>
      </c>
      <c r="V9" s="65">
        <v>2607224</v>
      </c>
      <c r="W9" s="65">
        <v>10360752</v>
      </c>
      <c r="X9" s="65">
        <v>28955548</v>
      </c>
      <c r="Y9" s="65">
        <v>-18594796</v>
      </c>
      <c r="Z9" s="145">
        <v>-64.22</v>
      </c>
      <c r="AA9" s="67">
        <v>28955548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-231419847</v>
      </c>
      <c r="D12" s="160">
        <v>-323916351</v>
      </c>
      <c r="E12" s="64">
        <v>-478324394</v>
      </c>
      <c r="F12" s="65">
        <v>-561740034</v>
      </c>
      <c r="G12" s="65">
        <v>-18681292</v>
      </c>
      <c r="H12" s="65">
        <v>-24188880</v>
      </c>
      <c r="I12" s="65">
        <v>-35422646</v>
      </c>
      <c r="J12" s="65">
        <v>-78292818</v>
      </c>
      <c r="K12" s="65">
        <v>-26285564</v>
      </c>
      <c r="L12" s="65">
        <v>-18327241</v>
      </c>
      <c r="M12" s="65">
        <v>-39812708</v>
      </c>
      <c r="N12" s="65">
        <v>-84425513</v>
      </c>
      <c r="O12" s="65">
        <v>-18636756</v>
      </c>
      <c r="P12" s="65">
        <v>-29550978</v>
      </c>
      <c r="Q12" s="65">
        <v>-33547328</v>
      </c>
      <c r="R12" s="65">
        <v>-81735062</v>
      </c>
      <c r="S12" s="65">
        <v>-20058712</v>
      </c>
      <c r="T12" s="65">
        <v>-30311996</v>
      </c>
      <c r="U12" s="65">
        <v>-29092250</v>
      </c>
      <c r="V12" s="65">
        <v>-79462958</v>
      </c>
      <c r="W12" s="65">
        <v>-323916351</v>
      </c>
      <c r="X12" s="65">
        <v>-561740034</v>
      </c>
      <c r="Y12" s="65">
        <v>237823683</v>
      </c>
      <c r="Z12" s="145">
        <v>-42.34</v>
      </c>
      <c r="AA12" s="67">
        <v>-561740034</v>
      </c>
    </row>
    <row r="13" spans="1:27" ht="13.5">
      <c r="A13" s="264" t="s">
        <v>40</v>
      </c>
      <c r="B13" s="197"/>
      <c r="C13" s="160">
        <v>-418165</v>
      </c>
      <c r="D13" s="160">
        <v>-9830</v>
      </c>
      <c r="E13" s="64"/>
      <c r="F13" s="65">
        <v>-9000000</v>
      </c>
      <c r="G13" s="65"/>
      <c r="H13" s="65"/>
      <c r="I13" s="65"/>
      <c r="J13" s="65"/>
      <c r="K13" s="65"/>
      <c r="L13" s="65">
        <v>-2350</v>
      </c>
      <c r="M13" s="65">
        <v>-7480</v>
      </c>
      <c r="N13" s="65">
        <v>-9830</v>
      </c>
      <c r="O13" s="65"/>
      <c r="P13" s="65"/>
      <c r="Q13" s="65"/>
      <c r="R13" s="65"/>
      <c r="S13" s="65"/>
      <c r="T13" s="65"/>
      <c r="U13" s="65"/>
      <c r="V13" s="65"/>
      <c r="W13" s="65">
        <v>-9830</v>
      </c>
      <c r="X13" s="65">
        <v>-9000000</v>
      </c>
      <c r="Y13" s="65">
        <v>8990170</v>
      </c>
      <c r="Z13" s="145">
        <v>-99.89</v>
      </c>
      <c r="AA13" s="67">
        <v>-9000000</v>
      </c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91341577</v>
      </c>
      <c r="D15" s="177">
        <f>SUM(D6:D14)</f>
        <v>282517381</v>
      </c>
      <c r="E15" s="77">
        <f t="shared" si="0"/>
        <v>59210609</v>
      </c>
      <c r="F15" s="78">
        <f t="shared" si="0"/>
        <v>156612215</v>
      </c>
      <c r="G15" s="78">
        <f t="shared" si="0"/>
        <v>111044877</v>
      </c>
      <c r="H15" s="78">
        <f t="shared" si="0"/>
        <v>35246688</v>
      </c>
      <c r="I15" s="78">
        <f t="shared" si="0"/>
        <v>-9044792</v>
      </c>
      <c r="J15" s="78">
        <f t="shared" si="0"/>
        <v>137246773</v>
      </c>
      <c r="K15" s="78">
        <f t="shared" si="0"/>
        <v>-9788219</v>
      </c>
      <c r="L15" s="78">
        <f t="shared" si="0"/>
        <v>3537968</v>
      </c>
      <c r="M15" s="78">
        <f t="shared" si="0"/>
        <v>69487734</v>
      </c>
      <c r="N15" s="78">
        <f t="shared" si="0"/>
        <v>63237483</v>
      </c>
      <c r="O15" s="78">
        <f t="shared" si="0"/>
        <v>-7278615</v>
      </c>
      <c r="P15" s="78">
        <f t="shared" si="0"/>
        <v>65206163</v>
      </c>
      <c r="Q15" s="78">
        <f t="shared" si="0"/>
        <v>77813148</v>
      </c>
      <c r="R15" s="78">
        <f t="shared" si="0"/>
        <v>135740696</v>
      </c>
      <c r="S15" s="78">
        <f t="shared" si="0"/>
        <v>-13037083</v>
      </c>
      <c r="T15" s="78">
        <f t="shared" si="0"/>
        <v>-23062952</v>
      </c>
      <c r="U15" s="78">
        <f t="shared" si="0"/>
        <v>-17607536</v>
      </c>
      <c r="V15" s="78">
        <f t="shared" si="0"/>
        <v>-53707571</v>
      </c>
      <c r="W15" s="78">
        <f t="shared" si="0"/>
        <v>282517381</v>
      </c>
      <c r="X15" s="78">
        <f t="shared" si="0"/>
        <v>156612215</v>
      </c>
      <c r="Y15" s="78">
        <f t="shared" si="0"/>
        <v>125905166</v>
      </c>
      <c r="Z15" s="179">
        <f>+IF(X15&lt;&gt;0,+(Y15/X15)*100,0)</f>
        <v>80.39294125301785</v>
      </c>
      <c r="AA15" s="79">
        <f>SUM(AA6:AA14)</f>
        <v>156612215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-62339468</v>
      </c>
      <c r="D24" s="160">
        <v>-129563983</v>
      </c>
      <c r="E24" s="64">
        <v>-95778500</v>
      </c>
      <c r="F24" s="65">
        <v>-137870500</v>
      </c>
      <c r="G24" s="65">
        <v>-1511707</v>
      </c>
      <c r="H24" s="65">
        <v>-14939150</v>
      </c>
      <c r="I24" s="65">
        <v>-12990144</v>
      </c>
      <c r="J24" s="65">
        <v>-29441001</v>
      </c>
      <c r="K24" s="65">
        <v>-14993903</v>
      </c>
      <c r="L24" s="65">
        <v>-11575273</v>
      </c>
      <c r="M24" s="65">
        <v>-16248794</v>
      </c>
      <c r="N24" s="65">
        <v>-42817970</v>
      </c>
      <c r="O24" s="65">
        <v>-2578724</v>
      </c>
      <c r="P24" s="65">
        <v>-7820779</v>
      </c>
      <c r="Q24" s="65">
        <v>-7448589</v>
      </c>
      <c r="R24" s="65">
        <v>-17848092</v>
      </c>
      <c r="S24" s="65">
        <v>-6683418</v>
      </c>
      <c r="T24" s="65">
        <v>-6835273</v>
      </c>
      <c r="U24" s="65">
        <v>-25938229</v>
      </c>
      <c r="V24" s="65">
        <v>-39456920</v>
      </c>
      <c r="W24" s="65">
        <v>-129563983</v>
      </c>
      <c r="X24" s="65">
        <v>-137870500</v>
      </c>
      <c r="Y24" s="65">
        <v>8306517</v>
      </c>
      <c r="Z24" s="145">
        <v>-6.02</v>
      </c>
      <c r="AA24" s="67">
        <v>-137870500</v>
      </c>
    </row>
    <row r="25" spans="1:27" ht="13.5">
      <c r="A25" s="265" t="s">
        <v>194</v>
      </c>
      <c r="B25" s="266"/>
      <c r="C25" s="177">
        <f aca="true" t="shared" si="1" ref="C25:Y25">SUM(C19:C24)</f>
        <v>-62339468</v>
      </c>
      <c r="D25" s="177">
        <f>SUM(D19:D24)</f>
        <v>-129563983</v>
      </c>
      <c r="E25" s="77">
        <f t="shared" si="1"/>
        <v>-95778500</v>
      </c>
      <c r="F25" s="78">
        <f t="shared" si="1"/>
        <v>-137870500</v>
      </c>
      <c r="G25" s="78">
        <f t="shared" si="1"/>
        <v>-1511707</v>
      </c>
      <c r="H25" s="78">
        <f t="shared" si="1"/>
        <v>-14939150</v>
      </c>
      <c r="I25" s="78">
        <f t="shared" si="1"/>
        <v>-12990144</v>
      </c>
      <c r="J25" s="78">
        <f t="shared" si="1"/>
        <v>-29441001</v>
      </c>
      <c r="K25" s="78">
        <f t="shared" si="1"/>
        <v>-14993903</v>
      </c>
      <c r="L25" s="78">
        <f t="shared" si="1"/>
        <v>-11575273</v>
      </c>
      <c r="M25" s="78">
        <f t="shared" si="1"/>
        <v>-16248794</v>
      </c>
      <c r="N25" s="78">
        <f t="shared" si="1"/>
        <v>-42817970</v>
      </c>
      <c r="O25" s="78">
        <f t="shared" si="1"/>
        <v>-2578724</v>
      </c>
      <c r="P25" s="78">
        <f t="shared" si="1"/>
        <v>-7820779</v>
      </c>
      <c r="Q25" s="78">
        <f t="shared" si="1"/>
        <v>-7448589</v>
      </c>
      <c r="R25" s="78">
        <f t="shared" si="1"/>
        <v>-17848092</v>
      </c>
      <c r="S25" s="78">
        <f t="shared" si="1"/>
        <v>-6683418</v>
      </c>
      <c r="T25" s="78">
        <f t="shared" si="1"/>
        <v>-6835273</v>
      </c>
      <c r="U25" s="78">
        <f t="shared" si="1"/>
        <v>-25938229</v>
      </c>
      <c r="V25" s="78">
        <f t="shared" si="1"/>
        <v>-39456920</v>
      </c>
      <c r="W25" s="78">
        <f t="shared" si="1"/>
        <v>-129563983</v>
      </c>
      <c r="X25" s="78">
        <f t="shared" si="1"/>
        <v>-137870500</v>
      </c>
      <c r="Y25" s="78">
        <f t="shared" si="1"/>
        <v>8306517</v>
      </c>
      <c r="Z25" s="179">
        <f>+IF(X25&lt;&gt;0,+(Y25/X25)*100,0)</f>
        <v>-6.024868989377713</v>
      </c>
      <c r="AA25" s="79">
        <f>SUM(AA19:AA24)</f>
        <v>-137870500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>
        <v>90000000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90000000</v>
      </c>
      <c r="Y30" s="65">
        <v>-90000000</v>
      </c>
      <c r="Z30" s="145">
        <v>-100</v>
      </c>
      <c r="AA30" s="67">
        <v>90000000</v>
      </c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-1633628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-1633628</v>
      </c>
      <c r="D34" s="177">
        <f>SUM(D29:D33)</f>
        <v>0</v>
      </c>
      <c r="E34" s="77">
        <f t="shared" si="2"/>
        <v>0</v>
      </c>
      <c r="F34" s="78">
        <f t="shared" si="2"/>
        <v>90000000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90000000</v>
      </c>
      <c r="Y34" s="78">
        <f t="shared" si="2"/>
        <v>-90000000</v>
      </c>
      <c r="Z34" s="179">
        <f>+IF(X34&lt;&gt;0,+(Y34/X34)*100,0)</f>
        <v>-100</v>
      </c>
      <c r="AA34" s="79">
        <f>SUM(AA29:AA33)</f>
        <v>90000000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27368481</v>
      </c>
      <c r="D36" s="158">
        <f>+D15+D25+D34</f>
        <v>152953398</v>
      </c>
      <c r="E36" s="104">
        <f t="shared" si="3"/>
        <v>-36567891</v>
      </c>
      <c r="F36" s="105">
        <f t="shared" si="3"/>
        <v>108741715</v>
      </c>
      <c r="G36" s="105">
        <f t="shared" si="3"/>
        <v>109533170</v>
      </c>
      <c r="H36" s="105">
        <f t="shared" si="3"/>
        <v>20307538</v>
      </c>
      <c r="I36" s="105">
        <f t="shared" si="3"/>
        <v>-22034936</v>
      </c>
      <c r="J36" s="105">
        <f t="shared" si="3"/>
        <v>107805772</v>
      </c>
      <c r="K36" s="105">
        <f t="shared" si="3"/>
        <v>-24782122</v>
      </c>
      <c r="L36" s="105">
        <f t="shared" si="3"/>
        <v>-8037305</v>
      </c>
      <c r="M36" s="105">
        <f t="shared" si="3"/>
        <v>53238940</v>
      </c>
      <c r="N36" s="105">
        <f t="shared" si="3"/>
        <v>20419513</v>
      </c>
      <c r="O36" s="105">
        <f t="shared" si="3"/>
        <v>-9857339</v>
      </c>
      <c r="P36" s="105">
        <f t="shared" si="3"/>
        <v>57385384</v>
      </c>
      <c r="Q36" s="105">
        <f t="shared" si="3"/>
        <v>70364559</v>
      </c>
      <c r="R36" s="105">
        <f t="shared" si="3"/>
        <v>117892604</v>
      </c>
      <c r="S36" s="105">
        <f t="shared" si="3"/>
        <v>-19720501</v>
      </c>
      <c r="T36" s="105">
        <f t="shared" si="3"/>
        <v>-29898225</v>
      </c>
      <c r="U36" s="105">
        <f t="shared" si="3"/>
        <v>-43545765</v>
      </c>
      <c r="V36" s="105">
        <f t="shared" si="3"/>
        <v>-93164491</v>
      </c>
      <c r="W36" s="105">
        <f t="shared" si="3"/>
        <v>152953398</v>
      </c>
      <c r="X36" s="105">
        <f t="shared" si="3"/>
        <v>108741715</v>
      </c>
      <c r="Y36" s="105">
        <f t="shared" si="3"/>
        <v>44211683</v>
      </c>
      <c r="Z36" s="142">
        <f>+IF(X36&lt;&gt;0,+(Y36/X36)*100,0)</f>
        <v>40.65751859808354</v>
      </c>
      <c r="AA36" s="107">
        <f>+AA15+AA25+AA34</f>
        <v>108741715</v>
      </c>
    </row>
    <row r="37" spans="1:27" ht="13.5">
      <c r="A37" s="264" t="s">
        <v>202</v>
      </c>
      <c r="B37" s="197" t="s">
        <v>96</v>
      </c>
      <c r="C37" s="158">
        <v>43220529</v>
      </c>
      <c r="D37" s="158">
        <v>90564562</v>
      </c>
      <c r="E37" s="104">
        <v>97040827</v>
      </c>
      <c r="F37" s="105"/>
      <c r="G37" s="105">
        <v>90564562</v>
      </c>
      <c r="H37" s="105">
        <v>200097732</v>
      </c>
      <c r="I37" s="105">
        <v>220405270</v>
      </c>
      <c r="J37" s="105">
        <v>90564562</v>
      </c>
      <c r="K37" s="105">
        <v>198370334</v>
      </c>
      <c r="L37" s="105">
        <v>173588212</v>
      </c>
      <c r="M37" s="105">
        <v>165550907</v>
      </c>
      <c r="N37" s="105">
        <v>198370334</v>
      </c>
      <c r="O37" s="105">
        <v>218789847</v>
      </c>
      <c r="P37" s="105">
        <v>208932508</v>
      </c>
      <c r="Q37" s="105">
        <v>266317892</v>
      </c>
      <c r="R37" s="105">
        <v>218789847</v>
      </c>
      <c r="S37" s="105">
        <v>336682451</v>
      </c>
      <c r="T37" s="105">
        <v>316961950</v>
      </c>
      <c r="U37" s="105">
        <v>287063725</v>
      </c>
      <c r="V37" s="105">
        <v>336682451</v>
      </c>
      <c r="W37" s="105">
        <v>90564562</v>
      </c>
      <c r="X37" s="105"/>
      <c r="Y37" s="105">
        <v>90564562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70589010</v>
      </c>
      <c r="D38" s="272">
        <v>243517960</v>
      </c>
      <c r="E38" s="273">
        <v>60472936</v>
      </c>
      <c r="F38" s="274">
        <v>108741715</v>
      </c>
      <c r="G38" s="274">
        <v>200097732</v>
      </c>
      <c r="H38" s="274">
        <v>220405270</v>
      </c>
      <c r="I38" s="274">
        <v>198370334</v>
      </c>
      <c r="J38" s="274">
        <v>198370334</v>
      </c>
      <c r="K38" s="274">
        <v>173588212</v>
      </c>
      <c r="L38" s="274">
        <v>165550907</v>
      </c>
      <c r="M38" s="274">
        <v>218789847</v>
      </c>
      <c r="N38" s="274">
        <v>218789847</v>
      </c>
      <c r="O38" s="274">
        <v>208932508</v>
      </c>
      <c r="P38" s="274">
        <v>266317892</v>
      </c>
      <c r="Q38" s="274">
        <v>336682451</v>
      </c>
      <c r="R38" s="274">
        <v>336682451</v>
      </c>
      <c r="S38" s="274">
        <v>316961950</v>
      </c>
      <c r="T38" s="274">
        <v>287063725</v>
      </c>
      <c r="U38" s="274">
        <v>243517960</v>
      </c>
      <c r="V38" s="274">
        <v>243517960</v>
      </c>
      <c r="W38" s="274">
        <v>243517960</v>
      </c>
      <c r="X38" s="274">
        <v>108741715</v>
      </c>
      <c r="Y38" s="274">
        <v>134776245</v>
      </c>
      <c r="Z38" s="275">
        <v>123.94</v>
      </c>
      <c r="AA38" s="276">
        <v>108741715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2012-08-02T07:51:29Z</dcterms:created>
  <dcterms:modified xsi:type="dcterms:W3CDTF">2012-08-02T07:51:29Z</dcterms:modified>
  <cp:category/>
  <cp:version/>
  <cp:contentType/>
  <cp:contentStatus/>
</cp:coreProperties>
</file>