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<sst xmlns="http://schemas.openxmlformats.org/spreadsheetml/2006/main" count="536" uniqueCount="252">
  <si>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Lephalale(LIM362)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</si>
  <si>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</si>
  <si>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</si>
  <si>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</si>
  <si>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</si>
  <si>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</si>
  <si>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</si>
  <si>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</si>
  <si>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</si>
  <si>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</si>
  <si>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</si>
  <si>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</si>
  <si>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</si>
  <si>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</si>
  <si>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</si>
  <si>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</si>
  <si>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</si>
  <si>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</si>
  <si>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</si>
  <si>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</si>
  <si>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</si>
  <si>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</si>
  <si>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</si>
  <si>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</si>
  <si>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</si>
  <si>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</si>
  <si>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</si>
  <si>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</si>
  <si>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</si>
  <si>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</si>
  <si>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</si>
  <si>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</si>
  <si>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</si>
  <si>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</si>
  <si>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</si>
  <si>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</si>
  <si>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</si>
  <si>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</si>
  <si>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</si>
  <si>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</si>
  <si>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</si>
  <si>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</si>
  <si>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</si>
  <si>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</si>
  <si>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</si>
  <si>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</si>
  <si>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</si>
  <si>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</si>
  <si>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</si>
  <si>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</si>
  <si>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</si>
  <si>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</si>
  <si>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</si>
  <si>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</si>
  <si>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</si>
  <si>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</si>
  <si>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</si>
  <si>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</si>
  <si>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</si>
  <si>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</si>
  <si>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</si>
  <si>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</si>
  <si>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</si>
  <si>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</si>
  <si>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</si>
  <si>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</si>
  <si>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</si>
  <si>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</si>
  <si>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</si>
  <si>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</si>
  <si>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Lephalale(LIM362)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</si>
  <si>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</si>
  <si>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</si>
  <si>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</si>
  <si>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</si>
  <si>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</si>
  <si>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</si>
  <si>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</si>
  <si>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</si>
  <si>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</si>
  <si>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</si>
  <si>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</si>
  <si>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</si>
  <si>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</si>
  <si>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</si>
  <si>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</si>
  <si>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</si>
  <si>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</si>
  <si>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</si>
  <si>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</si>
  <si>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</si>
  <si>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</si>
  <si>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</si>
  <si>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</si>
  <si>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</si>
  <si>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</si>
  <si>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</si>
  <si>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</si>
  <si>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</si>
  <si>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</si>
  <si>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Lephalale(LIM362)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</si>
  <si>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</si>
  <si>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</si>
  <si>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</si>
  <si>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</si>
  <si>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</si>
  <si>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</si>
  <si>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</si>
  <si>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</si>
  <si>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</si>
  <si>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</si>
  <si>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</si>
  <si>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</si>
  <si>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</si>
  <si>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</si>
  <si>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</si>
  <si>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</si>
  <si>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</si>
  <si>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</si>
  <si>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</si>
  <si>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</si>
  <si>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</si>
  <si>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</si>
  <si>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</si>
  <si>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</si>
  <si>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</si>
  <si>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</si>
  <si>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</si>
  <si>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</si>
  <si>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</si>
  <si>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</si>
  <si>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</si>
  <si>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</si>
  <si>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Lephalale(LIM362)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</si>
  <si>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</si>
  <si>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</si>
  <si>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</si>
  <si>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</si>
  <si>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</si>
  <si>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</si>
  <si>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</si>
  <si>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</si>
  <si>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</si>
  <si>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Lephalale(LIM362)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</si>
  <si>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</si>
  <si>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</si>
  <si>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</si>
  <si>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</si>
  <si>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</si>
  <si>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</si>
  <si>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</si>
  <si>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</si>
  <si>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</si>
  <si>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</si>
  <si>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</si>
  <si>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</si>
  <si>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</si>
  <si>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</si>
  <si>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</si>
  <si>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</si>
  <si>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</si>
  <si>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</si>
  <si>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</si>
  <si>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</si>
  <si>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</si>
  <si>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</si>
  <si>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</si>
  <si>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</si>
  <si>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</si>
  <si>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</si>
  <si>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</si>
  <si>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</si>
  <si>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</si>
  <si>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</si>
  <si>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</si>
  <si>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</si>
  <si>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</si>
  <si>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Lephalale(LIM362)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</si>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</sst>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22627169</v>
      </c>
      <c r="E5" s="65">
        <v>22627169</v>
      </c>
      <c r="F5" s="65">
        <v>3537423</v>
      </c>
      <c r="G5" s="65">
        <v>3922387</v>
      </c>
      <c r="H5" s="65">
        <v>616703</v>
      </c>
      <c r="I5" s="65">
        <v>8076513</v>
      </c>
      <c r="J5" s="65">
        <v>2704263</v>
      </c>
      <c r="K5" s="65">
        <v>2695797</v>
      </c>
      <c r="L5" s="65">
        <v>2690612</v>
      </c>
      <c r="M5" s="65">
        <v>8090672</v>
      </c>
      <c r="N5" s="65">
        <v>0</v>
      </c>
      <c r="O5" s="65">
        <v>123965</v>
      </c>
      <c r="P5" s="65">
        <v>4466673</v>
      </c>
      <c r="Q5" s="65">
        <v>4590638</v>
      </c>
      <c r="R5" s="65">
        <v>3331261</v>
      </c>
      <c r="S5" s="65">
        <v>0</v>
      </c>
      <c r="T5" s="65">
        <v>0</v>
      </c>
      <c r="U5" s="65">
        <v>3331261</v>
      </c>
      <c r="V5" s="65">
        <v>24089084</v>
      </c>
      <c r="W5" s="65">
        <v>22627169</v>
      </c>
      <c r="X5" s="65">
        <v>1461915</v>
      </c>
      <c r="Y5" s="66">
        <v>6.46</v>
      </c>
      <c r="Z5" s="67">
        <v>22627169</v>
      </c>
    </row>
    <row r="6" spans="1:26" ht="13.5">
      <c r="A6" s="63" t="s">
        <v>32</v>
      </c>
      <c r="B6" s="19">
        <v>0</v>
      </c>
      <c r="C6" s="19"/>
      <c r="D6" s="64">
        <v>102458833</v>
      </c>
      <c r="E6" s="65">
        <v>102458833</v>
      </c>
      <c r="F6" s="65">
        <v>10997286</v>
      </c>
      <c r="G6" s="65">
        <v>10874208</v>
      </c>
      <c r="H6" s="65">
        <v>9395828</v>
      </c>
      <c r="I6" s="65">
        <v>31267322</v>
      </c>
      <c r="J6" s="65">
        <v>9317313</v>
      </c>
      <c r="K6" s="65">
        <v>10497840</v>
      </c>
      <c r="L6" s="65">
        <v>12130237</v>
      </c>
      <c r="M6" s="65">
        <v>31945390</v>
      </c>
      <c r="N6" s="65">
        <v>0</v>
      </c>
      <c r="O6" s="65">
        <v>10558942</v>
      </c>
      <c r="P6" s="65">
        <v>12638824</v>
      </c>
      <c r="Q6" s="65">
        <v>23197766</v>
      </c>
      <c r="R6" s="65">
        <v>14398849</v>
      </c>
      <c r="S6" s="65">
        <v>0</v>
      </c>
      <c r="T6" s="65">
        <v>0</v>
      </c>
      <c r="U6" s="65">
        <v>14398849</v>
      </c>
      <c r="V6" s="65">
        <v>100809327</v>
      </c>
      <c r="W6" s="65">
        <v>102458833</v>
      </c>
      <c r="X6" s="65">
        <v>-1649506</v>
      </c>
      <c r="Y6" s="66">
        <v>-1.61</v>
      </c>
      <c r="Z6" s="67">
        <v>102458833</v>
      </c>
    </row>
    <row r="7" spans="1:26" ht="13.5">
      <c r="A7" s="63" t="s">
        <v>33</v>
      </c>
      <c r="B7" s="19">
        <v>0</v>
      </c>
      <c r="C7" s="19"/>
      <c r="D7" s="64">
        <v>3600000</v>
      </c>
      <c r="E7" s="65">
        <v>3600000</v>
      </c>
      <c r="F7" s="65">
        <v>535545</v>
      </c>
      <c r="G7" s="65">
        <v>550</v>
      </c>
      <c r="H7" s="65">
        <v>1536097</v>
      </c>
      <c r="I7" s="65">
        <v>2072192</v>
      </c>
      <c r="J7" s="65">
        <v>574399</v>
      </c>
      <c r="K7" s="65">
        <v>0</v>
      </c>
      <c r="L7" s="65">
        <v>0</v>
      </c>
      <c r="M7" s="65">
        <v>574399</v>
      </c>
      <c r="N7" s="65">
        <v>0</v>
      </c>
      <c r="O7" s="65">
        <v>0</v>
      </c>
      <c r="P7" s="65">
        <v>3163388</v>
      </c>
      <c r="Q7" s="65">
        <v>3163388</v>
      </c>
      <c r="R7" s="65">
        <v>901247</v>
      </c>
      <c r="S7" s="65">
        <v>0</v>
      </c>
      <c r="T7" s="65">
        <v>0</v>
      </c>
      <c r="U7" s="65">
        <v>901247</v>
      </c>
      <c r="V7" s="65">
        <v>6711226</v>
      </c>
      <c r="W7" s="65">
        <v>3600000</v>
      </c>
      <c r="X7" s="65">
        <v>3111226</v>
      </c>
      <c r="Y7" s="66">
        <v>86.42</v>
      </c>
      <c r="Z7" s="67">
        <v>3600000</v>
      </c>
    </row>
    <row r="8" spans="1:26" ht="13.5">
      <c r="A8" s="63" t="s">
        <v>34</v>
      </c>
      <c r="B8" s="19">
        <v>0</v>
      </c>
      <c r="C8" s="19"/>
      <c r="D8" s="64">
        <v>77289147</v>
      </c>
      <c r="E8" s="65">
        <v>77289147</v>
      </c>
      <c r="F8" s="65">
        <v>31234689</v>
      </c>
      <c r="G8" s="65">
        <v>0</v>
      </c>
      <c r="H8" s="65">
        <v>125135</v>
      </c>
      <c r="I8" s="65">
        <v>31359824</v>
      </c>
      <c r="J8" s="65">
        <v>0</v>
      </c>
      <c r="K8" s="65">
        <v>2095188</v>
      </c>
      <c r="L8" s="65">
        <v>20515001</v>
      </c>
      <c r="M8" s="65">
        <v>22610189</v>
      </c>
      <c r="N8" s="65">
        <v>0</v>
      </c>
      <c r="O8" s="65">
        <v>0</v>
      </c>
      <c r="P8" s="65">
        <v>18419145</v>
      </c>
      <c r="Q8" s="65">
        <v>18419145</v>
      </c>
      <c r="R8" s="65">
        <v>187915</v>
      </c>
      <c r="S8" s="65">
        <v>0</v>
      </c>
      <c r="T8" s="65">
        <v>0</v>
      </c>
      <c r="U8" s="65">
        <v>187915</v>
      </c>
      <c r="V8" s="65">
        <v>72577073</v>
      </c>
      <c r="W8" s="65">
        <v>77289147</v>
      </c>
      <c r="X8" s="65">
        <v>-4712074</v>
      </c>
      <c r="Y8" s="66">
        <v>-6.1</v>
      </c>
      <c r="Z8" s="67">
        <v>77289147</v>
      </c>
    </row>
    <row r="9" spans="1:26" ht="13.5">
      <c r="A9" s="63" t="s">
        <v>35</v>
      </c>
      <c r="B9" s="19">
        <v>0</v>
      </c>
      <c r="C9" s="19"/>
      <c r="D9" s="64">
        <v>37059995</v>
      </c>
      <c r="E9" s="65">
        <v>37059995</v>
      </c>
      <c r="F9" s="65">
        <v>3557321</v>
      </c>
      <c r="G9" s="65">
        <v>855138</v>
      </c>
      <c r="H9" s="65">
        <v>1661937</v>
      </c>
      <c r="I9" s="65">
        <v>6074396</v>
      </c>
      <c r="J9" s="65">
        <v>2308203</v>
      </c>
      <c r="K9" s="65">
        <v>1634953</v>
      </c>
      <c r="L9" s="65">
        <v>131166</v>
      </c>
      <c r="M9" s="65">
        <v>4074322</v>
      </c>
      <c r="N9" s="65">
        <v>0</v>
      </c>
      <c r="O9" s="65">
        <v>3306133</v>
      </c>
      <c r="P9" s="65">
        <v>6383913</v>
      </c>
      <c r="Q9" s="65">
        <v>9690046</v>
      </c>
      <c r="R9" s="65">
        <v>1997278</v>
      </c>
      <c r="S9" s="65">
        <v>0</v>
      </c>
      <c r="T9" s="65">
        <v>0</v>
      </c>
      <c r="U9" s="65">
        <v>1997278</v>
      </c>
      <c r="V9" s="65">
        <v>21836042</v>
      </c>
      <c r="W9" s="65">
        <v>37059995</v>
      </c>
      <c r="X9" s="65">
        <v>-15223953</v>
      </c>
      <c r="Y9" s="66">
        <v>-41.08</v>
      </c>
      <c r="Z9" s="67">
        <v>37059995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243035144</v>
      </c>
      <c r="E10" s="71">
        <f t="shared" si="0"/>
        <v>243035144</v>
      </c>
      <c r="F10" s="71">
        <f t="shared" si="0"/>
        <v>49862264</v>
      </c>
      <c r="G10" s="71">
        <f t="shared" si="0"/>
        <v>15652283</v>
      </c>
      <c r="H10" s="71">
        <f t="shared" si="0"/>
        <v>13335700</v>
      </c>
      <c r="I10" s="71">
        <f t="shared" si="0"/>
        <v>78850247</v>
      </c>
      <c r="J10" s="71">
        <f t="shared" si="0"/>
        <v>14904178</v>
      </c>
      <c r="K10" s="71">
        <f t="shared" si="0"/>
        <v>16923778</v>
      </c>
      <c r="L10" s="71">
        <f t="shared" si="0"/>
        <v>35467016</v>
      </c>
      <c r="M10" s="71">
        <f t="shared" si="0"/>
        <v>67294972</v>
      </c>
      <c r="N10" s="71">
        <f t="shared" si="0"/>
        <v>0</v>
      </c>
      <c r="O10" s="71">
        <f t="shared" si="0"/>
        <v>13989040</v>
      </c>
      <c r="P10" s="71">
        <f t="shared" si="0"/>
        <v>45071943</v>
      </c>
      <c r="Q10" s="71">
        <f t="shared" si="0"/>
        <v>59060983</v>
      </c>
      <c r="R10" s="71">
        <f t="shared" si="0"/>
        <v>20816550</v>
      </c>
      <c r="S10" s="71">
        <f t="shared" si="0"/>
        <v>0</v>
      </c>
      <c r="T10" s="71">
        <f t="shared" si="0"/>
        <v>0</v>
      </c>
      <c r="U10" s="71">
        <f t="shared" si="0"/>
        <v>20816550</v>
      </c>
      <c r="V10" s="71">
        <f t="shared" si="0"/>
        <v>226022752</v>
      </c>
      <c r="W10" s="71">
        <f t="shared" si="0"/>
        <v>243035144</v>
      </c>
      <c r="X10" s="71">
        <f t="shared" si="0"/>
        <v>-17012392</v>
      </c>
      <c r="Y10" s="72">
        <f>+IF(W10&lt;&gt;0,(X10/W10)*100,0)</f>
        <v>-6.999971987590403</v>
      </c>
      <c r="Z10" s="73">
        <f t="shared" si="0"/>
        <v>243035144</v>
      </c>
    </row>
    <row r="11" spans="1:26" ht="13.5">
      <c r="A11" s="63" t="s">
        <v>37</v>
      </c>
      <c r="B11" s="19">
        <v>0</v>
      </c>
      <c r="C11" s="19"/>
      <c r="D11" s="64">
        <v>92632532</v>
      </c>
      <c r="E11" s="65">
        <v>92632532</v>
      </c>
      <c r="F11" s="65">
        <v>6631306</v>
      </c>
      <c r="G11" s="65">
        <v>6961417</v>
      </c>
      <c r="H11" s="65">
        <v>6795347</v>
      </c>
      <c r="I11" s="65">
        <v>20388070</v>
      </c>
      <c r="J11" s="65">
        <v>7511246</v>
      </c>
      <c r="K11" s="65">
        <v>8554416</v>
      </c>
      <c r="L11" s="65">
        <v>7208474</v>
      </c>
      <c r="M11" s="65">
        <v>23274136</v>
      </c>
      <c r="N11" s="65">
        <v>0</v>
      </c>
      <c r="O11" s="65">
        <v>7262228</v>
      </c>
      <c r="P11" s="65">
        <v>7314476</v>
      </c>
      <c r="Q11" s="65">
        <v>14576704</v>
      </c>
      <c r="R11" s="65">
        <v>5988319</v>
      </c>
      <c r="S11" s="65">
        <v>0</v>
      </c>
      <c r="T11" s="65">
        <v>0</v>
      </c>
      <c r="U11" s="65">
        <v>5988319</v>
      </c>
      <c r="V11" s="65">
        <v>64227229</v>
      </c>
      <c r="W11" s="65">
        <v>92632532</v>
      </c>
      <c r="X11" s="65">
        <v>-28405303</v>
      </c>
      <c r="Y11" s="66">
        <v>-30.66</v>
      </c>
      <c r="Z11" s="67">
        <v>92632532</v>
      </c>
    </row>
    <row r="12" spans="1:26" ht="13.5">
      <c r="A12" s="63" t="s">
        <v>38</v>
      </c>
      <c r="B12" s="19">
        <v>0</v>
      </c>
      <c r="C12" s="19"/>
      <c r="D12" s="64">
        <v>6844415</v>
      </c>
      <c r="E12" s="65">
        <v>6844415</v>
      </c>
      <c r="F12" s="65">
        <v>573283</v>
      </c>
      <c r="G12" s="65">
        <v>535892</v>
      </c>
      <c r="H12" s="65">
        <v>588413</v>
      </c>
      <c r="I12" s="65">
        <v>1697588</v>
      </c>
      <c r="J12" s="65">
        <v>0</v>
      </c>
      <c r="K12" s="65">
        <v>537892</v>
      </c>
      <c r="L12" s="65">
        <v>566747</v>
      </c>
      <c r="M12" s="65">
        <v>1104639</v>
      </c>
      <c r="N12" s="65">
        <v>0</v>
      </c>
      <c r="O12" s="65">
        <v>538740</v>
      </c>
      <c r="P12" s="65">
        <v>794128</v>
      </c>
      <c r="Q12" s="65">
        <v>1332868</v>
      </c>
      <c r="R12" s="65">
        <v>571951</v>
      </c>
      <c r="S12" s="65">
        <v>0</v>
      </c>
      <c r="T12" s="65">
        <v>0</v>
      </c>
      <c r="U12" s="65">
        <v>571951</v>
      </c>
      <c r="V12" s="65">
        <v>4707046</v>
      </c>
      <c r="W12" s="65">
        <v>6844415</v>
      </c>
      <c r="X12" s="65">
        <v>-2137369</v>
      </c>
      <c r="Y12" s="66">
        <v>-31.23</v>
      </c>
      <c r="Z12" s="67">
        <v>6844415</v>
      </c>
    </row>
    <row r="13" spans="1:26" ht="13.5">
      <c r="A13" s="63" t="s">
        <v>214</v>
      </c>
      <c r="B13" s="19">
        <v>0</v>
      </c>
      <c r="C13" s="19"/>
      <c r="D13" s="64">
        <v>7139608</v>
      </c>
      <c r="E13" s="65">
        <v>7139608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32660204</v>
      </c>
      <c r="Q13" s="65">
        <v>32660204</v>
      </c>
      <c r="R13" s="65">
        <v>8928651</v>
      </c>
      <c r="S13" s="65">
        <v>0</v>
      </c>
      <c r="T13" s="65">
        <v>0</v>
      </c>
      <c r="U13" s="65">
        <v>8928651</v>
      </c>
      <c r="V13" s="65">
        <v>41588855</v>
      </c>
      <c r="W13" s="65">
        <v>7139608</v>
      </c>
      <c r="X13" s="65">
        <v>34449247</v>
      </c>
      <c r="Y13" s="66">
        <v>482.51</v>
      </c>
      <c r="Z13" s="67">
        <v>7139608</v>
      </c>
    </row>
    <row r="14" spans="1:26" ht="13.5">
      <c r="A14" s="63" t="s">
        <v>40</v>
      </c>
      <c r="B14" s="19">
        <v>0</v>
      </c>
      <c r="C14" s="19"/>
      <c r="D14" s="64">
        <v>8665000</v>
      </c>
      <c r="E14" s="65">
        <v>8665000</v>
      </c>
      <c r="F14" s="65">
        <v>0</v>
      </c>
      <c r="G14" s="65">
        <v>240225</v>
      </c>
      <c r="H14" s="65">
        <v>0</v>
      </c>
      <c r="I14" s="65">
        <v>240225</v>
      </c>
      <c r="J14" s="65">
        <v>0</v>
      </c>
      <c r="K14" s="65">
        <v>22532</v>
      </c>
      <c r="L14" s="65">
        <v>441512</v>
      </c>
      <c r="M14" s="65">
        <v>464044</v>
      </c>
      <c r="N14" s="65">
        <v>0</v>
      </c>
      <c r="O14" s="65">
        <v>0</v>
      </c>
      <c r="P14" s="65">
        <v>225420</v>
      </c>
      <c r="Q14" s="65">
        <v>225420</v>
      </c>
      <c r="R14" s="65">
        <v>0</v>
      </c>
      <c r="S14" s="65">
        <v>0</v>
      </c>
      <c r="T14" s="65">
        <v>0</v>
      </c>
      <c r="U14" s="65">
        <v>0</v>
      </c>
      <c r="V14" s="65">
        <v>929689</v>
      </c>
      <c r="W14" s="65">
        <v>8665000</v>
      </c>
      <c r="X14" s="65">
        <v>-7735311</v>
      </c>
      <c r="Y14" s="66">
        <v>-89.27</v>
      </c>
      <c r="Z14" s="67">
        <v>8665000</v>
      </c>
    </row>
    <row r="15" spans="1:26" ht="13.5">
      <c r="A15" s="63" t="s">
        <v>41</v>
      </c>
      <c r="B15" s="19">
        <v>0</v>
      </c>
      <c r="C15" s="19"/>
      <c r="D15" s="64">
        <v>61207237</v>
      </c>
      <c r="E15" s="65">
        <v>61207237</v>
      </c>
      <c r="F15" s="65">
        <v>7577529</v>
      </c>
      <c r="G15" s="65">
        <v>433903</v>
      </c>
      <c r="H15" s="65">
        <v>8870574</v>
      </c>
      <c r="I15" s="65">
        <v>16882006</v>
      </c>
      <c r="J15" s="65">
        <v>5746928</v>
      </c>
      <c r="K15" s="65">
        <v>4236023</v>
      </c>
      <c r="L15" s="65">
        <v>5793326</v>
      </c>
      <c r="M15" s="65">
        <v>15776277</v>
      </c>
      <c r="N15" s="65">
        <v>0</v>
      </c>
      <c r="O15" s="65">
        <v>743822</v>
      </c>
      <c r="P15" s="65">
        <v>6095646</v>
      </c>
      <c r="Q15" s="65">
        <v>6839468</v>
      </c>
      <c r="R15" s="65">
        <v>5528016</v>
      </c>
      <c r="S15" s="65">
        <v>0</v>
      </c>
      <c r="T15" s="65">
        <v>0</v>
      </c>
      <c r="U15" s="65">
        <v>5528016</v>
      </c>
      <c r="V15" s="65">
        <v>45025767</v>
      </c>
      <c r="W15" s="65">
        <v>61207237</v>
      </c>
      <c r="X15" s="65">
        <v>-16181470</v>
      </c>
      <c r="Y15" s="66">
        <v>-26.44</v>
      </c>
      <c r="Z15" s="67">
        <v>61207237</v>
      </c>
    </row>
    <row r="16" spans="1:26" ht="13.5">
      <c r="A16" s="74" t="s">
        <v>42</v>
      </c>
      <c r="B16" s="19">
        <v>0</v>
      </c>
      <c r="C16" s="19"/>
      <c r="D16" s="64">
        <v>1000000</v>
      </c>
      <c r="E16" s="65">
        <v>1000000</v>
      </c>
      <c r="F16" s="65">
        <v>0</v>
      </c>
      <c r="G16" s="65">
        <v>0</v>
      </c>
      <c r="H16" s="65">
        <v>103449</v>
      </c>
      <c r="I16" s="65">
        <v>103449</v>
      </c>
      <c r="J16" s="65">
        <v>12639</v>
      </c>
      <c r="K16" s="65">
        <v>224500</v>
      </c>
      <c r="L16" s="65">
        <v>0</v>
      </c>
      <c r="M16" s="65">
        <v>237139</v>
      </c>
      <c r="N16" s="65">
        <v>0</v>
      </c>
      <c r="O16" s="65">
        <v>147618</v>
      </c>
      <c r="P16" s="65">
        <v>189895</v>
      </c>
      <c r="Q16" s="65">
        <v>337513</v>
      </c>
      <c r="R16" s="65">
        <v>151858</v>
      </c>
      <c r="S16" s="65">
        <v>0</v>
      </c>
      <c r="T16" s="65">
        <v>0</v>
      </c>
      <c r="U16" s="65">
        <v>151858</v>
      </c>
      <c r="V16" s="65">
        <v>829959</v>
      </c>
      <c r="W16" s="65">
        <v>1000000</v>
      </c>
      <c r="X16" s="65">
        <v>-170041</v>
      </c>
      <c r="Y16" s="66">
        <v>-17</v>
      </c>
      <c r="Z16" s="67">
        <v>1000000</v>
      </c>
    </row>
    <row r="17" spans="1:26" ht="13.5">
      <c r="A17" s="63" t="s">
        <v>43</v>
      </c>
      <c r="B17" s="19">
        <v>0</v>
      </c>
      <c r="C17" s="19"/>
      <c r="D17" s="64">
        <v>68771340</v>
      </c>
      <c r="E17" s="65">
        <v>68771340</v>
      </c>
      <c r="F17" s="65">
        <v>3936725</v>
      </c>
      <c r="G17" s="65">
        <v>3434417</v>
      </c>
      <c r="H17" s="65">
        <v>5265608</v>
      </c>
      <c r="I17" s="65">
        <v>12636750</v>
      </c>
      <c r="J17" s="65">
        <v>4231335</v>
      </c>
      <c r="K17" s="65">
        <v>4389778</v>
      </c>
      <c r="L17" s="65">
        <v>3088673</v>
      </c>
      <c r="M17" s="65">
        <v>11709786</v>
      </c>
      <c r="N17" s="65">
        <v>0</v>
      </c>
      <c r="O17" s="65">
        <v>4277995</v>
      </c>
      <c r="P17" s="65">
        <v>6339743</v>
      </c>
      <c r="Q17" s="65">
        <v>10617738</v>
      </c>
      <c r="R17" s="65">
        <v>6119689</v>
      </c>
      <c r="S17" s="65">
        <v>0</v>
      </c>
      <c r="T17" s="65">
        <v>0</v>
      </c>
      <c r="U17" s="65">
        <v>6119689</v>
      </c>
      <c r="V17" s="65">
        <v>41083963</v>
      </c>
      <c r="W17" s="65">
        <v>68771340</v>
      </c>
      <c r="X17" s="65">
        <v>-27687377</v>
      </c>
      <c r="Y17" s="66">
        <v>-40.26</v>
      </c>
      <c r="Z17" s="67">
        <v>68771340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246260132</v>
      </c>
      <c r="E18" s="78">
        <f t="shared" si="1"/>
        <v>246260132</v>
      </c>
      <c r="F18" s="78">
        <f t="shared" si="1"/>
        <v>18718843</v>
      </c>
      <c r="G18" s="78">
        <f t="shared" si="1"/>
        <v>11605854</v>
      </c>
      <c r="H18" s="78">
        <f t="shared" si="1"/>
        <v>21623391</v>
      </c>
      <c r="I18" s="78">
        <f t="shared" si="1"/>
        <v>51948088</v>
      </c>
      <c r="J18" s="78">
        <f t="shared" si="1"/>
        <v>17502148</v>
      </c>
      <c r="K18" s="78">
        <f t="shared" si="1"/>
        <v>17965141</v>
      </c>
      <c r="L18" s="78">
        <f t="shared" si="1"/>
        <v>17098732</v>
      </c>
      <c r="M18" s="78">
        <f t="shared" si="1"/>
        <v>52566021</v>
      </c>
      <c r="N18" s="78">
        <f t="shared" si="1"/>
        <v>0</v>
      </c>
      <c r="O18" s="78">
        <f t="shared" si="1"/>
        <v>12970403</v>
      </c>
      <c r="P18" s="78">
        <f t="shared" si="1"/>
        <v>53619512</v>
      </c>
      <c r="Q18" s="78">
        <f t="shared" si="1"/>
        <v>66589915</v>
      </c>
      <c r="R18" s="78">
        <f t="shared" si="1"/>
        <v>27288484</v>
      </c>
      <c r="S18" s="78">
        <f t="shared" si="1"/>
        <v>0</v>
      </c>
      <c r="T18" s="78">
        <f t="shared" si="1"/>
        <v>0</v>
      </c>
      <c r="U18" s="78">
        <f t="shared" si="1"/>
        <v>27288484</v>
      </c>
      <c r="V18" s="78">
        <f t="shared" si="1"/>
        <v>198392508</v>
      </c>
      <c r="W18" s="78">
        <f t="shared" si="1"/>
        <v>246260132</v>
      </c>
      <c r="X18" s="78">
        <f t="shared" si="1"/>
        <v>-47867624</v>
      </c>
      <c r="Y18" s="72">
        <f>+IF(W18&lt;&gt;0,(X18/W18)*100,0)</f>
        <v>-19.437829262594562</v>
      </c>
      <c r="Z18" s="79">
        <f t="shared" si="1"/>
        <v>246260132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-3224988</v>
      </c>
      <c r="E19" s="82">
        <f t="shared" si="2"/>
        <v>-3224988</v>
      </c>
      <c r="F19" s="82">
        <f t="shared" si="2"/>
        <v>31143421</v>
      </c>
      <c r="G19" s="82">
        <f t="shared" si="2"/>
        <v>4046429</v>
      </c>
      <c r="H19" s="82">
        <f t="shared" si="2"/>
        <v>-8287691</v>
      </c>
      <c r="I19" s="82">
        <f t="shared" si="2"/>
        <v>26902159</v>
      </c>
      <c r="J19" s="82">
        <f t="shared" si="2"/>
        <v>-2597970</v>
      </c>
      <c r="K19" s="82">
        <f t="shared" si="2"/>
        <v>-1041363</v>
      </c>
      <c r="L19" s="82">
        <f t="shared" si="2"/>
        <v>18368284</v>
      </c>
      <c r="M19" s="82">
        <f t="shared" si="2"/>
        <v>14728951</v>
      </c>
      <c r="N19" s="82">
        <f t="shared" si="2"/>
        <v>0</v>
      </c>
      <c r="O19" s="82">
        <f t="shared" si="2"/>
        <v>1018637</v>
      </c>
      <c r="P19" s="82">
        <f t="shared" si="2"/>
        <v>-8547569</v>
      </c>
      <c r="Q19" s="82">
        <f t="shared" si="2"/>
        <v>-7528932</v>
      </c>
      <c r="R19" s="82">
        <f t="shared" si="2"/>
        <v>-6471934</v>
      </c>
      <c r="S19" s="82">
        <f t="shared" si="2"/>
        <v>0</v>
      </c>
      <c r="T19" s="82">
        <f t="shared" si="2"/>
        <v>0</v>
      </c>
      <c r="U19" s="82">
        <f t="shared" si="2"/>
        <v>-6471934</v>
      </c>
      <c r="V19" s="82">
        <f t="shared" si="2"/>
        <v>27630244</v>
      </c>
      <c r="W19" s="82">
        <f>IF(E10=E18,0,W10-W18)</f>
        <v>-3224988</v>
      </c>
      <c r="X19" s="82">
        <f t="shared" si="2"/>
        <v>30855232</v>
      </c>
      <c r="Y19" s="83">
        <f>+IF(W19&lt;&gt;0,(X19/W19)*100,0)</f>
        <v>-956.7549398633421</v>
      </c>
      <c r="Z19" s="84">
        <f t="shared" si="2"/>
        <v>-3224988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124818</v>
      </c>
      <c r="I20" s="65">
        <v>124818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124818</v>
      </c>
      <c r="W20" s="65">
        <v>0</v>
      </c>
      <c r="X20" s="65">
        <v>124818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-3224988</v>
      </c>
      <c r="E22" s="93">
        <f t="shared" si="3"/>
        <v>-3224988</v>
      </c>
      <c r="F22" s="93">
        <f t="shared" si="3"/>
        <v>31143421</v>
      </c>
      <c r="G22" s="93">
        <f t="shared" si="3"/>
        <v>4046429</v>
      </c>
      <c r="H22" s="93">
        <f t="shared" si="3"/>
        <v>-8162873</v>
      </c>
      <c r="I22" s="93">
        <f t="shared" si="3"/>
        <v>27026977</v>
      </c>
      <c r="J22" s="93">
        <f t="shared" si="3"/>
        <v>-2597970</v>
      </c>
      <c r="K22" s="93">
        <f t="shared" si="3"/>
        <v>-1041363</v>
      </c>
      <c r="L22" s="93">
        <f t="shared" si="3"/>
        <v>18368284</v>
      </c>
      <c r="M22" s="93">
        <f t="shared" si="3"/>
        <v>14728951</v>
      </c>
      <c r="N22" s="93">
        <f t="shared" si="3"/>
        <v>0</v>
      </c>
      <c r="O22" s="93">
        <f t="shared" si="3"/>
        <v>1018637</v>
      </c>
      <c r="P22" s="93">
        <f t="shared" si="3"/>
        <v>-8547569</v>
      </c>
      <c r="Q22" s="93">
        <f t="shared" si="3"/>
        <v>-7528932</v>
      </c>
      <c r="R22" s="93">
        <f t="shared" si="3"/>
        <v>-6471934</v>
      </c>
      <c r="S22" s="93">
        <f t="shared" si="3"/>
        <v>0</v>
      </c>
      <c r="T22" s="93">
        <f t="shared" si="3"/>
        <v>0</v>
      </c>
      <c r="U22" s="93">
        <f t="shared" si="3"/>
        <v>-6471934</v>
      </c>
      <c r="V22" s="93">
        <f t="shared" si="3"/>
        <v>27755062</v>
      </c>
      <c r="W22" s="93">
        <f t="shared" si="3"/>
        <v>-3224988</v>
      </c>
      <c r="X22" s="93">
        <f t="shared" si="3"/>
        <v>30980050</v>
      </c>
      <c r="Y22" s="94">
        <f>+IF(W22&lt;&gt;0,(X22/W22)*100,0)</f>
        <v>-960.6252798460025</v>
      </c>
      <c r="Z22" s="95">
        <f t="shared" si="3"/>
        <v>-3224988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-3224988</v>
      </c>
      <c r="E24" s="82">
        <f t="shared" si="4"/>
        <v>-3224988</v>
      </c>
      <c r="F24" s="82">
        <f t="shared" si="4"/>
        <v>31143421</v>
      </c>
      <c r="G24" s="82">
        <f t="shared" si="4"/>
        <v>4046429</v>
      </c>
      <c r="H24" s="82">
        <f t="shared" si="4"/>
        <v>-8162873</v>
      </c>
      <c r="I24" s="82">
        <f t="shared" si="4"/>
        <v>27026977</v>
      </c>
      <c r="J24" s="82">
        <f t="shared" si="4"/>
        <v>-2597970</v>
      </c>
      <c r="K24" s="82">
        <f t="shared" si="4"/>
        <v>-1041363</v>
      </c>
      <c r="L24" s="82">
        <f t="shared" si="4"/>
        <v>18368284</v>
      </c>
      <c r="M24" s="82">
        <f t="shared" si="4"/>
        <v>14728951</v>
      </c>
      <c r="N24" s="82">
        <f t="shared" si="4"/>
        <v>0</v>
      </c>
      <c r="O24" s="82">
        <f t="shared" si="4"/>
        <v>1018637</v>
      </c>
      <c r="P24" s="82">
        <f t="shared" si="4"/>
        <v>-8547569</v>
      </c>
      <c r="Q24" s="82">
        <f t="shared" si="4"/>
        <v>-7528932</v>
      </c>
      <c r="R24" s="82">
        <f t="shared" si="4"/>
        <v>-6471934</v>
      </c>
      <c r="S24" s="82">
        <f t="shared" si="4"/>
        <v>0</v>
      </c>
      <c r="T24" s="82">
        <f t="shared" si="4"/>
        <v>0</v>
      </c>
      <c r="U24" s="82">
        <f t="shared" si="4"/>
        <v>-6471934</v>
      </c>
      <c r="V24" s="82">
        <f t="shared" si="4"/>
        <v>27755062</v>
      </c>
      <c r="W24" s="82">
        <f t="shared" si="4"/>
        <v>-3224988</v>
      </c>
      <c r="X24" s="82">
        <f t="shared" si="4"/>
        <v>30980050</v>
      </c>
      <c r="Y24" s="83">
        <f>+IF(W24&lt;&gt;0,(X24/W24)*100,0)</f>
        <v>-960.6252798460025</v>
      </c>
      <c r="Z24" s="84">
        <f t="shared" si="4"/>
        <v>-3224988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41670985</v>
      </c>
      <c r="C27" s="22"/>
      <c r="D27" s="104">
        <v>55578046</v>
      </c>
      <c r="E27" s="105">
        <v>55578046</v>
      </c>
      <c r="F27" s="105">
        <v>3874360</v>
      </c>
      <c r="G27" s="105">
        <v>5871316</v>
      </c>
      <c r="H27" s="105">
        <v>8041312</v>
      </c>
      <c r="I27" s="105">
        <v>17786988</v>
      </c>
      <c r="J27" s="105">
        <v>5700619</v>
      </c>
      <c r="K27" s="105">
        <v>8460601</v>
      </c>
      <c r="L27" s="105">
        <v>9946228</v>
      </c>
      <c r="M27" s="105">
        <v>24107448</v>
      </c>
      <c r="N27" s="105">
        <v>994435</v>
      </c>
      <c r="O27" s="105">
        <v>8645281</v>
      </c>
      <c r="P27" s="105">
        <v>0</v>
      </c>
      <c r="Q27" s="105">
        <v>9639716</v>
      </c>
      <c r="R27" s="105">
        <v>4852751</v>
      </c>
      <c r="S27" s="105">
        <v>5920587</v>
      </c>
      <c r="T27" s="105">
        <v>0</v>
      </c>
      <c r="U27" s="105">
        <v>10773338</v>
      </c>
      <c r="V27" s="105">
        <v>62307490</v>
      </c>
      <c r="W27" s="105">
        <v>55578046</v>
      </c>
      <c r="X27" s="105">
        <v>6729444</v>
      </c>
      <c r="Y27" s="106">
        <v>12.11</v>
      </c>
      <c r="Z27" s="107">
        <v>55578046</v>
      </c>
    </row>
    <row r="28" spans="1:26" ht="13.5">
      <c r="A28" s="108" t="s">
        <v>46</v>
      </c>
      <c r="B28" s="19">
        <v>15500252</v>
      </c>
      <c r="C28" s="19"/>
      <c r="D28" s="64">
        <v>35082046</v>
      </c>
      <c r="E28" s="65">
        <v>35082046</v>
      </c>
      <c r="F28" s="65">
        <v>466501</v>
      </c>
      <c r="G28" s="65">
        <v>1912108</v>
      </c>
      <c r="H28" s="65">
        <v>1901834</v>
      </c>
      <c r="I28" s="65">
        <v>4280443</v>
      </c>
      <c r="J28" s="65">
        <v>4118866</v>
      </c>
      <c r="K28" s="65">
        <v>3818551</v>
      </c>
      <c r="L28" s="65">
        <v>6706689</v>
      </c>
      <c r="M28" s="65">
        <v>14644106</v>
      </c>
      <c r="N28" s="65">
        <v>0</v>
      </c>
      <c r="O28" s="65">
        <v>4524644</v>
      </c>
      <c r="P28" s="65">
        <v>0</v>
      </c>
      <c r="Q28" s="65">
        <v>4524644</v>
      </c>
      <c r="R28" s="65">
        <v>1453503</v>
      </c>
      <c r="S28" s="65">
        <v>3732412</v>
      </c>
      <c r="T28" s="65">
        <v>0</v>
      </c>
      <c r="U28" s="65">
        <v>5185915</v>
      </c>
      <c r="V28" s="65">
        <v>28635108</v>
      </c>
      <c r="W28" s="65">
        <v>35082046</v>
      </c>
      <c r="X28" s="65">
        <v>-6446938</v>
      </c>
      <c r="Y28" s="66">
        <v>-18.38</v>
      </c>
      <c r="Z28" s="67">
        <v>35082046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26170733</v>
      </c>
      <c r="C31" s="19"/>
      <c r="D31" s="64">
        <v>20496000</v>
      </c>
      <c r="E31" s="65">
        <v>20496000</v>
      </c>
      <c r="F31" s="65">
        <v>3407859</v>
      </c>
      <c r="G31" s="65">
        <v>3931871</v>
      </c>
      <c r="H31" s="65">
        <v>6139478</v>
      </c>
      <c r="I31" s="65">
        <v>13479208</v>
      </c>
      <c r="J31" s="65">
        <v>1581753</v>
      </c>
      <c r="K31" s="65">
        <v>4642050</v>
      </c>
      <c r="L31" s="65">
        <v>3239539</v>
      </c>
      <c r="M31" s="65">
        <v>9463342</v>
      </c>
      <c r="N31" s="65">
        <v>994435</v>
      </c>
      <c r="O31" s="65">
        <v>4120637</v>
      </c>
      <c r="P31" s="65">
        <v>0</v>
      </c>
      <c r="Q31" s="65">
        <v>5115072</v>
      </c>
      <c r="R31" s="65">
        <v>3399248</v>
      </c>
      <c r="S31" s="65">
        <v>2188175</v>
      </c>
      <c r="T31" s="65">
        <v>0</v>
      </c>
      <c r="U31" s="65">
        <v>5587423</v>
      </c>
      <c r="V31" s="65">
        <v>33645045</v>
      </c>
      <c r="W31" s="65">
        <v>20496000</v>
      </c>
      <c r="X31" s="65">
        <v>13149045</v>
      </c>
      <c r="Y31" s="66">
        <v>64.15</v>
      </c>
      <c r="Z31" s="67">
        <v>20496000</v>
      </c>
    </row>
    <row r="32" spans="1:26" ht="13.5">
      <c r="A32" s="75" t="s">
        <v>54</v>
      </c>
      <c r="B32" s="22">
        <f>SUM(B28:B31)</f>
        <v>41670985</v>
      </c>
      <c r="C32" s="22">
        <f>SUM(C28:C31)</f>
        <v>0</v>
      </c>
      <c r="D32" s="104">
        <f aca="true" t="shared" si="5" ref="D32:Z32">SUM(D28:D31)</f>
        <v>55578046</v>
      </c>
      <c r="E32" s="105">
        <f t="shared" si="5"/>
        <v>55578046</v>
      </c>
      <c r="F32" s="105">
        <f t="shared" si="5"/>
        <v>3874360</v>
      </c>
      <c r="G32" s="105">
        <f t="shared" si="5"/>
        <v>5843979</v>
      </c>
      <c r="H32" s="105">
        <f t="shared" si="5"/>
        <v>8041312</v>
      </c>
      <c r="I32" s="105">
        <f t="shared" si="5"/>
        <v>17759651</v>
      </c>
      <c r="J32" s="105">
        <f t="shared" si="5"/>
        <v>5700619</v>
      </c>
      <c r="K32" s="105">
        <f t="shared" si="5"/>
        <v>8460601</v>
      </c>
      <c r="L32" s="105">
        <f t="shared" si="5"/>
        <v>9946228</v>
      </c>
      <c r="M32" s="105">
        <f t="shared" si="5"/>
        <v>24107448</v>
      </c>
      <c r="N32" s="105">
        <f t="shared" si="5"/>
        <v>994435</v>
      </c>
      <c r="O32" s="105">
        <f t="shared" si="5"/>
        <v>8645281</v>
      </c>
      <c r="P32" s="105">
        <f t="shared" si="5"/>
        <v>0</v>
      </c>
      <c r="Q32" s="105">
        <f t="shared" si="5"/>
        <v>9639716</v>
      </c>
      <c r="R32" s="105">
        <f t="shared" si="5"/>
        <v>4852751</v>
      </c>
      <c r="S32" s="105">
        <f t="shared" si="5"/>
        <v>5920587</v>
      </c>
      <c r="T32" s="105">
        <f t="shared" si="5"/>
        <v>0</v>
      </c>
      <c r="U32" s="105">
        <f t="shared" si="5"/>
        <v>10773338</v>
      </c>
      <c r="V32" s="105">
        <f t="shared" si="5"/>
        <v>62280153</v>
      </c>
      <c r="W32" s="105">
        <f t="shared" si="5"/>
        <v>55578046</v>
      </c>
      <c r="X32" s="105">
        <f t="shared" si="5"/>
        <v>6702107</v>
      </c>
      <c r="Y32" s="106">
        <f>+IF(W32&lt;&gt;0,(X32/W32)*100,0)</f>
        <v>12.058910815252483</v>
      </c>
      <c r="Z32" s="107">
        <f t="shared" si="5"/>
        <v>55578046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191897971</v>
      </c>
      <c r="C35" s="19"/>
      <c r="D35" s="64">
        <v>89328270</v>
      </c>
      <c r="E35" s="65">
        <v>89328270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194114000</v>
      </c>
      <c r="O35" s="65">
        <v>0</v>
      </c>
      <c r="P35" s="65">
        <v>218571271</v>
      </c>
      <c r="Q35" s="65">
        <v>412685271</v>
      </c>
      <c r="R35" s="65">
        <v>217704143</v>
      </c>
      <c r="S35" s="65">
        <v>212196701</v>
      </c>
      <c r="T35" s="65">
        <v>188071787</v>
      </c>
      <c r="U35" s="65">
        <v>617972631</v>
      </c>
      <c r="V35" s="65">
        <v>1030657902</v>
      </c>
      <c r="W35" s="65">
        <v>89328270</v>
      </c>
      <c r="X35" s="65">
        <v>941329632</v>
      </c>
      <c r="Y35" s="66">
        <v>1053.79</v>
      </c>
      <c r="Z35" s="67">
        <v>89328270</v>
      </c>
    </row>
    <row r="36" spans="1:26" ht="13.5">
      <c r="A36" s="63" t="s">
        <v>57</v>
      </c>
      <c r="B36" s="19">
        <v>878563433</v>
      </c>
      <c r="C36" s="19"/>
      <c r="D36" s="64">
        <v>254329073</v>
      </c>
      <c r="E36" s="65">
        <v>254329073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864558000</v>
      </c>
      <c r="O36" s="65">
        <v>0</v>
      </c>
      <c r="P36" s="65">
        <v>899854634</v>
      </c>
      <c r="Q36" s="65">
        <v>1764412634</v>
      </c>
      <c r="R36" s="65">
        <v>894442714</v>
      </c>
      <c r="S36" s="65">
        <v>900215894</v>
      </c>
      <c r="T36" s="65">
        <v>905520833</v>
      </c>
      <c r="U36" s="65">
        <v>2700179441</v>
      </c>
      <c r="V36" s="65">
        <v>4464592075</v>
      </c>
      <c r="W36" s="65">
        <v>254329073</v>
      </c>
      <c r="X36" s="65">
        <v>4210263002</v>
      </c>
      <c r="Y36" s="66">
        <v>1655.44</v>
      </c>
      <c r="Z36" s="67">
        <v>254329073</v>
      </c>
    </row>
    <row r="37" spans="1:26" ht="13.5">
      <c r="A37" s="63" t="s">
        <v>58</v>
      </c>
      <c r="B37" s="19">
        <v>71373632</v>
      </c>
      <c r="C37" s="19"/>
      <c r="D37" s="64">
        <v>36206088</v>
      </c>
      <c r="E37" s="65">
        <v>36206088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67640000</v>
      </c>
      <c r="O37" s="65">
        <v>0</v>
      </c>
      <c r="P37" s="65">
        <v>63180490</v>
      </c>
      <c r="Q37" s="65">
        <v>130820490</v>
      </c>
      <c r="R37" s="65">
        <v>62643778</v>
      </c>
      <c r="S37" s="65">
        <v>65962957</v>
      </c>
      <c r="T37" s="65">
        <v>62368296</v>
      </c>
      <c r="U37" s="65">
        <v>190975031</v>
      </c>
      <c r="V37" s="65">
        <v>321795521</v>
      </c>
      <c r="W37" s="65">
        <v>36206088</v>
      </c>
      <c r="X37" s="65">
        <v>285589433</v>
      </c>
      <c r="Y37" s="66">
        <v>788.79</v>
      </c>
      <c r="Z37" s="67">
        <v>36206088</v>
      </c>
    </row>
    <row r="38" spans="1:26" ht="13.5">
      <c r="A38" s="63" t="s">
        <v>59</v>
      </c>
      <c r="B38" s="19">
        <v>33513832</v>
      </c>
      <c r="C38" s="19"/>
      <c r="D38" s="64">
        <v>45441398</v>
      </c>
      <c r="E38" s="65">
        <v>45441398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36356000</v>
      </c>
      <c r="O38" s="65">
        <v>0</v>
      </c>
      <c r="P38" s="65">
        <v>36218371</v>
      </c>
      <c r="Q38" s="65">
        <v>72574371</v>
      </c>
      <c r="R38" s="65">
        <v>36218371</v>
      </c>
      <c r="S38" s="65">
        <v>36218371</v>
      </c>
      <c r="T38" s="65">
        <v>35092289</v>
      </c>
      <c r="U38" s="65">
        <v>107529031</v>
      </c>
      <c r="V38" s="65">
        <v>180103402</v>
      </c>
      <c r="W38" s="65">
        <v>45441398</v>
      </c>
      <c r="X38" s="65">
        <v>134662004</v>
      </c>
      <c r="Y38" s="66">
        <v>296.34</v>
      </c>
      <c r="Z38" s="67">
        <v>45441398</v>
      </c>
    </row>
    <row r="39" spans="1:26" ht="13.5">
      <c r="A39" s="63" t="s">
        <v>60</v>
      </c>
      <c r="B39" s="19">
        <v>965573940</v>
      </c>
      <c r="C39" s="19"/>
      <c r="D39" s="64">
        <v>262009857</v>
      </c>
      <c r="E39" s="65">
        <v>262009857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954676000</v>
      </c>
      <c r="O39" s="65">
        <v>0</v>
      </c>
      <c r="P39" s="65">
        <v>1019027044</v>
      </c>
      <c r="Q39" s="65">
        <v>1973703044</v>
      </c>
      <c r="R39" s="65">
        <v>1013284708</v>
      </c>
      <c r="S39" s="65">
        <v>1010231267</v>
      </c>
      <c r="T39" s="65">
        <v>996132035</v>
      </c>
      <c r="U39" s="65">
        <v>3019648010</v>
      </c>
      <c r="V39" s="65">
        <v>4993351054</v>
      </c>
      <c r="W39" s="65">
        <v>262009857</v>
      </c>
      <c r="X39" s="65">
        <v>4731341197</v>
      </c>
      <c r="Y39" s="66">
        <v>1805.79</v>
      </c>
      <c r="Z39" s="67">
        <v>262009857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-8326569</v>
      </c>
      <c r="C42" s="19">
        <v>72835649</v>
      </c>
      <c r="D42" s="64">
        <v>3</v>
      </c>
      <c r="E42" s="65">
        <v>3</v>
      </c>
      <c r="F42" s="65">
        <v>34549230</v>
      </c>
      <c r="G42" s="65">
        <v>7075973</v>
      </c>
      <c r="H42" s="65">
        <v>-8287721</v>
      </c>
      <c r="I42" s="65">
        <v>33337482</v>
      </c>
      <c r="J42" s="65">
        <v>-2434133</v>
      </c>
      <c r="K42" s="65">
        <v>-820048</v>
      </c>
      <c r="L42" s="65">
        <v>14287292</v>
      </c>
      <c r="M42" s="65">
        <v>11033111</v>
      </c>
      <c r="N42" s="65">
        <v>7137686</v>
      </c>
      <c r="O42" s="65">
        <v>13786164</v>
      </c>
      <c r="P42" s="65">
        <v>22125058</v>
      </c>
      <c r="Q42" s="65">
        <v>43048908</v>
      </c>
      <c r="R42" s="65">
        <v>-15106055</v>
      </c>
      <c r="S42" s="65">
        <v>-451797</v>
      </c>
      <c r="T42" s="65">
        <v>974000</v>
      </c>
      <c r="U42" s="65">
        <v>-14583852</v>
      </c>
      <c r="V42" s="65">
        <v>72835649</v>
      </c>
      <c r="W42" s="65">
        <v>3</v>
      </c>
      <c r="X42" s="65">
        <v>72835646</v>
      </c>
      <c r="Y42" s="66">
        <v>2427854866.67</v>
      </c>
      <c r="Z42" s="67">
        <v>3</v>
      </c>
    </row>
    <row r="43" spans="1:26" ht="13.5">
      <c r="A43" s="63" t="s">
        <v>63</v>
      </c>
      <c r="B43" s="19">
        <v>0</v>
      </c>
      <c r="C43" s="19">
        <v>-69459532</v>
      </c>
      <c r="D43" s="64">
        <v>-35082</v>
      </c>
      <c r="E43" s="65">
        <v>-35082</v>
      </c>
      <c r="F43" s="65">
        <v>-4397194</v>
      </c>
      <c r="G43" s="65">
        <v>0</v>
      </c>
      <c r="H43" s="65">
        <v>-7196445</v>
      </c>
      <c r="I43" s="65">
        <v>-11593639</v>
      </c>
      <c r="J43" s="65">
        <v>-5701000</v>
      </c>
      <c r="K43" s="65">
        <v>-8460601</v>
      </c>
      <c r="L43" s="65">
        <v>-9946228</v>
      </c>
      <c r="M43" s="65">
        <v>-24107829</v>
      </c>
      <c r="N43" s="65">
        <v>-994435</v>
      </c>
      <c r="O43" s="65">
        <v>-7905735</v>
      </c>
      <c r="P43" s="65">
        <v>-9249142</v>
      </c>
      <c r="Q43" s="65">
        <v>-18149312</v>
      </c>
      <c r="R43" s="65">
        <v>-4852752</v>
      </c>
      <c r="S43" s="65">
        <v>-5921000</v>
      </c>
      <c r="T43" s="65">
        <v>-4835000</v>
      </c>
      <c r="U43" s="65">
        <v>-15608752</v>
      </c>
      <c r="V43" s="65">
        <v>-69459532</v>
      </c>
      <c r="W43" s="65">
        <v>-35082</v>
      </c>
      <c r="X43" s="65">
        <v>-69424450</v>
      </c>
      <c r="Y43" s="66">
        <v>197891.94</v>
      </c>
      <c r="Z43" s="67">
        <v>-35082</v>
      </c>
    </row>
    <row r="44" spans="1:26" ht="13.5">
      <c r="A44" s="63" t="s">
        <v>64</v>
      </c>
      <c r="B44" s="19">
        <v>0</v>
      </c>
      <c r="C44" s="19">
        <v>-1181000</v>
      </c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-1181000</v>
      </c>
      <c r="M44" s="65">
        <v>-1181000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-1181000</v>
      </c>
      <c r="W44" s="65">
        <v>0</v>
      </c>
      <c r="X44" s="65">
        <v>-1181000</v>
      </c>
      <c r="Y44" s="66">
        <v>0</v>
      </c>
      <c r="Z44" s="67">
        <v>0</v>
      </c>
    </row>
    <row r="45" spans="1:26" ht="13.5">
      <c r="A45" s="75" t="s">
        <v>65</v>
      </c>
      <c r="B45" s="22">
        <v>-8326569</v>
      </c>
      <c r="C45" s="22">
        <v>2195117</v>
      </c>
      <c r="D45" s="104">
        <v>-35079</v>
      </c>
      <c r="E45" s="105">
        <v>-35079</v>
      </c>
      <c r="F45" s="105">
        <v>30152036</v>
      </c>
      <c r="G45" s="105">
        <v>37228009</v>
      </c>
      <c r="H45" s="105">
        <v>21743843</v>
      </c>
      <c r="I45" s="105">
        <v>21743843</v>
      </c>
      <c r="J45" s="105">
        <v>13608710</v>
      </c>
      <c r="K45" s="105">
        <v>4328061</v>
      </c>
      <c r="L45" s="105">
        <v>7488125</v>
      </c>
      <c r="M45" s="105">
        <v>7488125</v>
      </c>
      <c r="N45" s="105">
        <v>13631376</v>
      </c>
      <c r="O45" s="105">
        <v>19511805</v>
      </c>
      <c r="P45" s="105">
        <v>32387721</v>
      </c>
      <c r="Q45" s="105">
        <v>32387721</v>
      </c>
      <c r="R45" s="105">
        <v>12428914</v>
      </c>
      <c r="S45" s="105">
        <v>6056117</v>
      </c>
      <c r="T45" s="105">
        <v>2195117</v>
      </c>
      <c r="U45" s="105">
        <v>2195117</v>
      </c>
      <c r="V45" s="105">
        <v>2195117</v>
      </c>
      <c r="W45" s="105">
        <v>-35079</v>
      </c>
      <c r="X45" s="105">
        <v>2230196</v>
      </c>
      <c r="Y45" s="106">
        <v>-6357.64</v>
      </c>
      <c r="Z45" s="107">
        <v>-35079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16712649</v>
      </c>
      <c r="C49" s="57"/>
      <c r="D49" s="134">
        <v>5046970</v>
      </c>
      <c r="E49" s="59">
        <v>5560087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99264077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0.09857465913625665</v>
      </c>
      <c r="E58" s="7">
        <f t="shared" si="6"/>
        <v>0.09857465913625665</v>
      </c>
      <c r="F58" s="7">
        <f t="shared" si="6"/>
        <v>349.990468430006</v>
      </c>
      <c r="G58" s="7">
        <f t="shared" si="6"/>
        <v>98.59262489547972</v>
      </c>
      <c r="H58" s="7">
        <f t="shared" si="6"/>
        <v>100</v>
      </c>
      <c r="I58" s="7">
        <f t="shared" si="6"/>
        <v>191.73716021321073</v>
      </c>
      <c r="J58" s="7">
        <f t="shared" si="6"/>
        <v>98.30696187376041</v>
      </c>
      <c r="K58" s="7">
        <f t="shared" si="6"/>
        <v>99.0586583064027</v>
      </c>
      <c r="L58" s="7">
        <f t="shared" si="6"/>
        <v>71.03762185725668</v>
      </c>
      <c r="M58" s="7">
        <f t="shared" si="6"/>
        <v>88.91917544030254</v>
      </c>
      <c r="N58" s="7">
        <f t="shared" si="6"/>
        <v>0</v>
      </c>
      <c r="O58" s="7">
        <f t="shared" si="6"/>
        <v>158.54701334607302</v>
      </c>
      <c r="P58" s="7">
        <f t="shared" si="6"/>
        <v>88.57944908465598</v>
      </c>
      <c r="Q58" s="7">
        <f t="shared" si="6"/>
        <v>154.08788361682744</v>
      </c>
      <c r="R58" s="7">
        <f t="shared" si="6"/>
        <v>75.95839328209422</v>
      </c>
      <c r="S58" s="7">
        <f t="shared" si="6"/>
        <v>0</v>
      </c>
      <c r="T58" s="7">
        <f t="shared" si="6"/>
        <v>0</v>
      </c>
      <c r="U58" s="7">
        <f t="shared" si="6"/>
        <v>243.17403632625712</v>
      </c>
      <c r="V58" s="7">
        <f t="shared" si="6"/>
        <v>158.47564218252666</v>
      </c>
      <c r="W58" s="7">
        <f t="shared" si="6"/>
        <v>0.09857465913625665</v>
      </c>
      <c r="X58" s="7">
        <f t="shared" si="6"/>
        <v>0</v>
      </c>
      <c r="Y58" s="7">
        <f t="shared" si="6"/>
        <v>0</v>
      </c>
      <c r="Z58" s="8">
        <f t="shared" si="6"/>
        <v>0.09857465913625665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0.09999925311027641</v>
      </c>
      <c r="E59" s="10">
        <f t="shared" si="7"/>
        <v>0.09999925311027641</v>
      </c>
      <c r="F59" s="10">
        <f t="shared" si="7"/>
        <v>1200.000197884166</v>
      </c>
      <c r="G59" s="10">
        <f t="shared" si="7"/>
        <v>94.90106407144425</v>
      </c>
      <c r="H59" s="10">
        <f t="shared" si="7"/>
        <v>100</v>
      </c>
      <c r="I59" s="10">
        <f t="shared" si="7"/>
        <v>579.3115543799657</v>
      </c>
      <c r="J59" s="10">
        <f t="shared" si="7"/>
        <v>101.34143757467378</v>
      </c>
      <c r="K59" s="10">
        <f t="shared" si="7"/>
        <v>100</v>
      </c>
      <c r="L59" s="10">
        <f t="shared" si="7"/>
        <v>62.493142824011784</v>
      </c>
      <c r="M59" s="10">
        <f t="shared" si="7"/>
        <v>87.97518920554435</v>
      </c>
      <c r="N59" s="10">
        <f t="shared" si="7"/>
        <v>0</v>
      </c>
      <c r="O59" s="10">
        <f t="shared" si="7"/>
        <v>578.9876174726737</v>
      </c>
      <c r="P59" s="10">
        <f t="shared" si="7"/>
        <v>58.735013733935745</v>
      </c>
      <c r="Q59" s="10">
        <f t="shared" si="7"/>
        <v>111.69434401057107</v>
      </c>
      <c r="R59" s="10">
        <f t="shared" si="7"/>
        <v>114.69593646369948</v>
      </c>
      <c r="S59" s="10">
        <f t="shared" si="7"/>
        <v>0</v>
      </c>
      <c r="T59" s="10">
        <f t="shared" si="7"/>
        <v>0</v>
      </c>
      <c r="U59" s="10">
        <f t="shared" si="7"/>
        <v>260.0524846296943</v>
      </c>
      <c r="V59" s="10">
        <f t="shared" si="7"/>
        <v>281.0254927086476</v>
      </c>
      <c r="W59" s="10">
        <f t="shared" si="7"/>
        <v>0.09999925311027641</v>
      </c>
      <c r="X59" s="10">
        <f t="shared" si="7"/>
        <v>0</v>
      </c>
      <c r="Y59" s="10">
        <f t="shared" si="7"/>
        <v>0</v>
      </c>
      <c r="Z59" s="11">
        <f t="shared" si="7"/>
        <v>0.09999925311027641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0.09951216211880921</v>
      </c>
      <c r="E60" s="13">
        <f t="shared" si="7"/>
        <v>0.09951216211880921</v>
      </c>
      <c r="F60" s="13">
        <f t="shared" si="7"/>
        <v>99.9840869829156</v>
      </c>
      <c r="G60" s="13">
        <f t="shared" si="7"/>
        <v>99.84840275264185</v>
      </c>
      <c r="H60" s="13">
        <f t="shared" si="7"/>
        <v>100</v>
      </c>
      <c r="I60" s="13">
        <f t="shared" si="7"/>
        <v>99.94168032682812</v>
      </c>
      <c r="J60" s="13">
        <f t="shared" si="7"/>
        <v>99.96626709867962</v>
      </c>
      <c r="K60" s="13">
        <f t="shared" si="7"/>
        <v>100</v>
      </c>
      <c r="L60" s="13">
        <f t="shared" si="7"/>
        <v>71.83159735461064</v>
      </c>
      <c r="M60" s="13">
        <f t="shared" si="7"/>
        <v>89.2941141116136</v>
      </c>
      <c r="N60" s="13">
        <f t="shared" si="7"/>
        <v>0</v>
      </c>
      <c r="O60" s="13">
        <f t="shared" si="7"/>
        <v>160.00775456480395</v>
      </c>
      <c r="P60" s="13">
        <f t="shared" si="7"/>
        <v>103.0019644232723</v>
      </c>
      <c r="Q60" s="13">
        <f t="shared" si="7"/>
        <v>171.89385391679525</v>
      </c>
      <c r="R60" s="13">
        <f t="shared" si="7"/>
        <v>75.36490590324269</v>
      </c>
      <c r="S60" s="13">
        <f t="shared" si="7"/>
        <v>0</v>
      </c>
      <c r="T60" s="13">
        <f t="shared" si="7"/>
        <v>0</v>
      </c>
      <c r="U60" s="13">
        <f t="shared" si="7"/>
        <v>266.08151804356027</v>
      </c>
      <c r="V60" s="13">
        <f t="shared" si="7"/>
        <v>136.85504516858842</v>
      </c>
      <c r="W60" s="13">
        <f t="shared" si="7"/>
        <v>0.09951216211880921</v>
      </c>
      <c r="X60" s="13">
        <f t="shared" si="7"/>
        <v>0</v>
      </c>
      <c r="Y60" s="13">
        <f t="shared" si="7"/>
        <v>0</v>
      </c>
      <c r="Z60" s="14">
        <f t="shared" si="7"/>
        <v>0.09951216211880921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0.09925196595815301</v>
      </c>
      <c r="E61" s="13">
        <f t="shared" si="7"/>
        <v>0.09925196595815301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69.29327878455884</v>
      </c>
      <c r="M61" s="13">
        <f t="shared" si="7"/>
        <v>88.45226626006998</v>
      </c>
      <c r="N61" s="13">
        <f t="shared" si="7"/>
        <v>0</v>
      </c>
      <c r="O61" s="13">
        <f t="shared" si="7"/>
        <v>138.035155866119</v>
      </c>
      <c r="P61" s="13">
        <f t="shared" si="7"/>
        <v>98.41172260023203</v>
      </c>
      <c r="Q61" s="13">
        <f t="shared" si="7"/>
        <v>158.32864368171963</v>
      </c>
      <c r="R61" s="13">
        <f t="shared" si="7"/>
        <v>100.27510950377135</v>
      </c>
      <c r="S61" s="13">
        <f t="shared" si="7"/>
        <v>0</v>
      </c>
      <c r="T61" s="13">
        <f t="shared" si="7"/>
        <v>0</v>
      </c>
      <c r="U61" s="13">
        <f t="shared" si="7"/>
        <v>303.27358476237407</v>
      </c>
      <c r="V61" s="13">
        <f t="shared" si="7"/>
        <v>137.2732466072477</v>
      </c>
      <c r="W61" s="13">
        <f t="shared" si="7"/>
        <v>0.09925196595815301</v>
      </c>
      <c r="X61" s="13">
        <f t="shared" si="7"/>
        <v>0</v>
      </c>
      <c r="Y61" s="13">
        <f t="shared" si="7"/>
        <v>0</v>
      </c>
      <c r="Z61" s="14">
        <f t="shared" si="7"/>
        <v>0.09925196595815301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0.09791486296102879</v>
      </c>
      <c r="E62" s="13">
        <f t="shared" si="7"/>
        <v>0.09791486296102879</v>
      </c>
      <c r="F62" s="13">
        <f t="shared" si="7"/>
        <v>98.78221894171574</v>
      </c>
      <c r="G62" s="13">
        <f t="shared" si="7"/>
        <v>98.87744505541275</v>
      </c>
      <c r="H62" s="13">
        <f t="shared" si="7"/>
        <v>100</v>
      </c>
      <c r="I62" s="13">
        <f t="shared" si="7"/>
        <v>99.20462252243655</v>
      </c>
      <c r="J62" s="13">
        <f t="shared" si="7"/>
        <v>96.68976927204436</v>
      </c>
      <c r="K62" s="13">
        <f t="shared" si="7"/>
        <v>100</v>
      </c>
      <c r="L62" s="13">
        <f t="shared" si="7"/>
        <v>91.79332887601218</v>
      </c>
      <c r="M62" s="13">
        <f t="shared" si="7"/>
        <v>95.9759617088292</v>
      </c>
      <c r="N62" s="13">
        <f t="shared" si="7"/>
        <v>0</v>
      </c>
      <c r="O62" s="13">
        <f t="shared" si="7"/>
        <v>303.7337117487385</v>
      </c>
      <c r="P62" s="13">
        <f t="shared" si="7"/>
        <v>100.86602200038493</v>
      </c>
      <c r="Q62" s="13">
        <f t="shared" si="7"/>
        <v>248.40168772843887</v>
      </c>
      <c r="R62" s="13">
        <f t="shared" si="7"/>
        <v>2.858715148542466</v>
      </c>
      <c r="S62" s="13">
        <f t="shared" si="7"/>
        <v>0</v>
      </c>
      <c r="T62" s="13">
        <f t="shared" si="7"/>
        <v>0</v>
      </c>
      <c r="U62" s="13">
        <f t="shared" si="7"/>
        <v>161.7996047202747</v>
      </c>
      <c r="V62" s="13">
        <f t="shared" si="7"/>
        <v>143.08660758543428</v>
      </c>
      <c r="W62" s="13">
        <f t="shared" si="7"/>
        <v>0.09791486296102879</v>
      </c>
      <c r="X62" s="13">
        <f t="shared" si="7"/>
        <v>0</v>
      </c>
      <c r="Y62" s="13">
        <f t="shared" si="7"/>
        <v>0</v>
      </c>
      <c r="Z62" s="14">
        <f t="shared" si="7"/>
        <v>0.09791486296102879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0.10000723867325055</v>
      </c>
      <c r="E63" s="13">
        <f t="shared" si="7"/>
        <v>0.10000723867325055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53.85667293683035</v>
      </c>
      <c r="M63" s="13">
        <f t="shared" si="7"/>
        <v>82.69575717058963</v>
      </c>
      <c r="N63" s="13">
        <f t="shared" si="7"/>
        <v>0</v>
      </c>
      <c r="O63" s="13">
        <f t="shared" si="7"/>
        <v>112.90075391061553</v>
      </c>
      <c r="P63" s="13">
        <f t="shared" si="7"/>
        <v>125.96354256962665</v>
      </c>
      <c r="Q63" s="13">
        <f t="shared" si="7"/>
        <v>150.15292065345972</v>
      </c>
      <c r="R63" s="13">
        <f t="shared" si="7"/>
        <v>76.89434656658224</v>
      </c>
      <c r="S63" s="13">
        <f t="shared" si="7"/>
        <v>0</v>
      </c>
      <c r="T63" s="13">
        <f t="shared" si="7"/>
        <v>0</v>
      </c>
      <c r="U63" s="13">
        <f t="shared" si="7"/>
        <v>251.60209540558446</v>
      </c>
      <c r="V63" s="13">
        <f t="shared" si="7"/>
        <v>123.91426144068747</v>
      </c>
      <c r="W63" s="13">
        <f t="shared" si="7"/>
        <v>0.10000723867325055</v>
      </c>
      <c r="X63" s="13">
        <f t="shared" si="7"/>
        <v>0</v>
      </c>
      <c r="Y63" s="13">
        <f t="shared" si="7"/>
        <v>0</v>
      </c>
      <c r="Z63" s="14">
        <f t="shared" si="7"/>
        <v>0.10000723867325055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0.09998511904761906</v>
      </c>
      <c r="E64" s="13">
        <f t="shared" si="7"/>
        <v>0.09998511904761906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74.97095472240424</v>
      </c>
      <c r="M64" s="13">
        <f t="shared" si="7"/>
        <v>91.71173908947526</v>
      </c>
      <c r="N64" s="13">
        <f t="shared" si="7"/>
        <v>0</v>
      </c>
      <c r="O64" s="13">
        <f t="shared" si="7"/>
        <v>98.23341635131406</v>
      </c>
      <c r="P64" s="13">
        <f t="shared" si="7"/>
        <v>143.49841803983247</v>
      </c>
      <c r="Q64" s="13">
        <f t="shared" si="7"/>
        <v>162.5477007223546</v>
      </c>
      <c r="R64" s="13">
        <f t="shared" si="7"/>
        <v>81.7174778195626</v>
      </c>
      <c r="S64" s="13">
        <f t="shared" si="7"/>
        <v>0</v>
      </c>
      <c r="T64" s="13">
        <f t="shared" si="7"/>
        <v>0</v>
      </c>
      <c r="U64" s="13">
        <f t="shared" si="7"/>
        <v>283.34605133447735</v>
      </c>
      <c r="V64" s="13">
        <f t="shared" si="7"/>
        <v>131.97540225324852</v>
      </c>
      <c r="W64" s="13">
        <f t="shared" si="7"/>
        <v>0.09998511904761906</v>
      </c>
      <c r="X64" s="13">
        <f t="shared" si="7"/>
        <v>0</v>
      </c>
      <c r="Y64" s="13">
        <f t="shared" si="7"/>
        <v>0</v>
      </c>
      <c r="Z64" s="14">
        <f t="shared" si="7"/>
        <v>0.09998511904761906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63.815052900214674</v>
      </c>
      <c r="J66" s="16">
        <f t="shared" si="7"/>
        <v>69.4419407363138</v>
      </c>
      <c r="K66" s="16">
        <f t="shared" si="7"/>
        <v>81.87277733958793</v>
      </c>
      <c r="L66" s="16">
        <f t="shared" si="7"/>
        <v>0</v>
      </c>
      <c r="M66" s="16">
        <f t="shared" si="7"/>
        <v>85.7150134402549</v>
      </c>
      <c r="N66" s="16">
        <f t="shared" si="7"/>
        <v>0</v>
      </c>
      <c r="O66" s="16">
        <f t="shared" si="7"/>
        <v>89.79818254362465</v>
      </c>
      <c r="P66" s="16">
        <f t="shared" si="7"/>
        <v>58.3403870956589</v>
      </c>
      <c r="Q66" s="16">
        <f t="shared" si="7"/>
        <v>70.14067078501638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-0.18910908190062192</v>
      </c>
      <c r="V66" s="16">
        <f t="shared" si="7"/>
        <v>56.500973210252745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126387452</v>
      </c>
      <c r="E67" s="26">
        <v>126387452</v>
      </c>
      <c r="F67" s="26">
        <v>15270307</v>
      </c>
      <c r="G67" s="26">
        <v>15382182</v>
      </c>
      <c r="H67" s="26">
        <v>10724230</v>
      </c>
      <c r="I67" s="26">
        <v>41376719</v>
      </c>
      <c r="J67" s="26">
        <v>12841471</v>
      </c>
      <c r="K67" s="26">
        <v>13916307</v>
      </c>
      <c r="L67" s="26">
        <v>14632797</v>
      </c>
      <c r="M67" s="26">
        <v>41390575</v>
      </c>
      <c r="N67" s="26"/>
      <c r="O67" s="26">
        <v>11665379</v>
      </c>
      <c r="P67" s="26">
        <v>18725200</v>
      </c>
      <c r="Q67" s="26">
        <v>30390579</v>
      </c>
      <c r="R67" s="26">
        <v>19316496</v>
      </c>
      <c r="S67" s="26"/>
      <c r="T67" s="26"/>
      <c r="U67" s="26">
        <v>19316496</v>
      </c>
      <c r="V67" s="26">
        <v>132474369</v>
      </c>
      <c r="W67" s="26">
        <v>126387452</v>
      </c>
      <c r="X67" s="26"/>
      <c r="Y67" s="25"/>
      <c r="Z67" s="27">
        <v>126387452</v>
      </c>
    </row>
    <row r="68" spans="1:26" ht="13.5" hidden="1">
      <c r="A68" s="37" t="s">
        <v>31</v>
      </c>
      <c r="B68" s="19"/>
      <c r="C68" s="19"/>
      <c r="D68" s="20">
        <v>22627169</v>
      </c>
      <c r="E68" s="21">
        <v>22627169</v>
      </c>
      <c r="F68" s="21">
        <v>3537423</v>
      </c>
      <c r="G68" s="21">
        <v>3922387</v>
      </c>
      <c r="H68" s="21">
        <v>616703</v>
      </c>
      <c r="I68" s="21">
        <v>8076513</v>
      </c>
      <c r="J68" s="21">
        <v>2704263</v>
      </c>
      <c r="K68" s="21">
        <v>2695797</v>
      </c>
      <c r="L68" s="21">
        <v>2690612</v>
      </c>
      <c r="M68" s="21">
        <v>8090672</v>
      </c>
      <c r="N68" s="21"/>
      <c r="O68" s="21">
        <v>123965</v>
      </c>
      <c r="P68" s="21">
        <v>4466673</v>
      </c>
      <c r="Q68" s="21">
        <v>4590638</v>
      </c>
      <c r="R68" s="21">
        <v>3331261</v>
      </c>
      <c r="S68" s="21"/>
      <c r="T68" s="21"/>
      <c r="U68" s="21">
        <v>3331261</v>
      </c>
      <c r="V68" s="21">
        <v>24089084</v>
      </c>
      <c r="W68" s="21">
        <v>22627169</v>
      </c>
      <c r="X68" s="21"/>
      <c r="Y68" s="20"/>
      <c r="Z68" s="23">
        <v>22627169</v>
      </c>
    </row>
    <row r="69" spans="1:26" ht="13.5" hidden="1">
      <c r="A69" s="38" t="s">
        <v>32</v>
      </c>
      <c r="B69" s="19"/>
      <c r="C69" s="19"/>
      <c r="D69" s="20">
        <v>102458833</v>
      </c>
      <c r="E69" s="21">
        <v>102458833</v>
      </c>
      <c r="F69" s="21">
        <v>10997286</v>
      </c>
      <c r="G69" s="21">
        <v>10874208</v>
      </c>
      <c r="H69" s="21">
        <v>9395828</v>
      </c>
      <c r="I69" s="21">
        <v>31267322</v>
      </c>
      <c r="J69" s="21">
        <v>9317313</v>
      </c>
      <c r="K69" s="21">
        <v>10497840</v>
      </c>
      <c r="L69" s="21">
        <v>12130237</v>
      </c>
      <c r="M69" s="21">
        <v>31945390</v>
      </c>
      <c r="N69" s="21"/>
      <c r="O69" s="21">
        <v>10558942</v>
      </c>
      <c r="P69" s="21">
        <v>12638824</v>
      </c>
      <c r="Q69" s="21">
        <v>23197766</v>
      </c>
      <c r="R69" s="21">
        <v>14398849</v>
      </c>
      <c r="S69" s="21"/>
      <c r="T69" s="21"/>
      <c r="U69" s="21">
        <v>14398849</v>
      </c>
      <c r="V69" s="21">
        <v>100809327</v>
      </c>
      <c r="W69" s="21">
        <v>102458833</v>
      </c>
      <c r="X69" s="21"/>
      <c r="Y69" s="20"/>
      <c r="Z69" s="23">
        <v>102458833</v>
      </c>
    </row>
    <row r="70" spans="1:26" ht="13.5" hidden="1">
      <c r="A70" s="39" t="s">
        <v>103</v>
      </c>
      <c r="B70" s="19"/>
      <c r="C70" s="19"/>
      <c r="D70" s="20">
        <v>66885325</v>
      </c>
      <c r="E70" s="21">
        <v>66885325</v>
      </c>
      <c r="F70" s="21">
        <v>7765131</v>
      </c>
      <c r="G70" s="21">
        <v>7942206</v>
      </c>
      <c r="H70" s="21">
        <v>6424576</v>
      </c>
      <c r="I70" s="21">
        <v>22131913</v>
      </c>
      <c r="J70" s="21">
        <v>6810755</v>
      </c>
      <c r="K70" s="21">
        <v>7154692</v>
      </c>
      <c r="L70" s="21">
        <v>8417421</v>
      </c>
      <c r="M70" s="21">
        <v>22382868</v>
      </c>
      <c r="N70" s="21"/>
      <c r="O70" s="21">
        <v>7214557</v>
      </c>
      <c r="P70" s="21">
        <v>9115725</v>
      </c>
      <c r="Q70" s="21">
        <v>16330282</v>
      </c>
      <c r="R70" s="21">
        <v>9480952</v>
      </c>
      <c r="S70" s="21"/>
      <c r="T70" s="21"/>
      <c r="U70" s="21">
        <v>9480952</v>
      </c>
      <c r="V70" s="21">
        <v>70326015</v>
      </c>
      <c r="W70" s="21">
        <v>66885325</v>
      </c>
      <c r="X70" s="21"/>
      <c r="Y70" s="20"/>
      <c r="Z70" s="23">
        <v>66885325</v>
      </c>
    </row>
    <row r="71" spans="1:26" ht="13.5" hidden="1">
      <c r="A71" s="39" t="s">
        <v>104</v>
      </c>
      <c r="B71" s="19"/>
      <c r="C71" s="19"/>
      <c r="D71" s="20">
        <v>18285273</v>
      </c>
      <c r="E71" s="21">
        <v>18285273</v>
      </c>
      <c r="F71" s="21">
        <v>1869630</v>
      </c>
      <c r="G71" s="21">
        <v>1468525</v>
      </c>
      <c r="H71" s="21">
        <v>1596986</v>
      </c>
      <c r="I71" s="21">
        <v>4935141</v>
      </c>
      <c r="J71" s="21">
        <v>894560</v>
      </c>
      <c r="K71" s="21">
        <v>1940046</v>
      </c>
      <c r="L71" s="21">
        <v>2019150</v>
      </c>
      <c r="M71" s="21">
        <v>4853756</v>
      </c>
      <c r="N71" s="21"/>
      <c r="O71" s="21">
        <v>1698310</v>
      </c>
      <c r="P71" s="21">
        <v>1938057</v>
      </c>
      <c r="Q71" s="21">
        <v>3636367</v>
      </c>
      <c r="R71" s="21">
        <v>3327264</v>
      </c>
      <c r="S71" s="21"/>
      <c r="T71" s="21"/>
      <c r="U71" s="21">
        <v>3327264</v>
      </c>
      <c r="V71" s="21">
        <v>16752528</v>
      </c>
      <c r="W71" s="21">
        <v>18285273</v>
      </c>
      <c r="X71" s="21"/>
      <c r="Y71" s="20"/>
      <c r="Z71" s="23">
        <v>18285273</v>
      </c>
    </row>
    <row r="72" spans="1:26" ht="13.5" hidden="1">
      <c r="A72" s="39" t="s">
        <v>105</v>
      </c>
      <c r="B72" s="19"/>
      <c r="C72" s="19"/>
      <c r="D72" s="20">
        <v>10568235</v>
      </c>
      <c r="E72" s="21">
        <v>10568235</v>
      </c>
      <c r="F72" s="21">
        <v>840611</v>
      </c>
      <c r="G72" s="21">
        <v>940677</v>
      </c>
      <c r="H72" s="21">
        <v>851545</v>
      </c>
      <c r="I72" s="21">
        <v>2632833</v>
      </c>
      <c r="J72" s="21">
        <v>1061640</v>
      </c>
      <c r="K72" s="21">
        <v>852984</v>
      </c>
      <c r="L72" s="21">
        <v>1148827</v>
      </c>
      <c r="M72" s="21">
        <v>3063451</v>
      </c>
      <c r="N72" s="21"/>
      <c r="O72" s="21">
        <v>1098804</v>
      </c>
      <c r="P72" s="21">
        <v>1038252</v>
      </c>
      <c r="Q72" s="21">
        <v>2137056</v>
      </c>
      <c r="R72" s="21">
        <v>1042853</v>
      </c>
      <c r="S72" s="21"/>
      <c r="T72" s="21"/>
      <c r="U72" s="21">
        <v>1042853</v>
      </c>
      <c r="V72" s="21">
        <v>8876193</v>
      </c>
      <c r="W72" s="21">
        <v>10568235</v>
      </c>
      <c r="X72" s="21"/>
      <c r="Y72" s="20"/>
      <c r="Z72" s="23">
        <v>10568235</v>
      </c>
    </row>
    <row r="73" spans="1:26" ht="13.5" hidden="1">
      <c r="A73" s="39" t="s">
        <v>106</v>
      </c>
      <c r="B73" s="19"/>
      <c r="C73" s="19"/>
      <c r="D73" s="20">
        <v>6720000</v>
      </c>
      <c r="E73" s="21">
        <v>6720000</v>
      </c>
      <c r="F73" s="21">
        <v>521914</v>
      </c>
      <c r="G73" s="21">
        <v>522800</v>
      </c>
      <c r="H73" s="21">
        <v>522721</v>
      </c>
      <c r="I73" s="21">
        <v>1567435</v>
      </c>
      <c r="J73" s="21">
        <v>550358</v>
      </c>
      <c r="K73" s="21">
        <v>550118</v>
      </c>
      <c r="L73" s="21">
        <v>544839</v>
      </c>
      <c r="M73" s="21">
        <v>1645315</v>
      </c>
      <c r="N73" s="21"/>
      <c r="O73" s="21">
        <v>547271</v>
      </c>
      <c r="P73" s="21">
        <v>546790</v>
      </c>
      <c r="Q73" s="21">
        <v>1094061</v>
      </c>
      <c r="R73" s="21">
        <v>547780</v>
      </c>
      <c r="S73" s="21"/>
      <c r="T73" s="21"/>
      <c r="U73" s="21">
        <v>547780</v>
      </c>
      <c r="V73" s="21">
        <v>4854591</v>
      </c>
      <c r="W73" s="21">
        <v>6720000</v>
      </c>
      <c r="X73" s="21"/>
      <c r="Y73" s="20"/>
      <c r="Z73" s="23">
        <v>6720000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1301450</v>
      </c>
      <c r="E75" s="30">
        <v>1301450</v>
      </c>
      <c r="F75" s="30">
        <v>735598</v>
      </c>
      <c r="G75" s="30">
        <v>585587</v>
      </c>
      <c r="H75" s="30">
        <v>711699</v>
      </c>
      <c r="I75" s="30">
        <v>2032884</v>
      </c>
      <c r="J75" s="30">
        <v>819895</v>
      </c>
      <c r="K75" s="30">
        <v>722670</v>
      </c>
      <c r="L75" s="30">
        <v>-188052</v>
      </c>
      <c r="M75" s="30">
        <v>1354513</v>
      </c>
      <c r="N75" s="30"/>
      <c r="O75" s="30">
        <v>982472</v>
      </c>
      <c r="P75" s="30">
        <v>1619703</v>
      </c>
      <c r="Q75" s="30">
        <v>2602175</v>
      </c>
      <c r="R75" s="30">
        <v>1586386</v>
      </c>
      <c r="S75" s="30"/>
      <c r="T75" s="30"/>
      <c r="U75" s="30">
        <v>1586386</v>
      </c>
      <c r="V75" s="30">
        <v>7575958</v>
      </c>
      <c r="W75" s="30">
        <v>1301450</v>
      </c>
      <c r="X75" s="30"/>
      <c r="Y75" s="29"/>
      <c r="Z75" s="31">
        <v>1301450</v>
      </c>
    </row>
    <row r="76" spans="1:26" ht="13.5" hidden="1">
      <c r="A76" s="42" t="s">
        <v>222</v>
      </c>
      <c r="B76" s="32">
        <v>125562757</v>
      </c>
      <c r="C76" s="32">
        <v>209939607</v>
      </c>
      <c r="D76" s="33">
        <v>124586</v>
      </c>
      <c r="E76" s="34">
        <v>124586</v>
      </c>
      <c r="F76" s="34">
        <v>53444619</v>
      </c>
      <c r="G76" s="34">
        <v>15165697</v>
      </c>
      <c r="H76" s="34">
        <v>10724230</v>
      </c>
      <c r="I76" s="34">
        <v>79334546</v>
      </c>
      <c r="J76" s="34">
        <v>12624060</v>
      </c>
      <c r="K76" s="34">
        <v>13785307</v>
      </c>
      <c r="L76" s="34">
        <v>10394791</v>
      </c>
      <c r="M76" s="34">
        <v>36804158</v>
      </c>
      <c r="N76" s="34">
        <v>11746411</v>
      </c>
      <c r="O76" s="34">
        <v>18495110</v>
      </c>
      <c r="P76" s="34">
        <v>16586679</v>
      </c>
      <c r="Q76" s="34">
        <v>46828200</v>
      </c>
      <c r="R76" s="34">
        <v>14672500</v>
      </c>
      <c r="S76" s="34">
        <v>17867203</v>
      </c>
      <c r="T76" s="34">
        <v>14433000</v>
      </c>
      <c r="U76" s="34">
        <v>46972703</v>
      </c>
      <c r="V76" s="34">
        <v>209939607</v>
      </c>
      <c r="W76" s="34">
        <v>124586</v>
      </c>
      <c r="X76" s="34"/>
      <c r="Y76" s="33"/>
      <c r="Z76" s="35">
        <v>124586</v>
      </c>
    </row>
    <row r="77" spans="1:26" ht="13.5" hidden="1">
      <c r="A77" s="37" t="s">
        <v>31</v>
      </c>
      <c r="B77" s="19">
        <v>25400740</v>
      </c>
      <c r="C77" s="19">
        <v>67696467</v>
      </c>
      <c r="D77" s="20">
        <v>22627</v>
      </c>
      <c r="E77" s="21">
        <v>22627</v>
      </c>
      <c r="F77" s="21">
        <v>42449083</v>
      </c>
      <c r="G77" s="21">
        <v>3722387</v>
      </c>
      <c r="H77" s="21">
        <v>616703</v>
      </c>
      <c r="I77" s="21">
        <v>46788173</v>
      </c>
      <c r="J77" s="21">
        <v>2740539</v>
      </c>
      <c r="K77" s="21">
        <v>2695797</v>
      </c>
      <c r="L77" s="21">
        <v>1681448</v>
      </c>
      <c r="M77" s="21">
        <v>7117784</v>
      </c>
      <c r="N77" s="21">
        <v>1786240</v>
      </c>
      <c r="O77" s="21">
        <v>717742</v>
      </c>
      <c r="P77" s="21">
        <v>2623501</v>
      </c>
      <c r="Q77" s="21">
        <v>5127483</v>
      </c>
      <c r="R77" s="21">
        <v>3820821</v>
      </c>
      <c r="S77" s="21">
        <v>2508206</v>
      </c>
      <c r="T77" s="21">
        <v>2334000</v>
      </c>
      <c r="U77" s="21">
        <v>8663027</v>
      </c>
      <c r="V77" s="21">
        <v>67696467</v>
      </c>
      <c r="W77" s="21">
        <v>22627</v>
      </c>
      <c r="X77" s="21"/>
      <c r="Y77" s="20"/>
      <c r="Z77" s="23">
        <v>22627</v>
      </c>
    </row>
    <row r="78" spans="1:26" ht="13.5" hidden="1">
      <c r="A78" s="38" t="s">
        <v>32</v>
      </c>
      <c r="B78" s="19">
        <v>99235166</v>
      </c>
      <c r="C78" s="19">
        <v>137962650</v>
      </c>
      <c r="D78" s="20">
        <v>101959</v>
      </c>
      <c r="E78" s="21">
        <v>101959</v>
      </c>
      <c r="F78" s="21">
        <v>10995536</v>
      </c>
      <c r="G78" s="21">
        <v>10857723</v>
      </c>
      <c r="H78" s="21">
        <v>9395828</v>
      </c>
      <c r="I78" s="21">
        <v>31249087</v>
      </c>
      <c r="J78" s="21">
        <v>9314170</v>
      </c>
      <c r="K78" s="21">
        <v>10497840</v>
      </c>
      <c r="L78" s="21">
        <v>8713343</v>
      </c>
      <c r="M78" s="21">
        <v>28525353</v>
      </c>
      <c r="N78" s="21">
        <v>9962171</v>
      </c>
      <c r="O78" s="21">
        <v>16895126</v>
      </c>
      <c r="P78" s="21">
        <v>13018237</v>
      </c>
      <c r="Q78" s="21">
        <v>39875534</v>
      </c>
      <c r="R78" s="21">
        <v>10851679</v>
      </c>
      <c r="S78" s="21">
        <v>15366997</v>
      </c>
      <c r="T78" s="21">
        <v>12094000</v>
      </c>
      <c r="U78" s="21">
        <v>38312676</v>
      </c>
      <c r="V78" s="21">
        <v>137962650</v>
      </c>
      <c r="W78" s="21">
        <v>101959</v>
      </c>
      <c r="X78" s="21"/>
      <c r="Y78" s="20"/>
      <c r="Z78" s="23">
        <v>101959</v>
      </c>
    </row>
    <row r="79" spans="1:26" ht="13.5" hidden="1">
      <c r="A79" s="39" t="s">
        <v>103</v>
      </c>
      <c r="B79" s="19">
        <v>63785995</v>
      </c>
      <c r="C79" s="19">
        <v>96538804</v>
      </c>
      <c r="D79" s="20">
        <v>66385</v>
      </c>
      <c r="E79" s="21">
        <v>66385</v>
      </c>
      <c r="F79" s="21">
        <v>7765131</v>
      </c>
      <c r="G79" s="21">
        <v>7942206</v>
      </c>
      <c r="H79" s="21">
        <v>6424576</v>
      </c>
      <c r="I79" s="21">
        <v>22131913</v>
      </c>
      <c r="J79" s="21">
        <v>6810755</v>
      </c>
      <c r="K79" s="21">
        <v>7154692</v>
      </c>
      <c r="L79" s="21">
        <v>5832707</v>
      </c>
      <c r="M79" s="21">
        <v>19798154</v>
      </c>
      <c r="N79" s="21">
        <v>6925947</v>
      </c>
      <c r="O79" s="21">
        <v>9958625</v>
      </c>
      <c r="P79" s="21">
        <v>8970942</v>
      </c>
      <c r="Q79" s="21">
        <v>25855514</v>
      </c>
      <c r="R79" s="21">
        <v>9507035</v>
      </c>
      <c r="S79" s="21">
        <v>11052188</v>
      </c>
      <c r="T79" s="21">
        <v>8194000</v>
      </c>
      <c r="U79" s="21">
        <v>28753223</v>
      </c>
      <c r="V79" s="21">
        <v>96538804</v>
      </c>
      <c r="W79" s="21">
        <v>66385</v>
      </c>
      <c r="X79" s="21"/>
      <c r="Y79" s="20"/>
      <c r="Z79" s="23">
        <v>66385</v>
      </c>
    </row>
    <row r="80" spans="1:26" ht="13.5" hidden="1">
      <c r="A80" s="39" t="s">
        <v>104</v>
      </c>
      <c r="B80" s="19">
        <v>19117032</v>
      </c>
      <c r="C80" s="19">
        <v>23970624</v>
      </c>
      <c r="D80" s="20">
        <v>17904</v>
      </c>
      <c r="E80" s="21">
        <v>17904</v>
      </c>
      <c r="F80" s="21">
        <v>1846862</v>
      </c>
      <c r="G80" s="21">
        <v>1452040</v>
      </c>
      <c r="H80" s="21">
        <v>1596986</v>
      </c>
      <c r="I80" s="21">
        <v>4895888</v>
      </c>
      <c r="J80" s="21">
        <v>864948</v>
      </c>
      <c r="K80" s="21">
        <v>1940046</v>
      </c>
      <c r="L80" s="21">
        <v>1853445</v>
      </c>
      <c r="M80" s="21">
        <v>4658439</v>
      </c>
      <c r="N80" s="21">
        <v>1919616</v>
      </c>
      <c r="O80" s="21">
        <v>5158340</v>
      </c>
      <c r="P80" s="21">
        <v>1954841</v>
      </c>
      <c r="Q80" s="21">
        <v>9032797</v>
      </c>
      <c r="R80" s="21">
        <v>95117</v>
      </c>
      <c r="S80" s="21">
        <v>2798383</v>
      </c>
      <c r="T80" s="21">
        <v>2490000</v>
      </c>
      <c r="U80" s="21">
        <v>5383500</v>
      </c>
      <c r="V80" s="21">
        <v>23970624</v>
      </c>
      <c r="W80" s="21">
        <v>17904</v>
      </c>
      <c r="X80" s="21"/>
      <c r="Y80" s="20"/>
      <c r="Z80" s="23">
        <v>17904</v>
      </c>
    </row>
    <row r="81" spans="1:26" ht="13.5" hidden="1">
      <c r="A81" s="39" t="s">
        <v>105</v>
      </c>
      <c r="B81" s="19">
        <v>10311925</v>
      </c>
      <c r="C81" s="19">
        <v>10998869</v>
      </c>
      <c r="D81" s="20">
        <v>10569</v>
      </c>
      <c r="E81" s="21">
        <v>10569</v>
      </c>
      <c r="F81" s="21">
        <v>840611</v>
      </c>
      <c r="G81" s="21">
        <v>940677</v>
      </c>
      <c r="H81" s="21">
        <v>851545</v>
      </c>
      <c r="I81" s="21">
        <v>2632833</v>
      </c>
      <c r="J81" s="21">
        <v>1061640</v>
      </c>
      <c r="K81" s="21">
        <v>852984</v>
      </c>
      <c r="L81" s="21">
        <v>618720</v>
      </c>
      <c r="M81" s="21">
        <v>2533344</v>
      </c>
      <c r="N81" s="21">
        <v>660475</v>
      </c>
      <c r="O81" s="21">
        <v>1240558</v>
      </c>
      <c r="P81" s="21">
        <v>1307819</v>
      </c>
      <c r="Q81" s="21">
        <v>3208852</v>
      </c>
      <c r="R81" s="21">
        <v>801895</v>
      </c>
      <c r="S81" s="21">
        <v>970945</v>
      </c>
      <c r="T81" s="21">
        <v>851000</v>
      </c>
      <c r="U81" s="21">
        <v>2623840</v>
      </c>
      <c r="V81" s="21">
        <v>10998869</v>
      </c>
      <c r="W81" s="21">
        <v>10569</v>
      </c>
      <c r="X81" s="21"/>
      <c r="Y81" s="20"/>
      <c r="Z81" s="23">
        <v>10569</v>
      </c>
    </row>
    <row r="82" spans="1:26" ht="13.5" hidden="1">
      <c r="A82" s="39" t="s">
        <v>106</v>
      </c>
      <c r="B82" s="19">
        <v>6020214</v>
      </c>
      <c r="C82" s="19">
        <v>6406866</v>
      </c>
      <c r="D82" s="20">
        <v>6719</v>
      </c>
      <c r="E82" s="21">
        <v>6719</v>
      </c>
      <c r="F82" s="21">
        <v>521914</v>
      </c>
      <c r="G82" s="21">
        <v>522800</v>
      </c>
      <c r="H82" s="21">
        <v>522721</v>
      </c>
      <c r="I82" s="21">
        <v>1567435</v>
      </c>
      <c r="J82" s="21">
        <v>550358</v>
      </c>
      <c r="K82" s="21">
        <v>550118</v>
      </c>
      <c r="L82" s="21">
        <v>408471</v>
      </c>
      <c r="M82" s="21">
        <v>1508947</v>
      </c>
      <c r="N82" s="21">
        <v>456133</v>
      </c>
      <c r="O82" s="21">
        <v>537603</v>
      </c>
      <c r="P82" s="21">
        <v>784635</v>
      </c>
      <c r="Q82" s="21">
        <v>1778371</v>
      </c>
      <c r="R82" s="21">
        <v>447632</v>
      </c>
      <c r="S82" s="21">
        <v>545481</v>
      </c>
      <c r="T82" s="21">
        <v>559000</v>
      </c>
      <c r="U82" s="21">
        <v>1552113</v>
      </c>
      <c r="V82" s="21">
        <v>6406866</v>
      </c>
      <c r="W82" s="21">
        <v>6719</v>
      </c>
      <c r="X82" s="21"/>
      <c r="Y82" s="20"/>
      <c r="Z82" s="23">
        <v>6719</v>
      </c>
    </row>
    <row r="83" spans="1:26" ht="13.5" hidden="1">
      <c r="A83" s="39" t="s">
        <v>107</v>
      </c>
      <c r="B83" s="19"/>
      <c r="C83" s="19">
        <v>47487</v>
      </c>
      <c r="D83" s="20">
        <v>382</v>
      </c>
      <c r="E83" s="21">
        <v>382</v>
      </c>
      <c r="F83" s="21">
        <v>21018</v>
      </c>
      <c r="G83" s="21"/>
      <c r="H83" s="21"/>
      <c r="I83" s="21">
        <v>21018</v>
      </c>
      <c r="J83" s="21">
        <v>26469</v>
      </c>
      <c r="K83" s="21"/>
      <c r="L83" s="21"/>
      <c r="M83" s="21">
        <v>26469</v>
      </c>
      <c r="N83" s="21"/>
      <c r="O83" s="21"/>
      <c r="P83" s="21"/>
      <c r="Q83" s="21"/>
      <c r="R83" s="21"/>
      <c r="S83" s="21"/>
      <c r="T83" s="21"/>
      <c r="U83" s="21"/>
      <c r="V83" s="21">
        <v>47487</v>
      </c>
      <c r="W83" s="21">
        <v>382</v>
      </c>
      <c r="X83" s="21"/>
      <c r="Y83" s="20"/>
      <c r="Z83" s="23">
        <v>382</v>
      </c>
    </row>
    <row r="84" spans="1:26" ht="13.5" hidden="1">
      <c r="A84" s="40" t="s">
        <v>110</v>
      </c>
      <c r="B84" s="28">
        <v>926851</v>
      </c>
      <c r="C84" s="28">
        <v>4280490</v>
      </c>
      <c r="D84" s="29"/>
      <c r="E84" s="30"/>
      <c r="F84" s="30"/>
      <c r="G84" s="30">
        <v>585587</v>
      </c>
      <c r="H84" s="30">
        <v>711699</v>
      </c>
      <c r="I84" s="30">
        <v>1297286</v>
      </c>
      <c r="J84" s="30">
        <v>569351</v>
      </c>
      <c r="K84" s="30">
        <v>591670</v>
      </c>
      <c r="L84" s="30"/>
      <c r="M84" s="30">
        <v>1161021</v>
      </c>
      <c r="N84" s="30">
        <v>-2000</v>
      </c>
      <c r="O84" s="30">
        <v>882242</v>
      </c>
      <c r="P84" s="30">
        <v>944941</v>
      </c>
      <c r="Q84" s="30">
        <v>1825183</v>
      </c>
      <c r="R84" s="30"/>
      <c r="S84" s="30">
        <v>-8000</v>
      </c>
      <c r="T84" s="30">
        <v>5000</v>
      </c>
      <c r="U84" s="30">
        <v>-3000</v>
      </c>
      <c r="V84" s="30">
        <v>4280490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60071593</v>
      </c>
      <c r="F5" s="105">
        <f t="shared" si="0"/>
        <v>60071593</v>
      </c>
      <c r="G5" s="105">
        <f t="shared" si="0"/>
        <v>7787543</v>
      </c>
      <c r="H5" s="105">
        <f t="shared" si="0"/>
        <v>4211518</v>
      </c>
      <c r="I5" s="105">
        <f t="shared" si="0"/>
        <v>3616835</v>
      </c>
      <c r="J5" s="105">
        <f t="shared" si="0"/>
        <v>15615896</v>
      </c>
      <c r="K5" s="105">
        <f t="shared" si="0"/>
        <v>3820661</v>
      </c>
      <c r="L5" s="105">
        <f t="shared" si="0"/>
        <v>3218390</v>
      </c>
      <c r="M5" s="105">
        <f t="shared" si="0"/>
        <v>4785703</v>
      </c>
      <c r="N5" s="105">
        <f t="shared" si="0"/>
        <v>11824754</v>
      </c>
      <c r="O5" s="105">
        <f t="shared" si="0"/>
        <v>0</v>
      </c>
      <c r="P5" s="105">
        <f t="shared" si="0"/>
        <v>1263504</v>
      </c>
      <c r="Q5" s="105">
        <f t="shared" si="0"/>
        <v>11492457</v>
      </c>
      <c r="R5" s="105">
        <f t="shared" si="0"/>
        <v>12755961</v>
      </c>
      <c r="S5" s="105">
        <f t="shared" si="0"/>
        <v>6299419</v>
      </c>
      <c r="T5" s="105">
        <f t="shared" si="0"/>
        <v>0</v>
      </c>
      <c r="U5" s="105">
        <f t="shared" si="0"/>
        <v>0</v>
      </c>
      <c r="V5" s="105">
        <f t="shared" si="0"/>
        <v>6299419</v>
      </c>
      <c r="W5" s="105">
        <f t="shared" si="0"/>
        <v>46496030</v>
      </c>
      <c r="X5" s="105">
        <f t="shared" si="0"/>
        <v>60071593</v>
      </c>
      <c r="Y5" s="105">
        <f t="shared" si="0"/>
        <v>-13575563</v>
      </c>
      <c r="Z5" s="142">
        <f>+IF(X5&lt;&gt;0,+(Y5/X5)*100,0)</f>
        <v>-22.59897286226453</v>
      </c>
      <c r="AA5" s="158">
        <f>SUM(AA6:AA8)</f>
        <v>60071593</v>
      </c>
    </row>
    <row r="6" spans="1:27" ht="13.5">
      <c r="A6" s="143" t="s">
        <v>75</v>
      </c>
      <c r="B6" s="141"/>
      <c r="C6" s="160"/>
      <c r="D6" s="160"/>
      <c r="E6" s="161">
        <v>58821593</v>
      </c>
      <c r="F6" s="65">
        <v>58821593</v>
      </c>
      <c r="G6" s="65">
        <v>7787543</v>
      </c>
      <c r="H6" s="65">
        <v>4211518</v>
      </c>
      <c r="I6" s="65">
        <v>3492017</v>
      </c>
      <c r="J6" s="65">
        <v>15491078</v>
      </c>
      <c r="K6" s="65">
        <v>3820661</v>
      </c>
      <c r="L6" s="65">
        <v>3109029</v>
      </c>
      <c r="M6" s="65">
        <v>4785703</v>
      </c>
      <c r="N6" s="65">
        <v>11715393</v>
      </c>
      <c r="O6" s="65"/>
      <c r="P6" s="65">
        <v>1263504</v>
      </c>
      <c r="Q6" s="65">
        <v>11398312</v>
      </c>
      <c r="R6" s="65">
        <v>12661816</v>
      </c>
      <c r="S6" s="65">
        <v>6111504</v>
      </c>
      <c r="T6" s="65"/>
      <c r="U6" s="65"/>
      <c r="V6" s="65">
        <v>6111504</v>
      </c>
      <c r="W6" s="65">
        <v>45979791</v>
      </c>
      <c r="X6" s="65">
        <v>58821593</v>
      </c>
      <c r="Y6" s="65">
        <v>-12841802</v>
      </c>
      <c r="Z6" s="145">
        <v>-21.83</v>
      </c>
      <c r="AA6" s="160">
        <v>58821593</v>
      </c>
    </row>
    <row r="7" spans="1:27" ht="13.5">
      <c r="A7" s="143" t="s">
        <v>76</v>
      </c>
      <c r="B7" s="141"/>
      <c r="C7" s="162"/>
      <c r="D7" s="162"/>
      <c r="E7" s="163">
        <v>1250000</v>
      </c>
      <c r="F7" s="164">
        <v>1250000</v>
      </c>
      <c r="G7" s="164"/>
      <c r="H7" s="164"/>
      <c r="I7" s="164">
        <v>58889</v>
      </c>
      <c r="J7" s="164">
        <v>58889</v>
      </c>
      <c r="K7" s="164"/>
      <c r="L7" s="164">
        <v>109361</v>
      </c>
      <c r="M7" s="164"/>
      <c r="N7" s="164">
        <v>109361</v>
      </c>
      <c r="O7" s="164"/>
      <c r="P7" s="164"/>
      <c r="Q7" s="164">
        <v>94145</v>
      </c>
      <c r="R7" s="164">
        <v>94145</v>
      </c>
      <c r="S7" s="164">
        <v>187915</v>
      </c>
      <c r="T7" s="164"/>
      <c r="U7" s="164"/>
      <c r="V7" s="164">
        <v>187915</v>
      </c>
      <c r="W7" s="164">
        <v>450310</v>
      </c>
      <c r="X7" s="164">
        <v>1250000</v>
      </c>
      <c r="Y7" s="164">
        <v>-799690</v>
      </c>
      <c r="Z7" s="146">
        <v>-63.98</v>
      </c>
      <c r="AA7" s="162">
        <v>1250000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>
        <v>65929</v>
      </c>
      <c r="J8" s="65">
        <v>65929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65929</v>
      </c>
      <c r="X8" s="65"/>
      <c r="Y8" s="65">
        <v>65929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2896447</v>
      </c>
      <c r="F9" s="105">
        <f t="shared" si="1"/>
        <v>2896447</v>
      </c>
      <c r="G9" s="105">
        <f t="shared" si="1"/>
        <v>709604</v>
      </c>
      <c r="H9" s="105">
        <f t="shared" si="1"/>
        <v>13539</v>
      </c>
      <c r="I9" s="105">
        <f t="shared" si="1"/>
        <v>142761</v>
      </c>
      <c r="J9" s="105">
        <f t="shared" si="1"/>
        <v>865904</v>
      </c>
      <c r="K9" s="105">
        <f t="shared" si="1"/>
        <v>236177</v>
      </c>
      <c r="L9" s="105">
        <f t="shared" si="1"/>
        <v>112568</v>
      </c>
      <c r="M9" s="105">
        <f t="shared" si="1"/>
        <v>18861</v>
      </c>
      <c r="N9" s="105">
        <f t="shared" si="1"/>
        <v>367606</v>
      </c>
      <c r="O9" s="105">
        <f t="shared" si="1"/>
        <v>0</v>
      </c>
      <c r="P9" s="105">
        <f t="shared" si="1"/>
        <v>7297</v>
      </c>
      <c r="Q9" s="105">
        <f t="shared" si="1"/>
        <v>35897</v>
      </c>
      <c r="R9" s="105">
        <f t="shared" si="1"/>
        <v>43194</v>
      </c>
      <c r="S9" s="105">
        <f t="shared" si="1"/>
        <v>144752</v>
      </c>
      <c r="T9" s="105">
        <f t="shared" si="1"/>
        <v>0</v>
      </c>
      <c r="U9" s="105">
        <f t="shared" si="1"/>
        <v>0</v>
      </c>
      <c r="V9" s="105">
        <f t="shared" si="1"/>
        <v>144752</v>
      </c>
      <c r="W9" s="105">
        <f t="shared" si="1"/>
        <v>1421456</v>
      </c>
      <c r="X9" s="105">
        <f t="shared" si="1"/>
        <v>2896447</v>
      </c>
      <c r="Y9" s="105">
        <f t="shared" si="1"/>
        <v>-1474991</v>
      </c>
      <c r="Z9" s="142">
        <f>+IF(X9&lt;&gt;0,+(Y9/X9)*100,0)</f>
        <v>-50.924149483833126</v>
      </c>
      <c r="AA9" s="158">
        <f>SUM(AA10:AA14)</f>
        <v>2896447</v>
      </c>
    </row>
    <row r="10" spans="1:27" ht="13.5">
      <c r="A10" s="143" t="s">
        <v>79</v>
      </c>
      <c r="B10" s="141"/>
      <c r="C10" s="160"/>
      <c r="D10" s="160"/>
      <c r="E10" s="161">
        <v>2896447</v>
      </c>
      <c r="F10" s="65">
        <v>2896447</v>
      </c>
      <c r="G10" s="65">
        <v>709604</v>
      </c>
      <c r="H10" s="65">
        <v>13539</v>
      </c>
      <c r="I10" s="65">
        <v>142761</v>
      </c>
      <c r="J10" s="65">
        <v>865904</v>
      </c>
      <c r="K10" s="65">
        <v>13110</v>
      </c>
      <c r="L10" s="65">
        <v>10118</v>
      </c>
      <c r="M10" s="65">
        <v>18861</v>
      </c>
      <c r="N10" s="65">
        <v>42089</v>
      </c>
      <c r="O10" s="65"/>
      <c r="P10" s="65">
        <v>7297</v>
      </c>
      <c r="Q10" s="65">
        <v>35897</v>
      </c>
      <c r="R10" s="65">
        <v>43194</v>
      </c>
      <c r="S10" s="65">
        <v>144752</v>
      </c>
      <c r="T10" s="65"/>
      <c r="U10" s="65"/>
      <c r="V10" s="65">
        <v>144752</v>
      </c>
      <c r="W10" s="65">
        <v>1095939</v>
      </c>
      <c r="X10" s="65">
        <v>2896447</v>
      </c>
      <c r="Y10" s="65">
        <v>-1800508</v>
      </c>
      <c r="Z10" s="145">
        <v>-62.16</v>
      </c>
      <c r="AA10" s="160">
        <v>2896447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>
        <v>223067</v>
      </c>
      <c r="L12" s="65">
        <v>102450</v>
      </c>
      <c r="M12" s="65"/>
      <c r="N12" s="65">
        <v>325517</v>
      </c>
      <c r="O12" s="65"/>
      <c r="P12" s="65"/>
      <c r="Q12" s="65"/>
      <c r="R12" s="65"/>
      <c r="S12" s="65"/>
      <c r="T12" s="65"/>
      <c r="U12" s="65"/>
      <c r="V12" s="65"/>
      <c r="W12" s="65">
        <v>325517</v>
      </c>
      <c r="X12" s="65"/>
      <c r="Y12" s="65">
        <v>325517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6455461</v>
      </c>
      <c r="F15" s="105">
        <f t="shared" si="2"/>
        <v>6455461</v>
      </c>
      <c r="G15" s="105">
        <f t="shared" si="2"/>
        <v>1909515</v>
      </c>
      <c r="H15" s="105">
        <f t="shared" si="2"/>
        <v>-118234</v>
      </c>
      <c r="I15" s="105">
        <f t="shared" si="2"/>
        <v>163972</v>
      </c>
      <c r="J15" s="105">
        <f t="shared" si="2"/>
        <v>1955253</v>
      </c>
      <c r="K15" s="105">
        <f t="shared" si="2"/>
        <v>857137</v>
      </c>
      <c r="L15" s="105">
        <f t="shared" si="2"/>
        <v>267622</v>
      </c>
      <c r="M15" s="105">
        <f t="shared" si="2"/>
        <v>53665</v>
      </c>
      <c r="N15" s="105">
        <f t="shared" si="2"/>
        <v>1178424</v>
      </c>
      <c r="O15" s="105">
        <f t="shared" si="2"/>
        <v>0</v>
      </c>
      <c r="P15" s="105">
        <f t="shared" si="2"/>
        <v>945827</v>
      </c>
      <c r="Q15" s="105">
        <f t="shared" si="2"/>
        <v>1153729</v>
      </c>
      <c r="R15" s="105">
        <f t="shared" si="2"/>
        <v>2099556</v>
      </c>
      <c r="S15" s="105">
        <f t="shared" si="2"/>
        <v>-88539</v>
      </c>
      <c r="T15" s="105">
        <f t="shared" si="2"/>
        <v>0</v>
      </c>
      <c r="U15" s="105">
        <f t="shared" si="2"/>
        <v>0</v>
      </c>
      <c r="V15" s="105">
        <f t="shared" si="2"/>
        <v>-88539</v>
      </c>
      <c r="W15" s="105">
        <f t="shared" si="2"/>
        <v>5144694</v>
      </c>
      <c r="X15" s="105">
        <f t="shared" si="2"/>
        <v>6455461</v>
      </c>
      <c r="Y15" s="105">
        <f t="shared" si="2"/>
        <v>-1310767</v>
      </c>
      <c r="Z15" s="142">
        <f>+IF(X15&lt;&gt;0,+(Y15/X15)*100,0)</f>
        <v>-20.304777613868318</v>
      </c>
      <c r="AA15" s="158">
        <f>SUM(AA16:AA18)</f>
        <v>6455461</v>
      </c>
    </row>
    <row r="16" spans="1:27" ht="13.5">
      <c r="A16" s="143" t="s">
        <v>85</v>
      </c>
      <c r="B16" s="141"/>
      <c r="C16" s="160"/>
      <c r="D16" s="160"/>
      <c r="E16" s="161">
        <v>434700</v>
      </c>
      <c r="F16" s="65">
        <v>434700</v>
      </c>
      <c r="G16" s="65">
        <v>76877</v>
      </c>
      <c r="H16" s="65">
        <v>20354</v>
      </c>
      <c r="I16" s="65">
        <v>51828</v>
      </c>
      <c r="J16" s="65">
        <v>149059</v>
      </c>
      <c r="K16" s="65">
        <v>46545</v>
      </c>
      <c r="L16" s="65">
        <v>45572</v>
      </c>
      <c r="M16" s="65">
        <v>44873</v>
      </c>
      <c r="N16" s="65">
        <v>136990</v>
      </c>
      <c r="O16" s="65"/>
      <c r="P16" s="65">
        <v>17787</v>
      </c>
      <c r="Q16" s="65">
        <v>94682</v>
      </c>
      <c r="R16" s="65">
        <v>112469</v>
      </c>
      <c r="S16" s="65">
        <v>25354</v>
      </c>
      <c r="T16" s="65"/>
      <c r="U16" s="65"/>
      <c r="V16" s="65">
        <v>25354</v>
      </c>
      <c r="W16" s="65">
        <v>423872</v>
      </c>
      <c r="X16" s="65">
        <v>434700</v>
      </c>
      <c r="Y16" s="65">
        <v>-10828</v>
      </c>
      <c r="Z16" s="145">
        <v>-2.49</v>
      </c>
      <c r="AA16" s="160">
        <v>434700</v>
      </c>
    </row>
    <row r="17" spans="1:27" ht="13.5">
      <c r="A17" s="143" t="s">
        <v>86</v>
      </c>
      <c r="B17" s="141"/>
      <c r="C17" s="160"/>
      <c r="D17" s="160"/>
      <c r="E17" s="161">
        <v>6020761</v>
      </c>
      <c r="F17" s="65">
        <v>6020761</v>
      </c>
      <c r="G17" s="65">
        <v>1832638</v>
      </c>
      <c r="H17" s="65">
        <v>-138588</v>
      </c>
      <c r="I17" s="65">
        <v>112144</v>
      </c>
      <c r="J17" s="65">
        <v>1806194</v>
      </c>
      <c r="K17" s="65">
        <v>810592</v>
      </c>
      <c r="L17" s="65">
        <v>222050</v>
      </c>
      <c r="M17" s="65">
        <v>8792</v>
      </c>
      <c r="N17" s="65">
        <v>1041434</v>
      </c>
      <c r="O17" s="65"/>
      <c r="P17" s="65">
        <v>928040</v>
      </c>
      <c r="Q17" s="65">
        <v>1059047</v>
      </c>
      <c r="R17" s="65">
        <v>1987087</v>
      </c>
      <c r="S17" s="65">
        <v>-113893</v>
      </c>
      <c r="T17" s="65"/>
      <c r="U17" s="65"/>
      <c r="V17" s="65">
        <v>-113893</v>
      </c>
      <c r="W17" s="65">
        <v>4720822</v>
      </c>
      <c r="X17" s="65">
        <v>6020761</v>
      </c>
      <c r="Y17" s="65">
        <v>-1299939</v>
      </c>
      <c r="Z17" s="145">
        <v>-21.59</v>
      </c>
      <c r="AA17" s="160">
        <v>6020761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173611643</v>
      </c>
      <c r="F19" s="105">
        <f t="shared" si="3"/>
        <v>173611643</v>
      </c>
      <c r="G19" s="105">
        <f t="shared" si="3"/>
        <v>39455602</v>
      </c>
      <c r="H19" s="105">
        <f t="shared" si="3"/>
        <v>11545460</v>
      </c>
      <c r="I19" s="105">
        <f t="shared" si="3"/>
        <v>9536950</v>
      </c>
      <c r="J19" s="105">
        <f t="shared" si="3"/>
        <v>60538012</v>
      </c>
      <c r="K19" s="105">
        <f t="shared" si="3"/>
        <v>9990203</v>
      </c>
      <c r="L19" s="105">
        <f t="shared" si="3"/>
        <v>13325198</v>
      </c>
      <c r="M19" s="105">
        <f t="shared" si="3"/>
        <v>30608787</v>
      </c>
      <c r="N19" s="105">
        <f t="shared" si="3"/>
        <v>53924188</v>
      </c>
      <c r="O19" s="105">
        <f t="shared" si="3"/>
        <v>0</v>
      </c>
      <c r="P19" s="105">
        <f t="shared" si="3"/>
        <v>11772412</v>
      </c>
      <c r="Q19" s="105">
        <f t="shared" si="3"/>
        <v>32389860</v>
      </c>
      <c r="R19" s="105">
        <f t="shared" si="3"/>
        <v>44162272</v>
      </c>
      <c r="S19" s="105">
        <f t="shared" si="3"/>
        <v>14460918</v>
      </c>
      <c r="T19" s="105">
        <f t="shared" si="3"/>
        <v>0</v>
      </c>
      <c r="U19" s="105">
        <f t="shared" si="3"/>
        <v>0</v>
      </c>
      <c r="V19" s="105">
        <f t="shared" si="3"/>
        <v>14460918</v>
      </c>
      <c r="W19" s="105">
        <f t="shared" si="3"/>
        <v>173085390</v>
      </c>
      <c r="X19" s="105">
        <f t="shared" si="3"/>
        <v>173611643</v>
      </c>
      <c r="Y19" s="105">
        <f t="shared" si="3"/>
        <v>-526253</v>
      </c>
      <c r="Z19" s="142">
        <f>+IF(X19&lt;&gt;0,+(Y19/X19)*100,0)</f>
        <v>-0.3031207993348695</v>
      </c>
      <c r="AA19" s="158">
        <f>SUM(AA20:AA23)</f>
        <v>173611643</v>
      </c>
    </row>
    <row r="20" spans="1:27" ht="13.5">
      <c r="A20" s="143" t="s">
        <v>89</v>
      </c>
      <c r="B20" s="141"/>
      <c r="C20" s="160"/>
      <c r="D20" s="160"/>
      <c r="E20" s="161">
        <v>69551325</v>
      </c>
      <c r="F20" s="65">
        <v>69551325</v>
      </c>
      <c r="G20" s="65">
        <v>18773381</v>
      </c>
      <c r="H20" s="65">
        <v>8333550</v>
      </c>
      <c r="I20" s="65">
        <v>6514060</v>
      </c>
      <c r="J20" s="65">
        <v>33620991</v>
      </c>
      <c r="K20" s="65">
        <v>7212570</v>
      </c>
      <c r="L20" s="65">
        <v>7531675</v>
      </c>
      <c r="M20" s="65">
        <v>15611231</v>
      </c>
      <c r="N20" s="65">
        <v>30355476</v>
      </c>
      <c r="O20" s="65"/>
      <c r="P20" s="65">
        <v>8041690</v>
      </c>
      <c r="Q20" s="65">
        <v>15832530</v>
      </c>
      <c r="R20" s="65">
        <v>23874220</v>
      </c>
      <c r="S20" s="65">
        <v>9536650</v>
      </c>
      <c r="T20" s="65"/>
      <c r="U20" s="65"/>
      <c r="V20" s="65">
        <v>9536650</v>
      </c>
      <c r="W20" s="65">
        <v>97387337</v>
      </c>
      <c r="X20" s="65">
        <v>69551325</v>
      </c>
      <c r="Y20" s="65">
        <v>27836012</v>
      </c>
      <c r="Z20" s="145">
        <v>40.02</v>
      </c>
      <c r="AA20" s="160">
        <v>69551325</v>
      </c>
    </row>
    <row r="21" spans="1:27" ht="13.5">
      <c r="A21" s="143" t="s">
        <v>90</v>
      </c>
      <c r="B21" s="141"/>
      <c r="C21" s="160"/>
      <c r="D21" s="160"/>
      <c r="E21" s="161">
        <v>53604783</v>
      </c>
      <c r="F21" s="65">
        <v>53604783</v>
      </c>
      <c r="G21" s="65">
        <v>9617242</v>
      </c>
      <c r="H21" s="65">
        <v>1616537</v>
      </c>
      <c r="I21" s="65">
        <v>1638350</v>
      </c>
      <c r="J21" s="65">
        <v>12872129</v>
      </c>
      <c r="K21" s="65">
        <v>996338</v>
      </c>
      <c r="L21" s="65">
        <v>4230008</v>
      </c>
      <c r="M21" s="65">
        <v>6975026</v>
      </c>
      <c r="N21" s="65">
        <v>12201372</v>
      </c>
      <c r="O21" s="65"/>
      <c r="P21" s="65">
        <v>1890436</v>
      </c>
      <c r="Q21" s="65">
        <v>8870446</v>
      </c>
      <c r="R21" s="65">
        <v>10760882</v>
      </c>
      <c r="S21" s="65">
        <v>3333635</v>
      </c>
      <c r="T21" s="65"/>
      <c r="U21" s="65"/>
      <c r="V21" s="65">
        <v>3333635</v>
      </c>
      <c r="W21" s="65">
        <v>39168018</v>
      </c>
      <c r="X21" s="65">
        <v>53604783</v>
      </c>
      <c r="Y21" s="65">
        <v>-14436765</v>
      </c>
      <c r="Z21" s="145">
        <v>-26.93</v>
      </c>
      <c r="AA21" s="160">
        <v>53604783</v>
      </c>
    </row>
    <row r="22" spans="1:27" ht="13.5">
      <c r="A22" s="143" t="s">
        <v>91</v>
      </c>
      <c r="B22" s="141"/>
      <c r="C22" s="162"/>
      <c r="D22" s="162"/>
      <c r="E22" s="163">
        <v>36413235</v>
      </c>
      <c r="F22" s="164">
        <v>36413235</v>
      </c>
      <c r="G22" s="164">
        <v>5964624</v>
      </c>
      <c r="H22" s="164">
        <v>1003955</v>
      </c>
      <c r="I22" s="164">
        <v>860082</v>
      </c>
      <c r="J22" s="164">
        <v>7828661</v>
      </c>
      <c r="K22" s="164">
        <v>1156227</v>
      </c>
      <c r="L22" s="164">
        <v>934904</v>
      </c>
      <c r="M22" s="164">
        <v>4450259</v>
      </c>
      <c r="N22" s="164">
        <v>6541390</v>
      </c>
      <c r="O22" s="164"/>
      <c r="P22" s="164">
        <v>1204148</v>
      </c>
      <c r="Q22" s="164">
        <v>4073179</v>
      </c>
      <c r="R22" s="164">
        <v>5277327</v>
      </c>
      <c r="S22" s="164">
        <v>1042853</v>
      </c>
      <c r="T22" s="164"/>
      <c r="U22" s="164"/>
      <c r="V22" s="164">
        <v>1042853</v>
      </c>
      <c r="W22" s="164">
        <v>20690231</v>
      </c>
      <c r="X22" s="164">
        <v>36413235</v>
      </c>
      <c r="Y22" s="164">
        <v>-15723004</v>
      </c>
      <c r="Z22" s="146">
        <v>-43.18</v>
      </c>
      <c r="AA22" s="162">
        <v>36413235</v>
      </c>
    </row>
    <row r="23" spans="1:27" ht="13.5">
      <c r="A23" s="143" t="s">
        <v>92</v>
      </c>
      <c r="B23" s="141"/>
      <c r="C23" s="160"/>
      <c r="D23" s="160"/>
      <c r="E23" s="161">
        <v>14042300</v>
      </c>
      <c r="F23" s="65">
        <v>14042300</v>
      </c>
      <c r="G23" s="65">
        <v>5100355</v>
      </c>
      <c r="H23" s="65">
        <v>591418</v>
      </c>
      <c r="I23" s="65">
        <v>524458</v>
      </c>
      <c r="J23" s="65">
        <v>6216231</v>
      </c>
      <c r="K23" s="65">
        <v>625068</v>
      </c>
      <c r="L23" s="65">
        <v>628611</v>
      </c>
      <c r="M23" s="65">
        <v>3572271</v>
      </c>
      <c r="N23" s="65">
        <v>4825950</v>
      </c>
      <c r="O23" s="65"/>
      <c r="P23" s="65">
        <v>636138</v>
      </c>
      <c r="Q23" s="65">
        <v>3613705</v>
      </c>
      <c r="R23" s="65">
        <v>4249843</v>
      </c>
      <c r="S23" s="65">
        <v>547780</v>
      </c>
      <c r="T23" s="65"/>
      <c r="U23" s="65"/>
      <c r="V23" s="65">
        <v>547780</v>
      </c>
      <c r="W23" s="65">
        <v>15839804</v>
      </c>
      <c r="X23" s="65">
        <v>14042300</v>
      </c>
      <c r="Y23" s="65">
        <v>1797504</v>
      </c>
      <c r="Z23" s="145">
        <v>12.8</v>
      </c>
      <c r="AA23" s="160">
        <v>14042300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243035144</v>
      </c>
      <c r="F25" s="78">
        <f t="shared" si="4"/>
        <v>243035144</v>
      </c>
      <c r="G25" s="78">
        <f t="shared" si="4"/>
        <v>49862264</v>
      </c>
      <c r="H25" s="78">
        <f t="shared" si="4"/>
        <v>15652283</v>
      </c>
      <c r="I25" s="78">
        <f t="shared" si="4"/>
        <v>13460518</v>
      </c>
      <c r="J25" s="78">
        <f t="shared" si="4"/>
        <v>78975065</v>
      </c>
      <c r="K25" s="78">
        <f t="shared" si="4"/>
        <v>14904178</v>
      </c>
      <c r="L25" s="78">
        <f t="shared" si="4"/>
        <v>16923778</v>
      </c>
      <c r="M25" s="78">
        <f t="shared" si="4"/>
        <v>35467016</v>
      </c>
      <c r="N25" s="78">
        <f t="shared" si="4"/>
        <v>67294972</v>
      </c>
      <c r="O25" s="78">
        <f t="shared" si="4"/>
        <v>0</v>
      </c>
      <c r="P25" s="78">
        <f t="shared" si="4"/>
        <v>13989040</v>
      </c>
      <c r="Q25" s="78">
        <f t="shared" si="4"/>
        <v>45071943</v>
      </c>
      <c r="R25" s="78">
        <f t="shared" si="4"/>
        <v>59060983</v>
      </c>
      <c r="S25" s="78">
        <f t="shared" si="4"/>
        <v>20816550</v>
      </c>
      <c r="T25" s="78">
        <f t="shared" si="4"/>
        <v>0</v>
      </c>
      <c r="U25" s="78">
        <f t="shared" si="4"/>
        <v>0</v>
      </c>
      <c r="V25" s="78">
        <f t="shared" si="4"/>
        <v>20816550</v>
      </c>
      <c r="W25" s="78">
        <f t="shared" si="4"/>
        <v>226147570</v>
      </c>
      <c r="X25" s="78">
        <f t="shared" si="4"/>
        <v>243035144</v>
      </c>
      <c r="Y25" s="78">
        <f t="shared" si="4"/>
        <v>-16887574</v>
      </c>
      <c r="Z25" s="179">
        <f>+IF(X25&lt;&gt;0,+(Y25/X25)*100,0)</f>
        <v>-6.948613983169446</v>
      </c>
      <c r="AA25" s="177">
        <f>+AA5+AA9+AA15+AA19+AA24</f>
        <v>243035144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64260145</v>
      </c>
      <c r="F28" s="105">
        <f t="shared" si="5"/>
        <v>64260145</v>
      </c>
      <c r="G28" s="105">
        <f t="shared" si="5"/>
        <v>4514170</v>
      </c>
      <c r="H28" s="105">
        <f t="shared" si="5"/>
        <v>4537867</v>
      </c>
      <c r="I28" s="105">
        <f t="shared" si="5"/>
        <v>5116417</v>
      </c>
      <c r="J28" s="105">
        <f t="shared" si="5"/>
        <v>14168454</v>
      </c>
      <c r="K28" s="105">
        <f t="shared" si="5"/>
        <v>4527547</v>
      </c>
      <c r="L28" s="105">
        <f t="shared" si="5"/>
        <v>4833597</v>
      </c>
      <c r="M28" s="105">
        <f t="shared" si="5"/>
        <v>3939429</v>
      </c>
      <c r="N28" s="105">
        <f t="shared" si="5"/>
        <v>13300573</v>
      </c>
      <c r="O28" s="105">
        <f t="shared" si="5"/>
        <v>0</v>
      </c>
      <c r="P28" s="105">
        <f t="shared" si="5"/>
        <v>3693279</v>
      </c>
      <c r="Q28" s="105">
        <f t="shared" si="5"/>
        <v>7299019</v>
      </c>
      <c r="R28" s="105">
        <f t="shared" si="5"/>
        <v>10992298</v>
      </c>
      <c r="S28" s="105">
        <f t="shared" si="5"/>
        <v>4550761</v>
      </c>
      <c r="T28" s="105">
        <f t="shared" si="5"/>
        <v>0</v>
      </c>
      <c r="U28" s="105">
        <f t="shared" si="5"/>
        <v>0</v>
      </c>
      <c r="V28" s="105">
        <f t="shared" si="5"/>
        <v>4550761</v>
      </c>
      <c r="W28" s="105">
        <f t="shared" si="5"/>
        <v>43012086</v>
      </c>
      <c r="X28" s="105">
        <f t="shared" si="5"/>
        <v>64260145</v>
      </c>
      <c r="Y28" s="105">
        <f t="shared" si="5"/>
        <v>-21248059</v>
      </c>
      <c r="Z28" s="142">
        <f>+IF(X28&lt;&gt;0,+(Y28/X28)*100,0)</f>
        <v>-33.0656879158925</v>
      </c>
      <c r="AA28" s="158">
        <f>SUM(AA29:AA31)</f>
        <v>64260145</v>
      </c>
    </row>
    <row r="29" spans="1:27" ht="13.5">
      <c r="A29" s="143" t="s">
        <v>75</v>
      </c>
      <c r="B29" s="141"/>
      <c r="C29" s="160"/>
      <c r="D29" s="160"/>
      <c r="E29" s="161">
        <v>32600247</v>
      </c>
      <c r="F29" s="65">
        <v>32600247</v>
      </c>
      <c r="G29" s="65">
        <v>1882502</v>
      </c>
      <c r="H29" s="65">
        <v>2335592</v>
      </c>
      <c r="I29" s="65">
        <v>2242225</v>
      </c>
      <c r="J29" s="65">
        <v>6460319</v>
      </c>
      <c r="K29" s="65">
        <v>2122132</v>
      </c>
      <c r="L29" s="65">
        <v>2456169</v>
      </c>
      <c r="M29" s="65">
        <v>1859935</v>
      </c>
      <c r="N29" s="65">
        <v>6438236</v>
      </c>
      <c r="O29" s="65"/>
      <c r="P29" s="65">
        <v>1011218</v>
      </c>
      <c r="Q29" s="65">
        <v>5341895</v>
      </c>
      <c r="R29" s="65">
        <v>6353113</v>
      </c>
      <c r="S29" s="65">
        <v>2122243</v>
      </c>
      <c r="T29" s="65"/>
      <c r="U29" s="65"/>
      <c r="V29" s="65">
        <v>2122243</v>
      </c>
      <c r="W29" s="65">
        <v>21373911</v>
      </c>
      <c r="X29" s="65">
        <v>32600247</v>
      </c>
      <c r="Y29" s="65">
        <v>-11226336</v>
      </c>
      <c r="Z29" s="145">
        <v>-34.44</v>
      </c>
      <c r="AA29" s="160">
        <v>32600247</v>
      </c>
    </row>
    <row r="30" spans="1:27" ht="13.5">
      <c r="A30" s="143" t="s">
        <v>76</v>
      </c>
      <c r="B30" s="141"/>
      <c r="C30" s="162"/>
      <c r="D30" s="162"/>
      <c r="E30" s="163">
        <v>12349039</v>
      </c>
      <c r="F30" s="164">
        <v>12349039</v>
      </c>
      <c r="G30" s="164">
        <v>1430373</v>
      </c>
      <c r="H30" s="164">
        <v>842833</v>
      </c>
      <c r="I30" s="164">
        <v>1524377</v>
      </c>
      <c r="J30" s="164">
        <v>3797583</v>
      </c>
      <c r="K30" s="164">
        <v>1063647</v>
      </c>
      <c r="L30" s="164">
        <v>981239</v>
      </c>
      <c r="M30" s="164">
        <v>889702</v>
      </c>
      <c r="N30" s="164">
        <v>2934588</v>
      </c>
      <c r="O30" s="164"/>
      <c r="P30" s="164">
        <v>1633438</v>
      </c>
      <c r="Q30" s="164">
        <v>682854</v>
      </c>
      <c r="R30" s="164">
        <v>2316292</v>
      </c>
      <c r="S30" s="164">
        <v>1015778</v>
      </c>
      <c r="T30" s="164"/>
      <c r="U30" s="164"/>
      <c r="V30" s="164">
        <v>1015778</v>
      </c>
      <c r="W30" s="164">
        <v>10064241</v>
      </c>
      <c r="X30" s="164">
        <v>12349039</v>
      </c>
      <c r="Y30" s="164">
        <v>-2284798</v>
      </c>
      <c r="Z30" s="146">
        <v>-18.5</v>
      </c>
      <c r="AA30" s="162">
        <v>12349039</v>
      </c>
    </row>
    <row r="31" spans="1:27" ht="13.5">
      <c r="A31" s="143" t="s">
        <v>77</v>
      </c>
      <c r="B31" s="141"/>
      <c r="C31" s="160"/>
      <c r="D31" s="160"/>
      <c r="E31" s="161">
        <v>19310859</v>
      </c>
      <c r="F31" s="65">
        <v>19310859</v>
      </c>
      <c r="G31" s="65">
        <v>1201295</v>
      </c>
      <c r="H31" s="65">
        <v>1359442</v>
      </c>
      <c r="I31" s="65">
        <v>1349815</v>
      </c>
      <c r="J31" s="65">
        <v>3910552</v>
      </c>
      <c r="K31" s="65">
        <v>1341768</v>
      </c>
      <c r="L31" s="65">
        <v>1396189</v>
      </c>
      <c r="M31" s="65">
        <v>1189792</v>
      </c>
      <c r="N31" s="65">
        <v>3927749</v>
      </c>
      <c r="O31" s="65"/>
      <c r="P31" s="65">
        <v>1048623</v>
      </c>
      <c r="Q31" s="65">
        <v>1274270</v>
      </c>
      <c r="R31" s="65">
        <v>2322893</v>
      </c>
      <c r="S31" s="65">
        <v>1412740</v>
      </c>
      <c r="T31" s="65"/>
      <c r="U31" s="65"/>
      <c r="V31" s="65">
        <v>1412740</v>
      </c>
      <c r="W31" s="65">
        <v>11573934</v>
      </c>
      <c r="X31" s="65">
        <v>19310859</v>
      </c>
      <c r="Y31" s="65">
        <v>-7736925</v>
      </c>
      <c r="Z31" s="145">
        <v>-40.07</v>
      </c>
      <c r="AA31" s="160">
        <v>19310859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22991940</v>
      </c>
      <c r="F32" s="105">
        <f t="shared" si="6"/>
        <v>22991940</v>
      </c>
      <c r="G32" s="105">
        <f t="shared" si="6"/>
        <v>1519212</v>
      </c>
      <c r="H32" s="105">
        <f t="shared" si="6"/>
        <v>1205298</v>
      </c>
      <c r="I32" s="105">
        <f t="shared" si="6"/>
        <v>1548095</v>
      </c>
      <c r="J32" s="105">
        <f t="shared" si="6"/>
        <v>4272605</v>
      </c>
      <c r="K32" s="105">
        <f t="shared" si="6"/>
        <v>1451646</v>
      </c>
      <c r="L32" s="105">
        <f t="shared" si="6"/>
        <v>1583145</v>
      </c>
      <c r="M32" s="105">
        <f t="shared" si="6"/>
        <v>1171010</v>
      </c>
      <c r="N32" s="105">
        <f t="shared" si="6"/>
        <v>4205801</v>
      </c>
      <c r="O32" s="105">
        <f t="shared" si="6"/>
        <v>0</v>
      </c>
      <c r="P32" s="105">
        <f t="shared" si="6"/>
        <v>2642767</v>
      </c>
      <c r="Q32" s="105">
        <f t="shared" si="6"/>
        <v>2301172</v>
      </c>
      <c r="R32" s="105">
        <f t="shared" si="6"/>
        <v>4943939</v>
      </c>
      <c r="S32" s="105">
        <f t="shared" si="6"/>
        <v>1481090</v>
      </c>
      <c r="T32" s="105">
        <f t="shared" si="6"/>
        <v>0</v>
      </c>
      <c r="U32" s="105">
        <f t="shared" si="6"/>
        <v>0</v>
      </c>
      <c r="V32" s="105">
        <f t="shared" si="6"/>
        <v>1481090</v>
      </c>
      <c r="W32" s="105">
        <f t="shared" si="6"/>
        <v>14903435</v>
      </c>
      <c r="X32" s="105">
        <f t="shared" si="6"/>
        <v>22991940</v>
      </c>
      <c r="Y32" s="105">
        <f t="shared" si="6"/>
        <v>-8088505</v>
      </c>
      <c r="Z32" s="142">
        <f>+IF(X32&lt;&gt;0,+(Y32/X32)*100,0)</f>
        <v>-35.179741248454896</v>
      </c>
      <c r="AA32" s="158">
        <f>SUM(AA33:AA37)</f>
        <v>22991940</v>
      </c>
    </row>
    <row r="33" spans="1:27" ht="13.5">
      <c r="A33" s="143" t="s">
        <v>79</v>
      </c>
      <c r="B33" s="141"/>
      <c r="C33" s="160"/>
      <c r="D33" s="160"/>
      <c r="E33" s="161">
        <v>20824384</v>
      </c>
      <c r="F33" s="65">
        <v>20824384</v>
      </c>
      <c r="G33" s="65">
        <v>1386818</v>
      </c>
      <c r="H33" s="65">
        <v>1043749</v>
      </c>
      <c r="I33" s="65">
        <v>1354006</v>
      </c>
      <c r="J33" s="65">
        <v>3784573</v>
      </c>
      <c r="K33" s="65">
        <v>1038958</v>
      </c>
      <c r="L33" s="65">
        <v>1163846</v>
      </c>
      <c r="M33" s="65">
        <v>1025774</v>
      </c>
      <c r="N33" s="65">
        <v>3228578</v>
      </c>
      <c r="O33" s="65"/>
      <c r="P33" s="65">
        <v>2527068</v>
      </c>
      <c r="Q33" s="65">
        <v>2116840</v>
      </c>
      <c r="R33" s="65">
        <v>4643908</v>
      </c>
      <c r="S33" s="65">
        <v>1297601</v>
      </c>
      <c r="T33" s="65"/>
      <c r="U33" s="65"/>
      <c r="V33" s="65">
        <v>1297601</v>
      </c>
      <c r="W33" s="65">
        <v>12954660</v>
      </c>
      <c r="X33" s="65">
        <v>20824384</v>
      </c>
      <c r="Y33" s="65">
        <v>-7869724</v>
      </c>
      <c r="Z33" s="145">
        <v>-37.79</v>
      </c>
      <c r="AA33" s="160">
        <v>20824384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>
        <v>264673</v>
      </c>
      <c r="L35" s="65">
        <v>226976</v>
      </c>
      <c r="M35" s="65"/>
      <c r="N35" s="65">
        <v>491649</v>
      </c>
      <c r="O35" s="65"/>
      <c r="P35" s="65"/>
      <c r="Q35" s="65"/>
      <c r="R35" s="65"/>
      <c r="S35" s="65"/>
      <c r="T35" s="65"/>
      <c r="U35" s="65"/>
      <c r="V35" s="65"/>
      <c r="W35" s="65">
        <v>491649</v>
      </c>
      <c r="X35" s="65"/>
      <c r="Y35" s="65">
        <v>491649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>
        <v>2167556</v>
      </c>
      <c r="F36" s="65">
        <v>2167556</v>
      </c>
      <c r="G36" s="65">
        <v>132394</v>
      </c>
      <c r="H36" s="65">
        <v>161549</v>
      </c>
      <c r="I36" s="65">
        <v>194089</v>
      </c>
      <c r="J36" s="65">
        <v>488032</v>
      </c>
      <c r="K36" s="65">
        <v>148015</v>
      </c>
      <c r="L36" s="65">
        <v>192323</v>
      </c>
      <c r="M36" s="65">
        <v>145236</v>
      </c>
      <c r="N36" s="65">
        <v>485574</v>
      </c>
      <c r="O36" s="65"/>
      <c r="P36" s="65">
        <v>115699</v>
      </c>
      <c r="Q36" s="65">
        <v>184332</v>
      </c>
      <c r="R36" s="65">
        <v>300031</v>
      </c>
      <c r="S36" s="65">
        <v>183489</v>
      </c>
      <c r="T36" s="65"/>
      <c r="U36" s="65"/>
      <c r="V36" s="65">
        <v>183489</v>
      </c>
      <c r="W36" s="65">
        <v>1457126</v>
      </c>
      <c r="X36" s="65">
        <v>2167556</v>
      </c>
      <c r="Y36" s="65">
        <v>-710430</v>
      </c>
      <c r="Z36" s="145">
        <v>-32.78</v>
      </c>
      <c r="AA36" s="160">
        <v>2167556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32346599</v>
      </c>
      <c r="F38" s="105">
        <f t="shared" si="7"/>
        <v>32346599</v>
      </c>
      <c r="G38" s="105">
        <f t="shared" si="7"/>
        <v>1578123</v>
      </c>
      <c r="H38" s="105">
        <f t="shared" si="7"/>
        <v>1680130</v>
      </c>
      <c r="I38" s="105">
        <f t="shared" si="7"/>
        <v>1916057</v>
      </c>
      <c r="J38" s="105">
        <f t="shared" si="7"/>
        <v>5174310</v>
      </c>
      <c r="K38" s="105">
        <f t="shared" si="7"/>
        <v>1744341</v>
      </c>
      <c r="L38" s="105">
        <f t="shared" si="7"/>
        <v>2055342</v>
      </c>
      <c r="M38" s="105">
        <f t="shared" si="7"/>
        <v>2322176</v>
      </c>
      <c r="N38" s="105">
        <f t="shared" si="7"/>
        <v>6121859</v>
      </c>
      <c r="O38" s="105">
        <f t="shared" si="7"/>
        <v>0</v>
      </c>
      <c r="P38" s="105">
        <f t="shared" si="7"/>
        <v>1721520</v>
      </c>
      <c r="Q38" s="105">
        <f t="shared" si="7"/>
        <v>15161441</v>
      </c>
      <c r="R38" s="105">
        <f t="shared" si="7"/>
        <v>16882961</v>
      </c>
      <c r="S38" s="105">
        <f t="shared" si="7"/>
        <v>5172854</v>
      </c>
      <c r="T38" s="105">
        <f t="shared" si="7"/>
        <v>0</v>
      </c>
      <c r="U38" s="105">
        <f t="shared" si="7"/>
        <v>0</v>
      </c>
      <c r="V38" s="105">
        <f t="shared" si="7"/>
        <v>5172854</v>
      </c>
      <c r="W38" s="105">
        <f t="shared" si="7"/>
        <v>33351984</v>
      </c>
      <c r="X38" s="105">
        <f t="shared" si="7"/>
        <v>32346599</v>
      </c>
      <c r="Y38" s="105">
        <f t="shared" si="7"/>
        <v>1005385</v>
      </c>
      <c r="Z38" s="142">
        <f>+IF(X38&lt;&gt;0,+(Y38/X38)*100,0)</f>
        <v>3.1081629323688715</v>
      </c>
      <c r="AA38" s="158">
        <f>SUM(AA39:AA41)</f>
        <v>32346599</v>
      </c>
    </row>
    <row r="39" spans="1:27" ht="13.5">
      <c r="A39" s="143" t="s">
        <v>85</v>
      </c>
      <c r="B39" s="141"/>
      <c r="C39" s="160"/>
      <c r="D39" s="160"/>
      <c r="E39" s="161">
        <v>7168012</v>
      </c>
      <c r="F39" s="65">
        <v>7168012</v>
      </c>
      <c r="G39" s="65">
        <v>321274</v>
      </c>
      <c r="H39" s="65">
        <v>335715</v>
      </c>
      <c r="I39" s="65">
        <v>390127</v>
      </c>
      <c r="J39" s="65">
        <v>1047116</v>
      </c>
      <c r="K39" s="65">
        <v>321386</v>
      </c>
      <c r="L39" s="65">
        <v>419561</v>
      </c>
      <c r="M39" s="65">
        <v>327725</v>
      </c>
      <c r="N39" s="65">
        <v>1068672</v>
      </c>
      <c r="O39" s="65"/>
      <c r="P39" s="65">
        <v>318446</v>
      </c>
      <c r="Q39" s="65">
        <v>384919</v>
      </c>
      <c r="R39" s="65">
        <v>703365</v>
      </c>
      <c r="S39" s="65">
        <v>352432</v>
      </c>
      <c r="T39" s="65"/>
      <c r="U39" s="65"/>
      <c r="V39" s="65">
        <v>352432</v>
      </c>
      <c r="W39" s="65">
        <v>3171585</v>
      </c>
      <c r="X39" s="65">
        <v>7168012</v>
      </c>
      <c r="Y39" s="65">
        <v>-3996427</v>
      </c>
      <c r="Z39" s="145">
        <v>-55.75</v>
      </c>
      <c r="AA39" s="160">
        <v>7168012</v>
      </c>
    </row>
    <row r="40" spans="1:27" ht="13.5">
      <c r="A40" s="143" t="s">
        <v>86</v>
      </c>
      <c r="B40" s="141"/>
      <c r="C40" s="160"/>
      <c r="D40" s="160"/>
      <c r="E40" s="161">
        <v>25178587</v>
      </c>
      <c r="F40" s="65">
        <v>25178587</v>
      </c>
      <c r="G40" s="65">
        <v>1256849</v>
      </c>
      <c r="H40" s="65">
        <v>1344415</v>
      </c>
      <c r="I40" s="65">
        <v>1525930</v>
      </c>
      <c r="J40" s="65">
        <v>4127194</v>
      </c>
      <c r="K40" s="65">
        <v>1422955</v>
      </c>
      <c r="L40" s="65">
        <v>1635781</v>
      </c>
      <c r="M40" s="65">
        <v>1994451</v>
      </c>
      <c r="N40" s="65">
        <v>5053187</v>
      </c>
      <c r="O40" s="65"/>
      <c r="P40" s="65">
        <v>1403074</v>
      </c>
      <c r="Q40" s="65">
        <v>14776522</v>
      </c>
      <c r="R40" s="65">
        <v>16179596</v>
      </c>
      <c r="S40" s="65">
        <v>4820422</v>
      </c>
      <c r="T40" s="65"/>
      <c r="U40" s="65"/>
      <c r="V40" s="65">
        <v>4820422</v>
      </c>
      <c r="W40" s="65">
        <v>30180399</v>
      </c>
      <c r="X40" s="65">
        <v>25178587</v>
      </c>
      <c r="Y40" s="65">
        <v>5001812</v>
      </c>
      <c r="Z40" s="145">
        <v>19.87</v>
      </c>
      <c r="AA40" s="160">
        <v>25178587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126661448</v>
      </c>
      <c r="F42" s="105">
        <f t="shared" si="8"/>
        <v>126661448</v>
      </c>
      <c r="G42" s="105">
        <f t="shared" si="8"/>
        <v>11107338</v>
      </c>
      <c r="H42" s="105">
        <f t="shared" si="8"/>
        <v>4182559</v>
      </c>
      <c r="I42" s="105">
        <f t="shared" si="8"/>
        <v>13042822</v>
      </c>
      <c r="J42" s="105">
        <f t="shared" si="8"/>
        <v>28332719</v>
      </c>
      <c r="K42" s="105">
        <f t="shared" si="8"/>
        <v>9778614</v>
      </c>
      <c r="L42" s="105">
        <f t="shared" si="8"/>
        <v>9493057</v>
      </c>
      <c r="M42" s="105">
        <f t="shared" si="8"/>
        <v>9666117</v>
      </c>
      <c r="N42" s="105">
        <f t="shared" si="8"/>
        <v>28937788</v>
      </c>
      <c r="O42" s="105">
        <f t="shared" si="8"/>
        <v>0</v>
      </c>
      <c r="P42" s="105">
        <f t="shared" si="8"/>
        <v>4912837</v>
      </c>
      <c r="Q42" s="105">
        <f t="shared" si="8"/>
        <v>28857880</v>
      </c>
      <c r="R42" s="105">
        <f t="shared" si="8"/>
        <v>33770717</v>
      </c>
      <c r="S42" s="105">
        <f t="shared" si="8"/>
        <v>16083779</v>
      </c>
      <c r="T42" s="105">
        <f t="shared" si="8"/>
        <v>0</v>
      </c>
      <c r="U42" s="105">
        <f t="shared" si="8"/>
        <v>0</v>
      </c>
      <c r="V42" s="105">
        <f t="shared" si="8"/>
        <v>16083779</v>
      </c>
      <c r="W42" s="105">
        <f t="shared" si="8"/>
        <v>107125003</v>
      </c>
      <c r="X42" s="105">
        <f t="shared" si="8"/>
        <v>126661448</v>
      </c>
      <c r="Y42" s="105">
        <f t="shared" si="8"/>
        <v>-19536445</v>
      </c>
      <c r="Z42" s="142">
        <f>+IF(X42&lt;&gt;0,+(Y42/X42)*100,0)</f>
        <v>-15.42414468528735</v>
      </c>
      <c r="AA42" s="158">
        <f>SUM(AA43:AA46)</f>
        <v>126661448</v>
      </c>
    </row>
    <row r="43" spans="1:27" ht="13.5">
      <c r="A43" s="143" t="s">
        <v>89</v>
      </c>
      <c r="B43" s="141"/>
      <c r="C43" s="160"/>
      <c r="D43" s="160"/>
      <c r="E43" s="161">
        <v>67363798</v>
      </c>
      <c r="F43" s="65">
        <v>67363798</v>
      </c>
      <c r="G43" s="65">
        <v>8370485</v>
      </c>
      <c r="H43" s="65">
        <v>916690</v>
      </c>
      <c r="I43" s="65">
        <v>8636916</v>
      </c>
      <c r="J43" s="65">
        <v>17924091</v>
      </c>
      <c r="K43" s="65">
        <v>6832076</v>
      </c>
      <c r="L43" s="65">
        <v>5594141</v>
      </c>
      <c r="M43" s="65">
        <v>6144352</v>
      </c>
      <c r="N43" s="65">
        <v>18570569</v>
      </c>
      <c r="O43" s="65"/>
      <c r="P43" s="65">
        <v>740980</v>
      </c>
      <c r="Q43" s="65">
        <v>10473539</v>
      </c>
      <c r="R43" s="65">
        <v>11214519</v>
      </c>
      <c r="S43" s="65">
        <v>7316429</v>
      </c>
      <c r="T43" s="65"/>
      <c r="U43" s="65"/>
      <c r="V43" s="65">
        <v>7316429</v>
      </c>
      <c r="W43" s="65">
        <v>55025608</v>
      </c>
      <c r="X43" s="65">
        <v>67363798</v>
      </c>
      <c r="Y43" s="65">
        <v>-12338190</v>
      </c>
      <c r="Z43" s="145">
        <v>-18.32</v>
      </c>
      <c r="AA43" s="160">
        <v>67363798</v>
      </c>
    </row>
    <row r="44" spans="1:27" ht="13.5">
      <c r="A44" s="143" t="s">
        <v>90</v>
      </c>
      <c r="B44" s="141"/>
      <c r="C44" s="160"/>
      <c r="D44" s="160"/>
      <c r="E44" s="161">
        <v>37178263</v>
      </c>
      <c r="F44" s="65">
        <v>37178263</v>
      </c>
      <c r="G44" s="65">
        <v>1299182</v>
      </c>
      <c r="H44" s="65">
        <v>1968708</v>
      </c>
      <c r="I44" s="65">
        <v>2744974</v>
      </c>
      <c r="J44" s="65">
        <v>6012864</v>
      </c>
      <c r="K44" s="65">
        <v>1371578</v>
      </c>
      <c r="L44" s="65">
        <v>2103045</v>
      </c>
      <c r="M44" s="65">
        <v>1802057</v>
      </c>
      <c r="N44" s="65">
        <v>5276680</v>
      </c>
      <c r="O44" s="65"/>
      <c r="P44" s="65">
        <v>2740098</v>
      </c>
      <c r="Q44" s="65">
        <v>3382250</v>
      </c>
      <c r="R44" s="65">
        <v>6122348</v>
      </c>
      <c r="S44" s="65">
        <v>5766236</v>
      </c>
      <c r="T44" s="65"/>
      <c r="U44" s="65"/>
      <c r="V44" s="65">
        <v>5766236</v>
      </c>
      <c r="W44" s="65">
        <v>23178128</v>
      </c>
      <c r="X44" s="65">
        <v>37178263</v>
      </c>
      <c r="Y44" s="65">
        <v>-14000135</v>
      </c>
      <c r="Z44" s="145">
        <v>-37.66</v>
      </c>
      <c r="AA44" s="160">
        <v>37178263</v>
      </c>
    </row>
    <row r="45" spans="1:27" ht="13.5">
      <c r="A45" s="143" t="s">
        <v>91</v>
      </c>
      <c r="B45" s="141"/>
      <c r="C45" s="162"/>
      <c r="D45" s="162"/>
      <c r="E45" s="163">
        <v>10140982</v>
      </c>
      <c r="F45" s="164">
        <v>10140982</v>
      </c>
      <c r="G45" s="164">
        <v>736083</v>
      </c>
      <c r="H45" s="164">
        <v>693814</v>
      </c>
      <c r="I45" s="164">
        <v>967649</v>
      </c>
      <c r="J45" s="164">
        <v>2397546</v>
      </c>
      <c r="K45" s="164">
        <v>758423</v>
      </c>
      <c r="L45" s="164">
        <v>912908</v>
      </c>
      <c r="M45" s="164">
        <v>850340</v>
      </c>
      <c r="N45" s="164">
        <v>2521671</v>
      </c>
      <c r="O45" s="164"/>
      <c r="P45" s="164">
        <v>788859</v>
      </c>
      <c r="Q45" s="164">
        <v>13515182</v>
      </c>
      <c r="R45" s="164">
        <v>14304041</v>
      </c>
      <c r="S45" s="164">
        <v>1557962</v>
      </c>
      <c r="T45" s="164"/>
      <c r="U45" s="164"/>
      <c r="V45" s="164">
        <v>1557962</v>
      </c>
      <c r="W45" s="164">
        <v>20781220</v>
      </c>
      <c r="X45" s="164">
        <v>10140982</v>
      </c>
      <c r="Y45" s="164">
        <v>10640238</v>
      </c>
      <c r="Z45" s="146">
        <v>104.92</v>
      </c>
      <c r="AA45" s="162">
        <v>10140982</v>
      </c>
    </row>
    <row r="46" spans="1:27" ht="13.5">
      <c r="A46" s="143" t="s">
        <v>92</v>
      </c>
      <c r="B46" s="141"/>
      <c r="C46" s="160"/>
      <c r="D46" s="160"/>
      <c r="E46" s="161">
        <v>11978405</v>
      </c>
      <c r="F46" s="65">
        <v>11978405</v>
      </c>
      <c r="G46" s="65">
        <v>701588</v>
      </c>
      <c r="H46" s="65">
        <v>603347</v>
      </c>
      <c r="I46" s="65">
        <v>693283</v>
      </c>
      <c r="J46" s="65">
        <v>1998218</v>
      </c>
      <c r="K46" s="65">
        <v>816537</v>
      </c>
      <c r="L46" s="65">
        <v>882963</v>
      </c>
      <c r="M46" s="65">
        <v>869368</v>
      </c>
      <c r="N46" s="65">
        <v>2568868</v>
      </c>
      <c r="O46" s="65"/>
      <c r="P46" s="65">
        <v>642900</v>
      </c>
      <c r="Q46" s="65">
        <v>1486909</v>
      </c>
      <c r="R46" s="65">
        <v>2129809</v>
      </c>
      <c r="S46" s="65">
        <v>1443152</v>
      </c>
      <c r="T46" s="65"/>
      <c r="U46" s="65"/>
      <c r="V46" s="65">
        <v>1443152</v>
      </c>
      <c r="W46" s="65">
        <v>8140047</v>
      </c>
      <c r="X46" s="65">
        <v>11978405</v>
      </c>
      <c r="Y46" s="65">
        <v>-3838358</v>
      </c>
      <c r="Z46" s="145">
        <v>-32.04</v>
      </c>
      <c r="AA46" s="160">
        <v>11978405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246260132</v>
      </c>
      <c r="F48" s="78">
        <f t="shared" si="9"/>
        <v>246260132</v>
      </c>
      <c r="G48" s="78">
        <f t="shared" si="9"/>
        <v>18718843</v>
      </c>
      <c r="H48" s="78">
        <f t="shared" si="9"/>
        <v>11605854</v>
      </c>
      <c r="I48" s="78">
        <f t="shared" si="9"/>
        <v>21623391</v>
      </c>
      <c r="J48" s="78">
        <f t="shared" si="9"/>
        <v>51948088</v>
      </c>
      <c r="K48" s="78">
        <f t="shared" si="9"/>
        <v>17502148</v>
      </c>
      <c r="L48" s="78">
        <f t="shared" si="9"/>
        <v>17965141</v>
      </c>
      <c r="M48" s="78">
        <f t="shared" si="9"/>
        <v>17098732</v>
      </c>
      <c r="N48" s="78">
        <f t="shared" si="9"/>
        <v>52566021</v>
      </c>
      <c r="O48" s="78">
        <f t="shared" si="9"/>
        <v>0</v>
      </c>
      <c r="P48" s="78">
        <f t="shared" si="9"/>
        <v>12970403</v>
      </c>
      <c r="Q48" s="78">
        <f t="shared" si="9"/>
        <v>53619512</v>
      </c>
      <c r="R48" s="78">
        <f t="shared" si="9"/>
        <v>66589915</v>
      </c>
      <c r="S48" s="78">
        <f t="shared" si="9"/>
        <v>27288484</v>
      </c>
      <c r="T48" s="78">
        <f t="shared" si="9"/>
        <v>0</v>
      </c>
      <c r="U48" s="78">
        <f t="shared" si="9"/>
        <v>0</v>
      </c>
      <c r="V48" s="78">
        <f t="shared" si="9"/>
        <v>27288484</v>
      </c>
      <c r="W48" s="78">
        <f t="shared" si="9"/>
        <v>198392508</v>
      </c>
      <c r="X48" s="78">
        <f t="shared" si="9"/>
        <v>246260132</v>
      </c>
      <c r="Y48" s="78">
        <f t="shared" si="9"/>
        <v>-47867624</v>
      </c>
      <c r="Z48" s="179">
        <f>+IF(X48&lt;&gt;0,+(Y48/X48)*100,0)</f>
        <v>-19.437829262594562</v>
      </c>
      <c r="AA48" s="177">
        <f>+AA28+AA32+AA38+AA42+AA47</f>
        <v>246260132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-3224988</v>
      </c>
      <c r="F49" s="182">
        <f t="shared" si="10"/>
        <v>-3224988</v>
      </c>
      <c r="G49" s="182">
        <f t="shared" si="10"/>
        <v>31143421</v>
      </c>
      <c r="H49" s="182">
        <f t="shared" si="10"/>
        <v>4046429</v>
      </c>
      <c r="I49" s="182">
        <f t="shared" si="10"/>
        <v>-8162873</v>
      </c>
      <c r="J49" s="182">
        <f t="shared" si="10"/>
        <v>27026977</v>
      </c>
      <c r="K49" s="182">
        <f t="shared" si="10"/>
        <v>-2597970</v>
      </c>
      <c r="L49" s="182">
        <f t="shared" si="10"/>
        <v>-1041363</v>
      </c>
      <c r="M49" s="182">
        <f t="shared" si="10"/>
        <v>18368284</v>
      </c>
      <c r="N49" s="182">
        <f t="shared" si="10"/>
        <v>14728951</v>
      </c>
      <c r="O49" s="182">
        <f t="shared" si="10"/>
        <v>0</v>
      </c>
      <c r="P49" s="182">
        <f t="shared" si="10"/>
        <v>1018637</v>
      </c>
      <c r="Q49" s="182">
        <f t="shared" si="10"/>
        <v>-8547569</v>
      </c>
      <c r="R49" s="182">
        <f t="shared" si="10"/>
        <v>-7528932</v>
      </c>
      <c r="S49" s="182">
        <f t="shared" si="10"/>
        <v>-6471934</v>
      </c>
      <c r="T49" s="182">
        <f t="shared" si="10"/>
        <v>0</v>
      </c>
      <c r="U49" s="182">
        <f t="shared" si="10"/>
        <v>0</v>
      </c>
      <c r="V49" s="182">
        <f t="shared" si="10"/>
        <v>-6471934</v>
      </c>
      <c r="W49" s="182">
        <f t="shared" si="10"/>
        <v>27755062</v>
      </c>
      <c r="X49" s="182">
        <f>IF(F25=F48,0,X25-X48)</f>
        <v>-3224988</v>
      </c>
      <c r="Y49" s="182">
        <f t="shared" si="10"/>
        <v>30980050</v>
      </c>
      <c r="Z49" s="183">
        <f>+IF(X49&lt;&gt;0,+(Y49/X49)*100,0)</f>
        <v>-960.6252798460025</v>
      </c>
      <c r="AA49" s="180">
        <f>+AA25-AA48</f>
        <v>-3224988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22627169</v>
      </c>
      <c r="F5" s="65">
        <v>22627169</v>
      </c>
      <c r="G5" s="65">
        <v>3537423</v>
      </c>
      <c r="H5" s="65">
        <v>3922387</v>
      </c>
      <c r="I5" s="65">
        <v>616703</v>
      </c>
      <c r="J5" s="65">
        <v>8076513</v>
      </c>
      <c r="K5" s="65">
        <v>2704263</v>
      </c>
      <c r="L5" s="65">
        <v>2695797</v>
      </c>
      <c r="M5" s="65">
        <v>2690612</v>
      </c>
      <c r="N5" s="65">
        <v>8090672</v>
      </c>
      <c r="O5" s="65">
        <v>0</v>
      </c>
      <c r="P5" s="65">
        <v>123965</v>
      </c>
      <c r="Q5" s="65">
        <v>4466673</v>
      </c>
      <c r="R5" s="65">
        <v>4590638</v>
      </c>
      <c r="S5" s="65">
        <v>3331261</v>
      </c>
      <c r="T5" s="65">
        <v>0</v>
      </c>
      <c r="U5" s="65">
        <v>0</v>
      </c>
      <c r="V5" s="65">
        <v>3331261</v>
      </c>
      <c r="W5" s="65">
        <v>24089084</v>
      </c>
      <c r="X5" s="65">
        <v>22627169</v>
      </c>
      <c r="Y5" s="65">
        <v>1461915</v>
      </c>
      <c r="Z5" s="145">
        <v>6.46</v>
      </c>
      <c r="AA5" s="160">
        <v>22627169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66885325</v>
      </c>
      <c r="F7" s="65">
        <v>66885325</v>
      </c>
      <c r="G7" s="65">
        <v>7765131</v>
      </c>
      <c r="H7" s="65">
        <v>7942206</v>
      </c>
      <c r="I7" s="65">
        <v>6424576</v>
      </c>
      <c r="J7" s="65">
        <v>22131913</v>
      </c>
      <c r="K7" s="65">
        <v>6810755</v>
      </c>
      <c r="L7" s="65">
        <v>7154692</v>
      </c>
      <c r="M7" s="65">
        <v>8417421</v>
      </c>
      <c r="N7" s="65">
        <v>22382868</v>
      </c>
      <c r="O7" s="65">
        <v>0</v>
      </c>
      <c r="P7" s="65">
        <v>7214557</v>
      </c>
      <c r="Q7" s="65">
        <v>9115725</v>
      </c>
      <c r="R7" s="65">
        <v>16330282</v>
      </c>
      <c r="S7" s="65">
        <v>9480952</v>
      </c>
      <c r="T7" s="65">
        <v>0</v>
      </c>
      <c r="U7" s="65">
        <v>0</v>
      </c>
      <c r="V7" s="65">
        <v>9480952</v>
      </c>
      <c r="W7" s="65">
        <v>70326015</v>
      </c>
      <c r="X7" s="65">
        <v>66885325</v>
      </c>
      <c r="Y7" s="65">
        <v>3440690</v>
      </c>
      <c r="Z7" s="145">
        <v>5.14</v>
      </c>
      <c r="AA7" s="160">
        <v>66885325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18285273</v>
      </c>
      <c r="F8" s="65">
        <v>18285273</v>
      </c>
      <c r="G8" s="65">
        <v>1869630</v>
      </c>
      <c r="H8" s="65">
        <v>1468525</v>
      </c>
      <c r="I8" s="65">
        <v>1596986</v>
      </c>
      <c r="J8" s="65">
        <v>4935141</v>
      </c>
      <c r="K8" s="65">
        <v>894560</v>
      </c>
      <c r="L8" s="65">
        <v>1940046</v>
      </c>
      <c r="M8" s="65">
        <v>2019150</v>
      </c>
      <c r="N8" s="65">
        <v>4853756</v>
      </c>
      <c r="O8" s="65">
        <v>0</v>
      </c>
      <c r="P8" s="65">
        <v>1698310</v>
      </c>
      <c r="Q8" s="65">
        <v>1938057</v>
      </c>
      <c r="R8" s="65">
        <v>3636367</v>
      </c>
      <c r="S8" s="65">
        <v>3327264</v>
      </c>
      <c r="T8" s="65">
        <v>0</v>
      </c>
      <c r="U8" s="65">
        <v>0</v>
      </c>
      <c r="V8" s="65">
        <v>3327264</v>
      </c>
      <c r="W8" s="65">
        <v>16752528</v>
      </c>
      <c r="X8" s="65">
        <v>18285273</v>
      </c>
      <c r="Y8" s="65">
        <v>-1532745</v>
      </c>
      <c r="Z8" s="145">
        <v>-8.38</v>
      </c>
      <c r="AA8" s="160">
        <v>18285273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10568235</v>
      </c>
      <c r="F9" s="65">
        <v>10568235</v>
      </c>
      <c r="G9" s="65">
        <v>840611</v>
      </c>
      <c r="H9" s="65">
        <v>940677</v>
      </c>
      <c r="I9" s="65">
        <v>851545</v>
      </c>
      <c r="J9" s="65">
        <v>2632833</v>
      </c>
      <c r="K9" s="65">
        <v>1061640</v>
      </c>
      <c r="L9" s="65">
        <v>852984</v>
      </c>
      <c r="M9" s="65">
        <v>1148827</v>
      </c>
      <c r="N9" s="65">
        <v>3063451</v>
      </c>
      <c r="O9" s="65">
        <v>0</v>
      </c>
      <c r="P9" s="65">
        <v>1098804</v>
      </c>
      <c r="Q9" s="65">
        <v>1038252</v>
      </c>
      <c r="R9" s="65">
        <v>2137056</v>
      </c>
      <c r="S9" s="65">
        <v>1042853</v>
      </c>
      <c r="T9" s="65">
        <v>0</v>
      </c>
      <c r="U9" s="65">
        <v>0</v>
      </c>
      <c r="V9" s="65">
        <v>1042853</v>
      </c>
      <c r="W9" s="65">
        <v>8876193</v>
      </c>
      <c r="X9" s="65">
        <v>10568235</v>
      </c>
      <c r="Y9" s="65">
        <v>-1692042</v>
      </c>
      <c r="Z9" s="145">
        <v>-16.01</v>
      </c>
      <c r="AA9" s="160">
        <v>10568235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6720000</v>
      </c>
      <c r="F10" s="59">
        <v>6720000</v>
      </c>
      <c r="G10" s="59">
        <v>521914</v>
      </c>
      <c r="H10" s="59">
        <v>522800</v>
      </c>
      <c r="I10" s="59">
        <v>522721</v>
      </c>
      <c r="J10" s="59">
        <v>1567435</v>
      </c>
      <c r="K10" s="59">
        <v>550358</v>
      </c>
      <c r="L10" s="59">
        <v>550118</v>
      </c>
      <c r="M10" s="59">
        <v>544839</v>
      </c>
      <c r="N10" s="59">
        <v>1645315</v>
      </c>
      <c r="O10" s="59">
        <v>0</v>
      </c>
      <c r="P10" s="59">
        <v>547271</v>
      </c>
      <c r="Q10" s="59">
        <v>546790</v>
      </c>
      <c r="R10" s="59">
        <v>1094061</v>
      </c>
      <c r="S10" s="59">
        <v>547780</v>
      </c>
      <c r="T10" s="59">
        <v>0</v>
      </c>
      <c r="U10" s="59">
        <v>0</v>
      </c>
      <c r="V10" s="59">
        <v>547780</v>
      </c>
      <c r="W10" s="59">
        <v>4854591</v>
      </c>
      <c r="X10" s="59">
        <v>6720000</v>
      </c>
      <c r="Y10" s="59">
        <v>-1865409</v>
      </c>
      <c r="Z10" s="199">
        <v>-27.76</v>
      </c>
      <c r="AA10" s="135">
        <v>6720000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122761</v>
      </c>
      <c r="F12" s="65">
        <v>122761</v>
      </c>
      <c r="G12" s="65">
        <v>131939</v>
      </c>
      <c r="H12" s="65">
        <v>121774</v>
      </c>
      <c r="I12" s="65">
        <v>137552</v>
      </c>
      <c r="J12" s="65">
        <v>391265</v>
      </c>
      <c r="K12" s="65">
        <v>129142</v>
      </c>
      <c r="L12" s="65">
        <v>121529</v>
      </c>
      <c r="M12" s="65">
        <v>13479</v>
      </c>
      <c r="N12" s="65">
        <v>264150</v>
      </c>
      <c r="O12" s="65">
        <v>0</v>
      </c>
      <c r="P12" s="65">
        <v>128137</v>
      </c>
      <c r="Q12" s="65">
        <v>117221</v>
      </c>
      <c r="R12" s="65">
        <v>245358</v>
      </c>
      <c r="S12" s="65">
        <v>12406</v>
      </c>
      <c r="T12" s="65">
        <v>0</v>
      </c>
      <c r="U12" s="65">
        <v>0</v>
      </c>
      <c r="V12" s="65">
        <v>12406</v>
      </c>
      <c r="W12" s="65">
        <v>913179</v>
      </c>
      <c r="X12" s="65">
        <v>122761</v>
      </c>
      <c r="Y12" s="65">
        <v>790418</v>
      </c>
      <c r="Z12" s="145">
        <v>643.87</v>
      </c>
      <c r="AA12" s="160">
        <v>122761</v>
      </c>
    </row>
    <row r="13" spans="1:27" ht="13.5">
      <c r="A13" s="196" t="s">
        <v>109</v>
      </c>
      <c r="B13" s="200"/>
      <c r="C13" s="160">
        <v>0</v>
      </c>
      <c r="D13" s="160"/>
      <c r="E13" s="161">
        <v>3600000</v>
      </c>
      <c r="F13" s="65">
        <v>3600000</v>
      </c>
      <c r="G13" s="65">
        <v>535545</v>
      </c>
      <c r="H13" s="65">
        <v>550</v>
      </c>
      <c r="I13" s="65">
        <v>1536097</v>
      </c>
      <c r="J13" s="65">
        <v>2072192</v>
      </c>
      <c r="K13" s="65">
        <v>574399</v>
      </c>
      <c r="L13" s="65">
        <v>0</v>
      </c>
      <c r="M13" s="65">
        <v>0</v>
      </c>
      <c r="N13" s="65">
        <v>574399</v>
      </c>
      <c r="O13" s="65">
        <v>0</v>
      </c>
      <c r="P13" s="65">
        <v>0</v>
      </c>
      <c r="Q13" s="65">
        <v>3163388</v>
      </c>
      <c r="R13" s="65">
        <v>3163388</v>
      </c>
      <c r="S13" s="65">
        <v>901247</v>
      </c>
      <c r="T13" s="65">
        <v>0</v>
      </c>
      <c r="U13" s="65">
        <v>0</v>
      </c>
      <c r="V13" s="65">
        <v>901247</v>
      </c>
      <c r="W13" s="65">
        <v>6711226</v>
      </c>
      <c r="X13" s="65">
        <v>3600000</v>
      </c>
      <c r="Y13" s="65">
        <v>3111226</v>
      </c>
      <c r="Z13" s="145">
        <v>86.42</v>
      </c>
      <c r="AA13" s="160">
        <v>3600000</v>
      </c>
    </row>
    <row r="14" spans="1:27" ht="13.5">
      <c r="A14" s="196" t="s">
        <v>110</v>
      </c>
      <c r="B14" s="200"/>
      <c r="C14" s="160">
        <v>0</v>
      </c>
      <c r="D14" s="160"/>
      <c r="E14" s="161">
        <v>1301450</v>
      </c>
      <c r="F14" s="65">
        <v>1301450</v>
      </c>
      <c r="G14" s="65">
        <v>735598</v>
      </c>
      <c r="H14" s="65">
        <v>585587</v>
      </c>
      <c r="I14" s="65">
        <v>711699</v>
      </c>
      <c r="J14" s="65">
        <v>2032884</v>
      </c>
      <c r="K14" s="65">
        <v>819895</v>
      </c>
      <c r="L14" s="65">
        <v>722670</v>
      </c>
      <c r="M14" s="65">
        <v>-188052</v>
      </c>
      <c r="N14" s="65">
        <v>1354513</v>
      </c>
      <c r="O14" s="65">
        <v>0</v>
      </c>
      <c r="P14" s="65">
        <v>982472</v>
      </c>
      <c r="Q14" s="65">
        <v>1619703</v>
      </c>
      <c r="R14" s="65">
        <v>2602175</v>
      </c>
      <c r="S14" s="65">
        <v>1586386</v>
      </c>
      <c r="T14" s="65">
        <v>0</v>
      </c>
      <c r="U14" s="65">
        <v>0</v>
      </c>
      <c r="V14" s="65">
        <v>1586386</v>
      </c>
      <c r="W14" s="65">
        <v>7575958</v>
      </c>
      <c r="X14" s="65">
        <v>1301450</v>
      </c>
      <c r="Y14" s="65">
        <v>6274508</v>
      </c>
      <c r="Z14" s="145">
        <v>482.12</v>
      </c>
      <c r="AA14" s="160">
        <v>1301450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300</v>
      </c>
      <c r="M15" s="65">
        <v>0</v>
      </c>
      <c r="N15" s="65">
        <v>300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300</v>
      </c>
      <c r="X15" s="65">
        <v>0</v>
      </c>
      <c r="Y15" s="65">
        <v>300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493400</v>
      </c>
      <c r="F16" s="65">
        <v>493400</v>
      </c>
      <c r="G16" s="65">
        <v>67210</v>
      </c>
      <c r="H16" s="65">
        <v>733</v>
      </c>
      <c r="I16" s="65">
        <v>974</v>
      </c>
      <c r="J16" s="65">
        <v>68917</v>
      </c>
      <c r="K16" s="65">
        <v>3683</v>
      </c>
      <c r="L16" s="65">
        <v>6440</v>
      </c>
      <c r="M16" s="65">
        <v>0</v>
      </c>
      <c r="N16" s="65">
        <v>10123</v>
      </c>
      <c r="O16" s="65">
        <v>0</v>
      </c>
      <c r="P16" s="65">
        <v>4481</v>
      </c>
      <c r="Q16" s="65">
        <v>1117</v>
      </c>
      <c r="R16" s="65">
        <v>5598</v>
      </c>
      <c r="S16" s="65">
        <v>606</v>
      </c>
      <c r="T16" s="65">
        <v>0</v>
      </c>
      <c r="U16" s="65">
        <v>0</v>
      </c>
      <c r="V16" s="65">
        <v>606</v>
      </c>
      <c r="W16" s="65">
        <v>85244</v>
      </c>
      <c r="X16" s="65">
        <v>493400</v>
      </c>
      <c r="Y16" s="65">
        <v>-408156</v>
      </c>
      <c r="Z16" s="145">
        <v>-82.72</v>
      </c>
      <c r="AA16" s="160">
        <v>493400</v>
      </c>
    </row>
    <row r="17" spans="1:27" ht="13.5">
      <c r="A17" s="196" t="s">
        <v>113</v>
      </c>
      <c r="B17" s="200"/>
      <c r="C17" s="160">
        <v>0</v>
      </c>
      <c r="D17" s="160"/>
      <c r="E17" s="161">
        <v>4780000</v>
      </c>
      <c r="F17" s="65">
        <v>4780000</v>
      </c>
      <c r="G17" s="65">
        <v>1643203</v>
      </c>
      <c r="H17" s="65">
        <v>-191368</v>
      </c>
      <c r="I17" s="65">
        <v>92815</v>
      </c>
      <c r="J17" s="65">
        <v>1544650</v>
      </c>
      <c r="K17" s="65">
        <v>801000</v>
      </c>
      <c r="L17" s="65">
        <v>222000</v>
      </c>
      <c r="M17" s="65">
        <v>0</v>
      </c>
      <c r="N17" s="65">
        <v>1023000</v>
      </c>
      <c r="O17" s="65">
        <v>0</v>
      </c>
      <c r="P17" s="65">
        <v>916694</v>
      </c>
      <c r="Q17" s="65">
        <v>1059047</v>
      </c>
      <c r="R17" s="65">
        <v>1975741</v>
      </c>
      <c r="S17" s="65">
        <v>-126494</v>
      </c>
      <c r="T17" s="65">
        <v>0</v>
      </c>
      <c r="U17" s="65">
        <v>0</v>
      </c>
      <c r="V17" s="65">
        <v>-126494</v>
      </c>
      <c r="W17" s="65">
        <v>4416897</v>
      </c>
      <c r="X17" s="65">
        <v>4780000</v>
      </c>
      <c r="Y17" s="65">
        <v>-363103</v>
      </c>
      <c r="Z17" s="145">
        <v>-7.6</v>
      </c>
      <c r="AA17" s="160">
        <v>4780000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77289147</v>
      </c>
      <c r="F19" s="65">
        <v>77289147</v>
      </c>
      <c r="G19" s="65">
        <v>31234689</v>
      </c>
      <c r="H19" s="65">
        <v>0</v>
      </c>
      <c r="I19" s="65">
        <v>125135</v>
      </c>
      <c r="J19" s="65">
        <v>31359824</v>
      </c>
      <c r="K19" s="65">
        <v>0</v>
      </c>
      <c r="L19" s="65">
        <v>2095188</v>
      </c>
      <c r="M19" s="65">
        <v>20515001</v>
      </c>
      <c r="N19" s="65">
        <v>22610189</v>
      </c>
      <c r="O19" s="65">
        <v>0</v>
      </c>
      <c r="P19" s="65">
        <v>0</v>
      </c>
      <c r="Q19" s="65">
        <v>18419145</v>
      </c>
      <c r="R19" s="65">
        <v>18419145</v>
      </c>
      <c r="S19" s="65">
        <v>187915</v>
      </c>
      <c r="T19" s="65">
        <v>0</v>
      </c>
      <c r="U19" s="65">
        <v>0</v>
      </c>
      <c r="V19" s="65">
        <v>187915</v>
      </c>
      <c r="W19" s="65">
        <v>72577073</v>
      </c>
      <c r="X19" s="65">
        <v>77289147</v>
      </c>
      <c r="Y19" s="65">
        <v>-4712074</v>
      </c>
      <c r="Z19" s="145">
        <v>-6.1</v>
      </c>
      <c r="AA19" s="160">
        <v>77289147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30362384</v>
      </c>
      <c r="F20" s="59">
        <v>30362384</v>
      </c>
      <c r="G20" s="59">
        <v>979371</v>
      </c>
      <c r="H20" s="59">
        <v>338412</v>
      </c>
      <c r="I20" s="59">
        <v>718897</v>
      </c>
      <c r="J20" s="59">
        <v>2036680</v>
      </c>
      <c r="K20" s="59">
        <v>554483</v>
      </c>
      <c r="L20" s="59">
        <v>562014</v>
      </c>
      <c r="M20" s="59">
        <v>305739</v>
      </c>
      <c r="N20" s="59">
        <v>1422236</v>
      </c>
      <c r="O20" s="59">
        <v>0</v>
      </c>
      <c r="P20" s="59">
        <v>1274349</v>
      </c>
      <c r="Q20" s="59">
        <v>3586825</v>
      </c>
      <c r="R20" s="59">
        <v>4861174</v>
      </c>
      <c r="S20" s="59">
        <v>524374</v>
      </c>
      <c r="T20" s="59">
        <v>0</v>
      </c>
      <c r="U20" s="59">
        <v>0</v>
      </c>
      <c r="V20" s="59">
        <v>524374</v>
      </c>
      <c r="W20" s="59">
        <v>8844464</v>
      </c>
      <c r="X20" s="59">
        <v>30362384</v>
      </c>
      <c r="Y20" s="59">
        <v>-21517920</v>
      </c>
      <c r="Z20" s="199">
        <v>-70.87</v>
      </c>
      <c r="AA20" s="135">
        <v>30362384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243035144</v>
      </c>
      <c r="F22" s="205">
        <f t="shared" si="0"/>
        <v>243035144</v>
      </c>
      <c r="G22" s="205">
        <f t="shared" si="0"/>
        <v>49862264</v>
      </c>
      <c r="H22" s="205">
        <f t="shared" si="0"/>
        <v>15652283</v>
      </c>
      <c r="I22" s="205">
        <f t="shared" si="0"/>
        <v>13335700</v>
      </c>
      <c r="J22" s="205">
        <f t="shared" si="0"/>
        <v>78850247</v>
      </c>
      <c r="K22" s="205">
        <f t="shared" si="0"/>
        <v>14904178</v>
      </c>
      <c r="L22" s="205">
        <f t="shared" si="0"/>
        <v>16923778</v>
      </c>
      <c r="M22" s="205">
        <f t="shared" si="0"/>
        <v>35467016</v>
      </c>
      <c r="N22" s="205">
        <f t="shared" si="0"/>
        <v>67294972</v>
      </c>
      <c r="O22" s="205">
        <f t="shared" si="0"/>
        <v>0</v>
      </c>
      <c r="P22" s="205">
        <f t="shared" si="0"/>
        <v>13989040</v>
      </c>
      <c r="Q22" s="205">
        <f t="shared" si="0"/>
        <v>45071943</v>
      </c>
      <c r="R22" s="205">
        <f t="shared" si="0"/>
        <v>59060983</v>
      </c>
      <c r="S22" s="205">
        <f t="shared" si="0"/>
        <v>20816550</v>
      </c>
      <c r="T22" s="205">
        <f t="shared" si="0"/>
        <v>0</v>
      </c>
      <c r="U22" s="205">
        <f t="shared" si="0"/>
        <v>0</v>
      </c>
      <c r="V22" s="205">
        <f t="shared" si="0"/>
        <v>20816550</v>
      </c>
      <c r="W22" s="205">
        <f t="shared" si="0"/>
        <v>226022752</v>
      </c>
      <c r="X22" s="205">
        <f t="shared" si="0"/>
        <v>243035144</v>
      </c>
      <c r="Y22" s="205">
        <f t="shared" si="0"/>
        <v>-17012392</v>
      </c>
      <c r="Z22" s="206">
        <f>+IF(X22&lt;&gt;0,+(Y22/X22)*100,0)</f>
        <v>-6.999971987590403</v>
      </c>
      <c r="AA22" s="203">
        <f>SUM(AA5:AA21)</f>
        <v>243035144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92632532</v>
      </c>
      <c r="F25" s="65">
        <v>92632532</v>
      </c>
      <c r="G25" s="65">
        <v>6631306</v>
      </c>
      <c r="H25" s="65">
        <v>6961417</v>
      </c>
      <c r="I25" s="65">
        <v>6795347</v>
      </c>
      <c r="J25" s="65">
        <v>20388070</v>
      </c>
      <c r="K25" s="65">
        <v>7511246</v>
      </c>
      <c r="L25" s="65">
        <v>8554416</v>
      </c>
      <c r="M25" s="65">
        <v>7208474</v>
      </c>
      <c r="N25" s="65">
        <v>23274136</v>
      </c>
      <c r="O25" s="65">
        <v>0</v>
      </c>
      <c r="P25" s="65">
        <v>7262228</v>
      </c>
      <c r="Q25" s="65">
        <v>7314476</v>
      </c>
      <c r="R25" s="65">
        <v>14576704</v>
      </c>
      <c r="S25" s="65">
        <v>5988319</v>
      </c>
      <c r="T25" s="65">
        <v>0</v>
      </c>
      <c r="U25" s="65">
        <v>0</v>
      </c>
      <c r="V25" s="65">
        <v>5988319</v>
      </c>
      <c r="W25" s="65">
        <v>64227229</v>
      </c>
      <c r="X25" s="65">
        <v>92632532</v>
      </c>
      <c r="Y25" s="65">
        <v>-28405303</v>
      </c>
      <c r="Z25" s="145">
        <v>-30.66</v>
      </c>
      <c r="AA25" s="160">
        <v>92632532</v>
      </c>
    </row>
    <row r="26" spans="1:27" ht="13.5">
      <c r="A26" s="198" t="s">
        <v>38</v>
      </c>
      <c r="B26" s="197"/>
      <c r="C26" s="160">
        <v>0</v>
      </c>
      <c r="D26" s="160"/>
      <c r="E26" s="161">
        <v>6844415</v>
      </c>
      <c r="F26" s="65">
        <v>6844415</v>
      </c>
      <c r="G26" s="65">
        <v>573283</v>
      </c>
      <c r="H26" s="65">
        <v>535892</v>
      </c>
      <c r="I26" s="65">
        <v>588413</v>
      </c>
      <c r="J26" s="65">
        <v>1697588</v>
      </c>
      <c r="K26" s="65">
        <v>0</v>
      </c>
      <c r="L26" s="65">
        <v>537892</v>
      </c>
      <c r="M26" s="65">
        <v>566747</v>
      </c>
      <c r="N26" s="65">
        <v>1104639</v>
      </c>
      <c r="O26" s="65">
        <v>0</v>
      </c>
      <c r="P26" s="65">
        <v>538740</v>
      </c>
      <c r="Q26" s="65">
        <v>794128</v>
      </c>
      <c r="R26" s="65">
        <v>1332868</v>
      </c>
      <c r="S26" s="65">
        <v>571951</v>
      </c>
      <c r="T26" s="65">
        <v>0</v>
      </c>
      <c r="U26" s="65">
        <v>0</v>
      </c>
      <c r="V26" s="65">
        <v>571951</v>
      </c>
      <c r="W26" s="65">
        <v>4707046</v>
      </c>
      <c r="X26" s="65">
        <v>6844415</v>
      </c>
      <c r="Y26" s="65">
        <v>-2137369</v>
      </c>
      <c r="Z26" s="145">
        <v>-31.23</v>
      </c>
      <c r="AA26" s="160">
        <v>6844415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17004</v>
      </c>
      <c r="Q27" s="65">
        <v>706031</v>
      </c>
      <c r="R27" s="65">
        <v>723035</v>
      </c>
      <c r="S27" s="65">
        <v>0</v>
      </c>
      <c r="T27" s="65">
        <v>0</v>
      </c>
      <c r="U27" s="65">
        <v>0</v>
      </c>
      <c r="V27" s="65">
        <v>0</v>
      </c>
      <c r="W27" s="65">
        <v>723035</v>
      </c>
      <c r="X27" s="65">
        <v>0</v>
      </c>
      <c r="Y27" s="65">
        <v>723035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7139608</v>
      </c>
      <c r="F28" s="65">
        <v>7139608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32660204</v>
      </c>
      <c r="R28" s="65">
        <v>32660204</v>
      </c>
      <c r="S28" s="65">
        <v>8928651</v>
      </c>
      <c r="T28" s="65">
        <v>0</v>
      </c>
      <c r="U28" s="65">
        <v>0</v>
      </c>
      <c r="V28" s="65">
        <v>8928651</v>
      </c>
      <c r="W28" s="65">
        <v>41588855</v>
      </c>
      <c r="X28" s="65">
        <v>7139608</v>
      </c>
      <c r="Y28" s="65">
        <v>34449247</v>
      </c>
      <c r="Z28" s="145">
        <v>482.51</v>
      </c>
      <c r="AA28" s="160">
        <v>7139608</v>
      </c>
    </row>
    <row r="29" spans="1:27" ht="13.5">
      <c r="A29" s="198" t="s">
        <v>40</v>
      </c>
      <c r="B29" s="197"/>
      <c r="C29" s="160">
        <v>0</v>
      </c>
      <c r="D29" s="160"/>
      <c r="E29" s="161">
        <v>8665000</v>
      </c>
      <c r="F29" s="65">
        <v>8665000</v>
      </c>
      <c r="G29" s="65">
        <v>0</v>
      </c>
      <c r="H29" s="65">
        <v>240225</v>
      </c>
      <c r="I29" s="65">
        <v>0</v>
      </c>
      <c r="J29" s="65">
        <v>240225</v>
      </c>
      <c r="K29" s="65">
        <v>0</v>
      </c>
      <c r="L29" s="65">
        <v>22532</v>
      </c>
      <c r="M29" s="65">
        <v>441512</v>
      </c>
      <c r="N29" s="65">
        <v>464044</v>
      </c>
      <c r="O29" s="65">
        <v>0</v>
      </c>
      <c r="P29" s="65">
        <v>0</v>
      </c>
      <c r="Q29" s="65">
        <v>225420</v>
      </c>
      <c r="R29" s="65">
        <v>225420</v>
      </c>
      <c r="S29" s="65">
        <v>0</v>
      </c>
      <c r="T29" s="65">
        <v>0</v>
      </c>
      <c r="U29" s="65">
        <v>0</v>
      </c>
      <c r="V29" s="65">
        <v>0</v>
      </c>
      <c r="W29" s="65">
        <v>929689</v>
      </c>
      <c r="X29" s="65">
        <v>8665000</v>
      </c>
      <c r="Y29" s="65">
        <v>-7735311</v>
      </c>
      <c r="Z29" s="145">
        <v>-89.27</v>
      </c>
      <c r="AA29" s="160">
        <v>8665000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61207237</v>
      </c>
      <c r="F30" s="65">
        <v>61207237</v>
      </c>
      <c r="G30" s="65">
        <v>7577529</v>
      </c>
      <c r="H30" s="65">
        <v>433903</v>
      </c>
      <c r="I30" s="65">
        <v>8870574</v>
      </c>
      <c r="J30" s="65">
        <v>16882006</v>
      </c>
      <c r="K30" s="65">
        <v>5746928</v>
      </c>
      <c r="L30" s="65">
        <v>4236023</v>
      </c>
      <c r="M30" s="65">
        <v>5793326</v>
      </c>
      <c r="N30" s="65">
        <v>15776277</v>
      </c>
      <c r="O30" s="65">
        <v>0</v>
      </c>
      <c r="P30" s="65">
        <v>743822</v>
      </c>
      <c r="Q30" s="65">
        <v>6095646</v>
      </c>
      <c r="R30" s="65">
        <v>6839468</v>
      </c>
      <c r="S30" s="65">
        <v>5528016</v>
      </c>
      <c r="T30" s="65">
        <v>0</v>
      </c>
      <c r="U30" s="65">
        <v>0</v>
      </c>
      <c r="V30" s="65">
        <v>5528016</v>
      </c>
      <c r="W30" s="65">
        <v>45025767</v>
      </c>
      <c r="X30" s="65">
        <v>61207237</v>
      </c>
      <c r="Y30" s="65">
        <v>-16181470</v>
      </c>
      <c r="Z30" s="145">
        <v>-26.44</v>
      </c>
      <c r="AA30" s="160">
        <v>61207237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8003761</v>
      </c>
      <c r="F32" s="65">
        <v>8003761</v>
      </c>
      <c r="G32" s="65">
        <v>583544</v>
      </c>
      <c r="H32" s="65">
        <v>746704</v>
      </c>
      <c r="I32" s="65">
        <v>458652</v>
      </c>
      <c r="J32" s="65">
        <v>1788900</v>
      </c>
      <c r="K32" s="65">
        <v>712766</v>
      </c>
      <c r="L32" s="65">
        <v>761030</v>
      </c>
      <c r="M32" s="65">
        <v>751749</v>
      </c>
      <c r="N32" s="65">
        <v>2225545</v>
      </c>
      <c r="O32" s="65">
        <v>0</v>
      </c>
      <c r="P32" s="65">
        <v>993907</v>
      </c>
      <c r="Q32" s="65">
        <v>453475</v>
      </c>
      <c r="R32" s="65">
        <v>1447382</v>
      </c>
      <c r="S32" s="65">
        <v>2233013</v>
      </c>
      <c r="T32" s="65">
        <v>0</v>
      </c>
      <c r="U32" s="65">
        <v>0</v>
      </c>
      <c r="V32" s="65">
        <v>2233013</v>
      </c>
      <c r="W32" s="65">
        <v>7694840</v>
      </c>
      <c r="X32" s="65">
        <v>8003761</v>
      </c>
      <c r="Y32" s="65">
        <v>-308921</v>
      </c>
      <c r="Z32" s="145">
        <v>-3.86</v>
      </c>
      <c r="AA32" s="160">
        <v>8003761</v>
      </c>
    </row>
    <row r="33" spans="1:27" ht="13.5">
      <c r="A33" s="198" t="s">
        <v>42</v>
      </c>
      <c r="B33" s="197"/>
      <c r="C33" s="160">
        <v>0</v>
      </c>
      <c r="D33" s="160"/>
      <c r="E33" s="161">
        <v>1000000</v>
      </c>
      <c r="F33" s="65">
        <v>1000000</v>
      </c>
      <c r="G33" s="65">
        <v>0</v>
      </c>
      <c r="H33" s="65">
        <v>0</v>
      </c>
      <c r="I33" s="65">
        <v>103449</v>
      </c>
      <c r="J33" s="65">
        <v>103449</v>
      </c>
      <c r="K33" s="65">
        <v>12639</v>
      </c>
      <c r="L33" s="65">
        <v>224500</v>
      </c>
      <c r="M33" s="65">
        <v>0</v>
      </c>
      <c r="N33" s="65">
        <v>237139</v>
      </c>
      <c r="O33" s="65">
        <v>0</v>
      </c>
      <c r="P33" s="65">
        <v>147618</v>
      </c>
      <c r="Q33" s="65">
        <v>189895</v>
      </c>
      <c r="R33" s="65">
        <v>337513</v>
      </c>
      <c r="S33" s="65">
        <v>151858</v>
      </c>
      <c r="T33" s="65">
        <v>0</v>
      </c>
      <c r="U33" s="65">
        <v>0</v>
      </c>
      <c r="V33" s="65">
        <v>151858</v>
      </c>
      <c r="W33" s="65">
        <v>829959</v>
      </c>
      <c r="X33" s="65">
        <v>1000000</v>
      </c>
      <c r="Y33" s="65">
        <v>-170041</v>
      </c>
      <c r="Z33" s="145">
        <v>-17</v>
      </c>
      <c r="AA33" s="160">
        <v>1000000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60767579</v>
      </c>
      <c r="F34" s="65">
        <v>60767579</v>
      </c>
      <c r="G34" s="65">
        <v>3353181</v>
      </c>
      <c r="H34" s="65">
        <v>2687713</v>
      </c>
      <c r="I34" s="65">
        <v>4806956</v>
      </c>
      <c r="J34" s="65">
        <v>10847850</v>
      </c>
      <c r="K34" s="65">
        <v>3518569</v>
      </c>
      <c r="L34" s="65">
        <v>3628748</v>
      </c>
      <c r="M34" s="65">
        <v>2336924</v>
      </c>
      <c r="N34" s="65">
        <v>9484241</v>
      </c>
      <c r="O34" s="65">
        <v>0</v>
      </c>
      <c r="P34" s="65">
        <v>3267084</v>
      </c>
      <c r="Q34" s="65">
        <v>5180237</v>
      </c>
      <c r="R34" s="65">
        <v>8447321</v>
      </c>
      <c r="S34" s="65">
        <v>3886676</v>
      </c>
      <c r="T34" s="65">
        <v>0</v>
      </c>
      <c r="U34" s="65">
        <v>0</v>
      </c>
      <c r="V34" s="65">
        <v>3886676</v>
      </c>
      <c r="W34" s="65">
        <v>32666088</v>
      </c>
      <c r="X34" s="65">
        <v>60767579</v>
      </c>
      <c r="Y34" s="65">
        <v>-28101491</v>
      </c>
      <c r="Z34" s="145">
        <v>-46.24</v>
      </c>
      <c r="AA34" s="160">
        <v>60767579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246260132</v>
      </c>
      <c r="F36" s="205">
        <f t="shared" si="1"/>
        <v>246260132</v>
      </c>
      <c r="G36" s="205">
        <f t="shared" si="1"/>
        <v>18718843</v>
      </c>
      <c r="H36" s="205">
        <f t="shared" si="1"/>
        <v>11605854</v>
      </c>
      <c r="I36" s="205">
        <f t="shared" si="1"/>
        <v>21623391</v>
      </c>
      <c r="J36" s="205">
        <f t="shared" si="1"/>
        <v>51948088</v>
      </c>
      <c r="K36" s="205">
        <f t="shared" si="1"/>
        <v>17502148</v>
      </c>
      <c r="L36" s="205">
        <f t="shared" si="1"/>
        <v>17965141</v>
      </c>
      <c r="M36" s="205">
        <f t="shared" si="1"/>
        <v>17098732</v>
      </c>
      <c r="N36" s="205">
        <f t="shared" si="1"/>
        <v>52566021</v>
      </c>
      <c r="O36" s="205">
        <f t="shared" si="1"/>
        <v>0</v>
      </c>
      <c r="P36" s="205">
        <f t="shared" si="1"/>
        <v>12970403</v>
      </c>
      <c r="Q36" s="205">
        <f t="shared" si="1"/>
        <v>53619512</v>
      </c>
      <c r="R36" s="205">
        <f t="shared" si="1"/>
        <v>66589915</v>
      </c>
      <c r="S36" s="205">
        <f t="shared" si="1"/>
        <v>27288484</v>
      </c>
      <c r="T36" s="205">
        <f t="shared" si="1"/>
        <v>0</v>
      </c>
      <c r="U36" s="205">
        <f t="shared" si="1"/>
        <v>0</v>
      </c>
      <c r="V36" s="205">
        <f t="shared" si="1"/>
        <v>27288484</v>
      </c>
      <c r="W36" s="205">
        <f t="shared" si="1"/>
        <v>198392508</v>
      </c>
      <c r="X36" s="205">
        <f t="shared" si="1"/>
        <v>246260132</v>
      </c>
      <c r="Y36" s="205">
        <f t="shared" si="1"/>
        <v>-47867624</v>
      </c>
      <c r="Z36" s="206">
        <f>+IF(X36&lt;&gt;0,+(Y36/X36)*100,0)</f>
        <v>-19.437829262594562</v>
      </c>
      <c r="AA36" s="203">
        <f>SUM(AA25:AA35)</f>
        <v>246260132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-3224988</v>
      </c>
      <c r="F38" s="111">
        <f t="shared" si="2"/>
        <v>-3224988</v>
      </c>
      <c r="G38" s="111">
        <f t="shared" si="2"/>
        <v>31143421</v>
      </c>
      <c r="H38" s="111">
        <f t="shared" si="2"/>
        <v>4046429</v>
      </c>
      <c r="I38" s="111">
        <f t="shared" si="2"/>
        <v>-8287691</v>
      </c>
      <c r="J38" s="111">
        <f t="shared" si="2"/>
        <v>26902159</v>
      </c>
      <c r="K38" s="111">
        <f t="shared" si="2"/>
        <v>-2597970</v>
      </c>
      <c r="L38" s="111">
        <f t="shared" si="2"/>
        <v>-1041363</v>
      </c>
      <c r="M38" s="111">
        <f t="shared" si="2"/>
        <v>18368284</v>
      </c>
      <c r="N38" s="111">
        <f t="shared" si="2"/>
        <v>14728951</v>
      </c>
      <c r="O38" s="111">
        <f t="shared" si="2"/>
        <v>0</v>
      </c>
      <c r="P38" s="111">
        <f t="shared" si="2"/>
        <v>1018637</v>
      </c>
      <c r="Q38" s="111">
        <f t="shared" si="2"/>
        <v>-8547569</v>
      </c>
      <c r="R38" s="111">
        <f t="shared" si="2"/>
        <v>-7528932</v>
      </c>
      <c r="S38" s="111">
        <f t="shared" si="2"/>
        <v>-6471934</v>
      </c>
      <c r="T38" s="111">
        <f t="shared" si="2"/>
        <v>0</v>
      </c>
      <c r="U38" s="111">
        <f t="shared" si="2"/>
        <v>0</v>
      </c>
      <c r="V38" s="111">
        <f t="shared" si="2"/>
        <v>-6471934</v>
      </c>
      <c r="W38" s="111">
        <f t="shared" si="2"/>
        <v>27630244</v>
      </c>
      <c r="X38" s="111">
        <f>IF(F22=F36,0,X22-X36)</f>
        <v>-3224988</v>
      </c>
      <c r="Y38" s="111">
        <f t="shared" si="2"/>
        <v>30855232</v>
      </c>
      <c r="Z38" s="216">
        <f>+IF(X38&lt;&gt;0,+(Y38/X38)*100,0)</f>
        <v>-956.7549398633421</v>
      </c>
      <c r="AA38" s="214">
        <f>+AA22-AA36</f>
        <v>-3224988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124818</v>
      </c>
      <c r="J39" s="65">
        <v>124818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124818</v>
      </c>
      <c r="X39" s="65">
        <v>0</v>
      </c>
      <c r="Y39" s="65">
        <v>124818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-3224988</v>
      </c>
      <c r="F42" s="93">
        <f t="shared" si="3"/>
        <v>-3224988</v>
      </c>
      <c r="G42" s="93">
        <f t="shared" si="3"/>
        <v>31143421</v>
      </c>
      <c r="H42" s="93">
        <f t="shared" si="3"/>
        <v>4046429</v>
      </c>
      <c r="I42" s="93">
        <f t="shared" si="3"/>
        <v>-8162873</v>
      </c>
      <c r="J42" s="93">
        <f t="shared" si="3"/>
        <v>27026977</v>
      </c>
      <c r="K42" s="93">
        <f t="shared" si="3"/>
        <v>-2597970</v>
      </c>
      <c r="L42" s="93">
        <f t="shared" si="3"/>
        <v>-1041363</v>
      </c>
      <c r="M42" s="93">
        <f t="shared" si="3"/>
        <v>18368284</v>
      </c>
      <c r="N42" s="93">
        <f t="shared" si="3"/>
        <v>14728951</v>
      </c>
      <c r="O42" s="93">
        <f t="shared" si="3"/>
        <v>0</v>
      </c>
      <c r="P42" s="93">
        <f t="shared" si="3"/>
        <v>1018637</v>
      </c>
      <c r="Q42" s="93">
        <f t="shared" si="3"/>
        <v>-8547569</v>
      </c>
      <c r="R42" s="93">
        <f t="shared" si="3"/>
        <v>-7528932</v>
      </c>
      <c r="S42" s="93">
        <f t="shared" si="3"/>
        <v>-6471934</v>
      </c>
      <c r="T42" s="93">
        <f t="shared" si="3"/>
        <v>0</v>
      </c>
      <c r="U42" s="93">
        <f t="shared" si="3"/>
        <v>0</v>
      </c>
      <c r="V42" s="93">
        <f t="shared" si="3"/>
        <v>-6471934</v>
      </c>
      <c r="W42" s="93">
        <f t="shared" si="3"/>
        <v>27755062</v>
      </c>
      <c r="X42" s="93">
        <f t="shared" si="3"/>
        <v>-3224988</v>
      </c>
      <c r="Y42" s="93">
        <f t="shared" si="3"/>
        <v>30980050</v>
      </c>
      <c r="Z42" s="223">
        <f>+IF(X42&lt;&gt;0,+(Y42/X42)*100,0)</f>
        <v>-960.6252798460025</v>
      </c>
      <c r="AA42" s="221">
        <f>SUM(AA38:AA41)</f>
        <v>-3224988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-3224988</v>
      </c>
      <c r="F44" s="82">
        <f t="shared" si="4"/>
        <v>-3224988</v>
      </c>
      <c r="G44" s="82">
        <f t="shared" si="4"/>
        <v>31143421</v>
      </c>
      <c r="H44" s="82">
        <f t="shared" si="4"/>
        <v>4046429</v>
      </c>
      <c r="I44" s="82">
        <f t="shared" si="4"/>
        <v>-8162873</v>
      </c>
      <c r="J44" s="82">
        <f t="shared" si="4"/>
        <v>27026977</v>
      </c>
      <c r="K44" s="82">
        <f t="shared" si="4"/>
        <v>-2597970</v>
      </c>
      <c r="L44" s="82">
        <f t="shared" si="4"/>
        <v>-1041363</v>
      </c>
      <c r="M44" s="82">
        <f t="shared" si="4"/>
        <v>18368284</v>
      </c>
      <c r="N44" s="82">
        <f t="shared" si="4"/>
        <v>14728951</v>
      </c>
      <c r="O44" s="82">
        <f t="shared" si="4"/>
        <v>0</v>
      </c>
      <c r="P44" s="82">
        <f t="shared" si="4"/>
        <v>1018637</v>
      </c>
      <c r="Q44" s="82">
        <f t="shared" si="4"/>
        <v>-8547569</v>
      </c>
      <c r="R44" s="82">
        <f t="shared" si="4"/>
        <v>-7528932</v>
      </c>
      <c r="S44" s="82">
        <f t="shared" si="4"/>
        <v>-6471934</v>
      </c>
      <c r="T44" s="82">
        <f t="shared" si="4"/>
        <v>0</v>
      </c>
      <c r="U44" s="82">
        <f t="shared" si="4"/>
        <v>0</v>
      </c>
      <c r="V44" s="82">
        <f t="shared" si="4"/>
        <v>-6471934</v>
      </c>
      <c r="W44" s="82">
        <f t="shared" si="4"/>
        <v>27755062</v>
      </c>
      <c r="X44" s="82">
        <f t="shared" si="4"/>
        <v>-3224988</v>
      </c>
      <c r="Y44" s="82">
        <f t="shared" si="4"/>
        <v>30980050</v>
      </c>
      <c r="Z44" s="227">
        <f>+IF(X44&lt;&gt;0,+(Y44/X44)*100,0)</f>
        <v>-960.6252798460025</v>
      </c>
      <c r="AA44" s="225">
        <f>+AA42-AA43</f>
        <v>-3224988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-3224988</v>
      </c>
      <c r="F46" s="93">
        <f t="shared" si="5"/>
        <v>-3224988</v>
      </c>
      <c r="G46" s="93">
        <f t="shared" si="5"/>
        <v>31143421</v>
      </c>
      <c r="H46" s="93">
        <f t="shared" si="5"/>
        <v>4046429</v>
      </c>
      <c r="I46" s="93">
        <f t="shared" si="5"/>
        <v>-8162873</v>
      </c>
      <c r="J46" s="93">
        <f t="shared" si="5"/>
        <v>27026977</v>
      </c>
      <c r="K46" s="93">
        <f t="shared" si="5"/>
        <v>-2597970</v>
      </c>
      <c r="L46" s="93">
        <f t="shared" si="5"/>
        <v>-1041363</v>
      </c>
      <c r="M46" s="93">
        <f t="shared" si="5"/>
        <v>18368284</v>
      </c>
      <c r="N46" s="93">
        <f t="shared" si="5"/>
        <v>14728951</v>
      </c>
      <c r="O46" s="93">
        <f t="shared" si="5"/>
        <v>0</v>
      </c>
      <c r="P46" s="93">
        <f t="shared" si="5"/>
        <v>1018637</v>
      </c>
      <c r="Q46" s="93">
        <f t="shared" si="5"/>
        <v>-8547569</v>
      </c>
      <c r="R46" s="93">
        <f t="shared" si="5"/>
        <v>-7528932</v>
      </c>
      <c r="S46" s="93">
        <f t="shared" si="5"/>
        <v>-6471934</v>
      </c>
      <c r="T46" s="93">
        <f t="shared" si="5"/>
        <v>0</v>
      </c>
      <c r="U46" s="93">
        <f t="shared" si="5"/>
        <v>0</v>
      </c>
      <c r="V46" s="93">
        <f t="shared" si="5"/>
        <v>-6471934</v>
      </c>
      <c r="W46" s="93">
        <f t="shared" si="5"/>
        <v>27755062</v>
      </c>
      <c r="X46" s="93">
        <f t="shared" si="5"/>
        <v>-3224988</v>
      </c>
      <c r="Y46" s="93">
        <f t="shared" si="5"/>
        <v>30980050</v>
      </c>
      <c r="Z46" s="223">
        <f>+IF(X46&lt;&gt;0,+(Y46/X46)*100,0)</f>
        <v>-960.6252798460025</v>
      </c>
      <c r="AA46" s="221">
        <f>SUM(AA44:AA45)</f>
        <v>-3224988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-3224988</v>
      </c>
      <c r="F48" s="234">
        <f t="shared" si="6"/>
        <v>-3224988</v>
      </c>
      <c r="G48" s="234">
        <f t="shared" si="6"/>
        <v>31143421</v>
      </c>
      <c r="H48" s="235">
        <f t="shared" si="6"/>
        <v>4046429</v>
      </c>
      <c r="I48" s="235">
        <f t="shared" si="6"/>
        <v>-8162873</v>
      </c>
      <c r="J48" s="235">
        <f t="shared" si="6"/>
        <v>27026977</v>
      </c>
      <c r="K48" s="235">
        <f t="shared" si="6"/>
        <v>-2597970</v>
      </c>
      <c r="L48" s="235">
        <f t="shared" si="6"/>
        <v>-1041363</v>
      </c>
      <c r="M48" s="234">
        <f t="shared" si="6"/>
        <v>18368284</v>
      </c>
      <c r="N48" s="234">
        <f t="shared" si="6"/>
        <v>14728951</v>
      </c>
      <c r="O48" s="235">
        <f t="shared" si="6"/>
        <v>0</v>
      </c>
      <c r="P48" s="235">
        <f t="shared" si="6"/>
        <v>1018637</v>
      </c>
      <c r="Q48" s="235">
        <f t="shared" si="6"/>
        <v>-8547569</v>
      </c>
      <c r="R48" s="235">
        <f t="shared" si="6"/>
        <v>-7528932</v>
      </c>
      <c r="S48" s="235">
        <f t="shared" si="6"/>
        <v>-6471934</v>
      </c>
      <c r="T48" s="234">
        <f t="shared" si="6"/>
        <v>0</v>
      </c>
      <c r="U48" s="234">
        <f t="shared" si="6"/>
        <v>0</v>
      </c>
      <c r="V48" s="235">
        <f t="shared" si="6"/>
        <v>-6471934</v>
      </c>
      <c r="W48" s="235">
        <f t="shared" si="6"/>
        <v>27755062</v>
      </c>
      <c r="X48" s="235">
        <f t="shared" si="6"/>
        <v>-3224988</v>
      </c>
      <c r="Y48" s="235">
        <f t="shared" si="6"/>
        <v>30980050</v>
      </c>
      <c r="Z48" s="236">
        <f>+IF(X48&lt;&gt;0,+(Y48/X48)*100,0)</f>
        <v>-960.6252798460025</v>
      </c>
      <c r="AA48" s="237">
        <f>SUM(AA46:AA47)</f>
        <v>-3224988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1466186</v>
      </c>
      <c r="D5" s="158">
        <f>SUM(D6:D8)</f>
        <v>0</v>
      </c>
      <c r="E5" s="159">
        <f t="shared" si="0"/>
        <v>1970000</v>
      </c>
      <c r="F5" s="105">
        <f t="shared" si="0"/>
        <v>1970000</v>
      </c>
      <c r="G5" s="105">
        <f t="shared" si="0"/>
        <v>0</v>
      </c>
      <c r="H5" s="105">
        <f t="shared" si="0"/>
        <v>31459</v>
      </c>
      <c r="I5" s="105">
        <f t="shared" si="0"/>
        <v>0</v>
      </c>
      <c r="J5" s="105">
        <f t="shared" si="0"/>
        <v>31459</v>
      </c>
      <c r="K5" s="105">
        <f t="shared" si="0"/>
        <v>0</v>
      </c>
      <c r="L5" s="105">
        <f t="shared" si="0"/>
        <v>179065</v>
      </c>
      <c r="M5" s="105">
        <f t="shared" si="0"/>
        <v>23132</v>
      </c>
      <c r="N5" s="105">
        <f t="shared" si="0"/>
        <v>202197</v>
      </c>
      <c r="O5" s="105">
        <f t="shared" si="0"/>
        <v>0</v>
      </c>
      <c r="P5" s="105">
        <f t="shared" si="0"/>
        <v>317669</v>
      </c>
      <c r="Q5" s="105">
        <f t="shared" si="0"/>
        <v>0</v>
      </c>
      <c r="R5" s="105">
        <f t="shared" si="0"/>
        <v>317669</v>
      </c>
      <c r="S5" s="105">
        <f t="shared" si="0"/>
        <v>72164</v>
      </c>
      <c r="T5" s="105">
        <f t="shared" si="0"/>
        <v>28552</v>
      </c>
      <c r="U5" s="105">
        <f t="shared" si="0"/>
        <v>0</v>
      </c>
      <c r="V5" s="105">
        <f t="shared" si="0"/>
        <v>100716</v>
      </c>
      <c r="W5" s="105">
        <f t="shared" si="0"/>
        <v>652041</v>
      </c>
      <c r="X5" s="105">
        <f t="shared" si="0"/>
        <v>1970000</v>
      </c>
      <c r="Y5" s="105">
        <f t="shared" si="0"/>
        <v>-1317959</v>
      </c>
      <c r="Z5" s="142">
        <f>+IF(X5&lt;&gt;0,+(Y5/X5)*100,0)</f>
        <v>-66.90147208121827</v>
      </c>
      <c r="AA5" s="158">
        <f>SUM(AA6:AA8)</f>
        <v>1970000</v>
      </c>
    </row>
    <row r="6" spans="1:27" ht="13.5">
      <c r="A6" s="143" t="s">
        <v>75</v>
      </c>
      <c r="B6" s="141"/>
      <c r="C6" s="160">
        <v>95390</v>
      </c>
      <c r="D6" s="160"/>
      <c r="E6" s="161">
        <v>790000</v>
      </c>
      <c r="F6" s="65">
        <v>790000</v>
      </c>
      <c r="G6" s="65"/>
      <c r="H6" s="65">
        <v>31459</v>
      </c>
      <c r="I6" s="65"/>
      <c r="J6" s="65">
        <v>31459</v>
      </c>
      <c r="K6" s="65"/>
      <c r="L6" s="65">
        <v>179065</v>
      </c>
      <c r="M6" s="65">
        <v>23132</v>
      </c>
      <c r="N6" s="65">
        <v>202197</v>
      </c>
      <c r="O6" s="65"/>
      <c r="P6" s="65">
        <v>317669</v>
      </c>
      <c r="Q6" s="65"/>
      <c r="R6" s="65">
        <v>317669</v>
      </c>
      <c r="S6" s="65">
        <v>72164</v>
      </c>
      <c r="T6" s="65"/>
      <c r="U6" s="65"/>
      <c r="V6" s="65">
        <v>72164</v>
      </c>
      <c r="W6" s="65">
        <v>623489</v>
      </c>
      <c r="X6" s="65">
        <v>790000</v>
      </c>
      <c r="Y6" s="65">
        <v>-166511</v>
      </c>
      <c r="Z6" s="145">
        <v>-21.08</v>
      </c>
      <c r="AA6" s="67">
        <v>790000</v>
      </c>
    </row>
    <row r="7" spans="1:27" ht="13.5">
      <c r="A7" s="143" t="s">
        <v>76</v>
      </c>
      <c r="B7" s="141"/>
      <c r="C7" s="162">
        <v>726147</v>
      </c>
      <c r="D7" s="162"/>
      <c r="E7" s="163">
        <v>460000</v>
      </c>
      <c r="F7" s="164">
        <v>460000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>
        <v>13650</v>
      </c>
      <c r="U7" s="164"/>
      <c r="V7" s="164">
        <v>13650</v>
      </c>
      <c r="W7" s="164">
        <v>13650</v>
      </c>
      <c r="X7" s="164">
        <v>460000</v>
      </c>
      <c r="Y7" s="164">
        <v>-446350</v>
      </c>
      <c r="Z7" s="146">
        <v>-97.03</v>
      </c>
      <c r="AA7" s="239">
        <v>460000</v>
      </c>
    </row>
    <row r="8" spans="1:27" ht="13.5">
      <c r="A8" s="143" t="s">
        <v>77</v>
      </c>
      <c r="B8" s="141"/>
      <c r="C8" s="160">
        <v>644649</v>
      </c>
      <c r="D8" s="160"/>
      <c r="E8" s="161">
        <v>720000</v>
      </c>
      <c r="F8" s="65">
        <v>720000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>
        <v>14902</v>
      </c>
      <c r="U8" s="65"/>
      <c r="V8" s="65">
        <v>14902</v>
      </c>
      <c r="W8" s="65">
        <v>14902</v>
      </c>
      <c r="X8" s="65">
        <v>720000</v>
      </c>
      <c r="Y8" s="65">
        <v>-705098</v>
      </c>
      <c r="Z8" s="145">
        <v>-97.93</v>
      </c>
      <c r="AA8" s="67">
        <v>720000</v>
      </c>
    </row>
    <row r="9" spans="1:27" ht="13.5">
      <c r="A9" s="140" t="s">
        <v>78</v>
      </c>
      <c r="B9" s="141"/>
      <c r="C9" s="158">
        <f aca="true" t="shared" si="1" ref="C9:Y9">SUM(C10:C14)</f>
        <v>4277889</v>
      </c>
      <c r="D9" s="158">
        <f>SUM(D10:D14)</f>
        <v>0</v>
      </c>
      <c r="E9" s="159">
        <f t="shared" si="1"/>
        <v>6694000</v>
      </c>
      <c r="F9" s="105">
        <f t="shared" si="1"/>
        <v>6694000</v>
      </c>
      <c r="G9" s="105">
        <f t="shared" si="1"/>
        <v>400000</v>
      </c>
      <c r="H9" s="105">
        <f t="shared" si="1"/>
        <v>479574</v>
      </c>
      <c r="I9" s="105">
        <f t="shared" si="1"/>
        <v>476887</v>
      </c>
      <c r="J9" s="105">
        <f t="shared" si="1"/>
        <v>1356461</v>
      </c>
      <c r="K9" s="105">
        <f t="shared" si="1"/>
        <v>482550</v>
      </c>
      <c r="L9" s="105">
        <f t="shared" si="1"/>
        <v>71047</v>
      </c>
      <c r="M9" s="105">
        <f t="shared" si="1"/>
        <v>1335984</v>
      </c>
      <c r="N9" s="105">
        <f t="shared" si="1"/>
        <v>1889581</v>
      </c>
      <c r="O9" s="105">
        <f t="shared" si="1"/>
        <v>0</v>
      </c>
      <c r="P9" s="105">
        <f t="shared" si="1"/>
        <v>1945643</v>
      </c>
      <c r="Q9" s="105">
        <f t="shared" si="1"/>
        <v>0</v>
      </c>
      <c r="R9" s="105">
        <f t="shared" si="1"/>
        <v>1945643</v>
      </c>
      <c r="S9" s="105">
        <f t="shared" si="1"/>
        <v>555815</v>
      </c>
      <c r="T9" s="105">
        <f t="shared" si="1"/>
        <v>1278313</v>
      </c>
      <c r="U9" s="105">
        <f t="shared" si="1"/>
        <v>0</v>
      </c>
      <c r="V9" s="105">
        <f t="shared" si="1"/>
        <v>1834128</v>
      </c>
      <c r="W9" s="105">
        <f t="shared" si="1"/>
        <v>7025813</v>
      </c>
      <c r="X9" s="105">
        <f t="shared" si="1"/>
        <v>6694000</v>
      </c>
      <c r="Y9" s="105">
        <f t="shared" si="1"/>
        <v>331813</v>
      </c>
      <c r="Z9" s="142">
        <f>+IF(X9&lt;&gt;0,+(Y9/X9)*100,0)</f>
        <v>4.956871825515387</v>
      </c>
      <c r="AA9" s="107">
        <f>SUM(AA10:AA14)</f>
        <v>6694000</v>
      </c>
    </row>
    <row r="10" spans="1:27" ht="13.5">
      <c r="A10" s="143" t="s">
        <v>79</v>
      </c>
      <c r="B10" s="141"/>
      <c r="C10" s="160">
        <v>4271224</v>
      </c>
      <c r="D10" s="160"/>
      <c r="E10" s="161">
        <v>6368000</v>
      </c>
      <c r="F10" s="65">
        <v>6368000</v>
      </c>
      <c r="G10" s="65">
        <v>400000</v>
      </c>
      <c r="H10" s="65">
        <v>479574</v>
      </c>
      <c r="I10" s="65">
        <v>472262</v>
      </c>
      <c r="J10" s="65">
        <v>1351836</v>
      </c>
      <c r="K10" s="65">
        <v>476067</v>
      </c>
      <c r="L10" s="65">
        <v>71047</v>
      </c>
      <c r="M10" s="65">
        <v>1335984</v>
      </c>
      <c r="N10" s="65">
        <v>1883098</v>
      </c>
      <c r="O10" s="65"/>
      <c r="P10" s="65">
        <v>1945643</v>
      </c>
      <c r="Q10" s="65"/>
      <c r="R10" s="65">
        <v>1945643</v>
      </c>
      <c r="S10" s="65">
        <v>555815</v>
      </c>
      <c r="T10" s="65">
        <v>1278313</v>
      </c>
      <c r="U10" s="65"/>
      <c r="V10" s="65">
        <v>1834128</v>
      </c>
      <c r="W10" s="65">
        <v>7014705</v>
      </c>
      <c r="X10" s="65">
        <v>6368000</v>
      </c>
      <c r="Y10" s="65">
        <v>646705</v>
      </c>
      <c r="Z10" s="145">
        <v>10.16</v>
      </c>
      <c r="AA10" s="67">
        <v>6368000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>
        <v>6665</v>
      </c>
      <c r="D13" s="160"/>
      <c r="E13" s="161">
        <v>326000</v>
      </c>
      <c r="F13" s="65">
        <v>326000</v>
      </c>
      <c r="G13" s="65"/>
      <c r="H13" s="65"/>
      <c r="I13" s="65">
        <v>4625</v>
      </c>
      <c r="J13" s="65">
        <v>4625</v>
      </c>
      <c r="K13" s="65">
        <v>6483</v>
      </c>
      <c r="L13" s="65"/>
      <c r="M13" s="65"/>
      <c r="N13" s="65">
        <v>6483</v>
      </c>
      <c r="O13" s="65"/>
      <c r="P13" s="65"/>
      <c r="Q13" s="65"/>
      <c r="R13" s="65"/>
      <c r="S13" s="65"/>
      <c r="T13" s="65"/>
      <c r="U13" s="65"/>
      <c r="V13" s="65"/>
      <c r="W13" s="65">
        <v>11108</v>
      </c>
      <c r="X13" s="65">
        <v>326000</v>
      </c>
      <c r="Y13" s="65">
        <v>-314892</v>
      </c>
      <c r="Z13" s="145">
        <v>-96.59</v>
      </c>
      <c r="AA13" s="67">
        <v>326000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12328716</v>
      </c>
      <c r="D15" s="158">
        <f>SUM(D16:D18)</f>
        <v>0</v>
      </c>
      <c r="E15" s="159">
        <f t="shared" si="2"/>
        <v>17614046</v>
      </c>
      <c r="F15" s="105">
        <f t="shared" si="2"/>
        <v>17614046</v>
      </c>
      <c r="G15" s="105">
        <f t="shared" si="2"/>
        <v>1059484</v>
      </c>
      <c r="H15" s="105">
        <f t="shared" si="2"/>
        <v>934599</v>
      </c>
      <c r="I15" s="105">
        <f t="shared" si="2"/>
        <v>1475448</v>
      </c>
      <c r="J15" s="105">
        <f t="shared" si="2"/>
        <v>3469531</v>
      </c>
      <c r="K15" s="105">
        <f t="shared" si="2"/>
        <v>1488276</v>
      </c>
      <c r="L15" s="105">
        <f t="shared" si="2"/>
        <v>3851369</v>
      </c>
      <c r="M15" s="105">
        <f t="shared" si="2"/>
        <v>2931829</v>
      </c>
      <c r="N15" s="105">
        <f t="shared" si="2"/>
        <v>8271474</v>
      </c>
      <c r="O15" s="105">
        <f t="shared" si="2"/>
        <v>0</v>
      </c>
      <c r="P15" s="105">
        <f t="shared" si="2"/>
        <v>1239271</v>
      </c>
      <c r="Q15" s="105">
        <f t="shared" si="2"/>
        <v>0</v>
      </c>
      <c r="R15" s="105">
        <f t="shared" si="2"/>
        <v>1239271</v>
      </c>
      <c r="S15" s="105">
        <f t="shared" si="2"/>
        <v>897688</v>
      </c>
      <c r="T15" s="105">
        <f t="shared" si="2"/>
        <v>954317</v>
      </c>
      <c r="U15" s="105">
        <f t="shared" si="2"/>
        <v>0</v>
      </c>
      <c r="V15" s="105">
        <f t="shared" si="2"/>
        <v>1852005</v>
      </c>
      <c r="W15" s="105">
        <f t="shared" si="2"/>
        <v>14832281</v>
      </c>
      <c r="X15" s="105">
        <f t="shared" si="2"/>
        <v>17614046</v>
      </c>
      <c r="Y15" s="105">
        <f t="shared" si="2"/>
        <v>-2781765</v>
      </c>
      <c r="Z15" s="142">
        <f>+IF(X15&lt;&gt;0,+(Y15/X15)*100,0)</f>
        <v>-15.792879160188408</v>
      </c>
      <c r="AA15" s="107">
        <f>SUM(AA16:AA18)</f>
        <v>17614046</v>
      </c>
    </row>
    <row r="16" spans="1:27" ht="13.5">
      <c r="A16" s="143" t="s">
        <v>85</v>
      </c>
      <c r="B16" s="141"/>
      <c r="C16" s="160">
        <v>69201</v>
      </c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12259515</v>
      </c>
      <c r="D17" s="160"/>
      <c r="E17" s="161">
        <v>17614046</v>
      </c>
      <c r="F17" s="65">
        <v>17614046</v>
      </c>
      <c r="G17" s="65">
        <v>1059484</v>
      </c>
      <c r="H17" s="65">
        <v>934599</v>
      </c>
      <c r="I17" s="65">
        <v>1475448</v>
      </c>
      <c r="J17" s="65">
        <v>3469531</v>
      </c>
      <c r="K17" s="65">
        <v>1488276</v>
      </c>
      <c r="L17" s="65">
        <v>3851369</v>
      </c>
      <c r="M17" s="65">
        <v>2931829</v>
      </c>
      <c r="N17" s="65">
        <v>8271474</v>
      </c>
      <c r="O17" s="65"/>
      <c r="P17" s="65">
        <v>1239271</v>
      </c>
      <c r="Q17" s="65"/>
      <c r="R17" s="65">
        <v>1239271</v>
      </c>
      <c r="S17" s="65">
        <v>897688</v>
      </c>
      <c r="T17" s="65">
        <v>954317</v>
      </c>
      <c r="U17" s="65"/>
      <c r="V17" s="65">
        <v>1852005</v>
      </c>
      <c r="W17" s="65">
        <v>14832281</v>
      </c>
      <c r="X17" s="65">
        <v>17614046</v>
      </c>
      <c r="Y17" s="65">
        <v>-2781765</v>
      </c>
      <c r="Z17" s="145">
        <v>-15.79</v>
      </c>
      <c r="AA17" s="67">
        <v>17614046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23598194</v>
      </c>
      <c r="D19" s="158">
        <f>SUM(D20:D23)</f>
        <v>0</v>
      </c>
      <c r="E19" s="159">
        <f t="shared" si="3"/>
        <v>29300000</v>
      </c>
      <c r="F19" s="105">
        <f t="shared" si="3"/>
        <v>29300000</v>
      </c>
      <c r="G19" s="105">
        <f t="shared" si="3"/>
        <v>2414876</v>
      </c>
      <c r="H19" s="105">
        <f t="shared" si="3"/>
        <v>4425684</v>
      </c>
      <c r="I19" s="105">
        <f t="shared" si="3"/>
        <v>6088977</v>
      </c>
      <c r="J19" s="105">
        <f t="shared" si="3"/>
        <v>12929537</v>
      </c>
      <c r="K19" s="105">
        <f t="shared" si="3"/>
        <v>3729793</v>
      </c>
      <c r="L19" s="105">
        <f t="shared" si="3"/>
        <v>4359120</v>
      </c>
      <c r="M19" s="105">
        <f t="shared" si="3"/>
        <v>5655283</v>
      </c>
      <c r="N19" s="105">
        <f t="shared" si="3"/>
        <v>13744196</v>
      </c>
      <c r="O19" s="105">
        <f t="shared" si="3"/>
        <v>994435</v>
      </c>
      <c r="P19" s="105">
        <f t="shared" si="3"/>
        <v>5142698</v>
      </c>
      <c r="Q19" s="105">
        <f t="shared" si="3"/>
        <v>0</v>
      </c>
      <c r="R19" s="105">
        <f t="shared" si="3"/>
        <v>6137133</v>
      </c>
      <c r="S19" s="105">
        <f t="shared" si="3"/>
        <v>3327084</v>
      </c>
      <c r="T19" s="105">
        <f t="shared" si="3"/>
        <v>3659405</v>
      </c>
      <c r="U19" s="105">
        <f t="shared" si="3"/>
        <v>0</v>
      </c>
      <c r="V19" s="105">
        <f t="shared" si="3"/>
        <v>6986489</v>
      </c>
      <c r="W19" s="105">
        <f t="shared" si="3"/>
        <v>39797355</v>
      </c>
      <c r="X19" s="105">
        <f t="shared" si="3"/>
        <v>29300000</v>
      </c>
      <c r="Y19" s="105">
        <f t="shared" si="3"/>
        <v>10497355</v>
      </c>
      <c r="Z19" s="142">
        <f>+IF(X19&lt;&gt;0,+(Y19/X19)*100,0)</f>
        <v>35.827150170648466</v>
      </c>
      <c r="AA19" s="107">
        <f>SUM(AA20:AA23)</f>
        <v>29300000</v>
      </c>
    </row>
    <row r="20" spans="1:27" ht="13.5">
      <c r="A20" s="143" t="s">
        <v>89</v>
      </c>
      <c r="B20" s="141"/>
      <c r="C20" s="160">
        <v>3697997</v>
      </c>
      <c r="D20" s="160"/>
      <c r="E20" s="161">
        <v>850000</v>
      </c>
      <c r="F20" s="65">
        <v>850000</v>
      </c>
      <c r="G20" s="65">
        <v>46501</v>
      </c>
      <c r="H20" s="65">
        <v>602010</v>
      </c>
      <c r="I20" s="65">
        <v>488621</v>
      </c>
      <c r="J20" s="65">
        <v>1137132</v>
      </c>
      <c r="K20" s="65"/>
      <c r="L20" s="65">
        <v>3314504</v>
      </c>
      <c r="M20" s="65">
        <v>431504</v>
      </c>
      <c r="N20" s="65">
        <v>3746008</v>
      </c>
      <c r="O20" s="65"/>
      <c r="P20" s="65">
        <v>42433</v>
      </c>
      <c r="Q20" s="65"/>
      <c r="R20" s="65">
        <v>42433</v>
      </c>
      <c r="S20" s="65">
        <v>148294</v>
      </c>
      <c r="T20" s="65"/>
      <c r="U20" s="65"/>
      <c r="V20" s="65">
        <v>148294</v>
      </c>
      <c r="W20" s="65">
        <v>5073867</v>
      </c>
      <c r="X20" s="65">
        <v>850000</v>
      </c>
      <c r="Y20" s="65">
        <v>4223867</v>
      </c>
      <c r="Z20" s="145">
        <v>496.93</v>
      </c>
      <c r="AA20" s="67">
        <v>850000</v>
      </c>
    </row>
    <row r="21" spans="1:27" ht="13.5">
      <c r="A21" s="143" t="s">
        <v>90</v>
      </c>
      <c r="B21" s="141"/>
      <c r="C21" s="160">
        <v>4381274</v>
      </c>
      <c r="D21" s="160"/>
      <c r="E21" s="161">
        <v>16950000</v>
      </c>
      <c r="F21" s="65">
        <v>16950000</v>
      </c>
      <c r="G21" s="65">
        <v>1383962</v>
      </c>
      <c r="H21" s="65">
        <v>1949924</v>
      </c>
      <c r="I21" s="65">
        <v>3007769</v>
      </c>
      <c r="J21" s="65">
        <v>6341655</v>
      </c>
      <c r="K21" s="65">
        <v>3729793</v>
      </c>
      <c r="L21" s="65">
        <v>1044616</v>
      </c>
      <c r="M21" s="65">
        <v>3321783</v>
      </c>
      <c r="N21" s="65">
        <v>8096192</v>
      </c>
      <c r="O21" s="65"/>
      <c r="P21" s="65">
        <v>2551895</v>
      </c>
      <c r="Q21" s="65"/>
      <c r="R21" s="65">
        <v>2551895</v>
      </c>
      <c r="S21" s="65"/>
      <c r="T21" s="65">
        <v>2558861</v>
      </c>
      <c r="U21" s="65"/>
      <c r="V21" s="65">
        <v>2558861</v>
      </c>
      <c r="W21" s="65">
        <v>19548603</v>
      </c>
      <c r="X21" s="65">
        <v>16950000</v>
      </c>
      <c r="Y21" s="65">
        <v>2598603</v>
      </c>
      <c r="Z21" s="145">
        <v>15.33</v>
      </c>
      <c r="AA21" s="67">
        <v>16950000</v>
      </c>
    </row>
    <row r="22" spans="1:27" ht="13.5">
      <c r="A22" s="143" t="s">
        <v>91</v>
      </c>
      <c r="B22" s="141"/>
      <c r="C22" s="162">
        <v>8881824</v>
      </c>
      <c r="D22" s="162"/>
      <c r="E22" s="163">
        <v>4800000</v>
      </c>
      <c r="F22" s="164">
        <v>4800000</v>
      </c>
      <c r="G22" s="164">
        <v>984413</v>
      </c>
      <c r="H22" s="164">
        <v>1873750</v>
      </c>
      <c r="I22" s="164">
        <v>2138487</v>
      </c>
      <c r="J22" s="164">
        <v>4996650</v>
      </c>
      <c r="K22" s="164"/>
      <c r="L22" s="164"/>
      <c r="M22" s="164">
        <v>1901996</v>
      </c>
      <c r="N22" s="164">
        <v>1901996</v>
      </c>
      <c r="O22" s="164">
        <v>950925</v>
      </c>
      <c r="P22" s="164">
        <v>2502060</v>
      </c>
      <c r="Q22" s="164"/>
      <c r="R22" s="164">
        <v>3452985</v>
      </c>
      <c r="S22" s="164">
        <v>2668187</v>
      </c>
      <c r="T22" s="164">
        <v>998384</v>
      </c>
      <c r="U22" s="164"/>
      <c r="V22" s="164">
        <v>3666571</v>
      </c>
      <c r="W22" s="164">
        <v>14018202</v>
      </c>
      <c r="X22" s="164">
        <v>4800000</v>
      </c>
      <c r="Y22" s="164">
        <v>9218202</v>
      </c>
      <c r="Z22" s="146">
        <v>192.05</v>
      </c>
      <c r="AA22" s="239">
        <v>4800000</v>
      </c>
    </row>
    <row r="23" spans="1:27" ht="13.5">
      <c r="A23" s="143" t="s">
        <v>92</v>
      </c>
      <c r="B23" s="141"/>
      <c r="C23" s="160">
        <v>6637099</v>
      </c>
      <c r="D23" s="160"/>
      <c r="E23" s="161">
        <v>6700000</v>
      </c>
      <c r="F23" s="65">
        <v>6700000</v>
      </c>
      <c r="G23" s="65"/>
      <c r="H23" s="65"/>
      <c r="I23" s="65">
        <v>454100</v>
      </c>
      <c r="J23" s="65">
        <v>454100</v>
      </c>
      <c r="K23" s="65"/>
      <c r="L23" s="65"/>
      <c r="M23" s="65"/>
      <c r="N23" s="65"/>
      <c r="O23" s="65">
        <v>43510</v>
      </c>
      <c r="P23" s="65">
        <v>46310</v>
      </c>
      <c r="Q23" s="65"/>
      <c r="R23" s="65">
        <v>89820</v>
      </c>
      <c r="S23" s="65">
        <v>510603</v>
      </c>
      <c r="T23" s="65">
        <v>102160</v>
      </c>
      <c r="U23" s="65"/>
      <c r="V23" s="65">
        <v>612763</v>
      </c>
      <c r="W23" s="65">
        <v>1156683</v>
      </c>
      <c r="X23" s="65">
        <v>6700000</v>
      </c>
      <c r="Y23" s="65">
        <v>-5543317</v>
      </c>
      <c r="Z23" s="145">
        <v>-82.74</v>
      </c>
      <c r="AA23" s="67">
        <v>6700000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41670985</v>
      </c>
      <c r="D25" s="232">
        <f>+D5+D9+D15+D19+D24</f>
        <v>0</v>
      </c>
      <c r="E25" s="245">
        <f t="shared" si="4"/>
        <v>55578046</v>
      </c>
      <c r="F25" s="234">
        <f t="shared" si="4"/>
        <v>55578046</v>
      </c>
      <c r="G25" s="234">
        <f t="shared" si="4"/>
        <v>3874360</v>
      </c>
      <c r="H25" s="234">
        <f t="shared" si="4"/>
        <v>5871316</v>
      </c>
      <c r="I25" s="234">
        <f t="shared" si="4"/>
        <v>8041312</v>
      </c>
      <c r="J25" s="234">
        <f t="shared" si="4"/>
        <v>17786988</v>
      </c>
      <c r="K25" s="234">
        <f t="shared" si="4"/>
        <v>5700619</v>
      </c>
      <c r="L25" s="234">
        <f t="shared" si="4"/>
        <v>8460601</v>
      </c>
      <c r="M25" s="234">
        <f t="shared" si="4"/>
        <v>9946228</v>
      </c>
      <c r="N25" s="234">
        <f t="shared" si="4"/>
        <v>24107448</v>
      </c>
      <c r="O25" s="234">
        <f t="shared" si="4"/>
        <v>994435</v>
      </c>
      <c r="P25" s="234">
        <f t="shared" si="4"/>
        <v>8645281</v>
      </c>
      <c r="Q25" s="234">
        <f t="shared" si="4"/>
        <v>0</v>
      </c>
      <c r="R25" s="234">
        <f t="shared" si="4"/>
        <v>9639716</v>
      </c>
      <c r="S25" s="234">
        <f t="shared" si="4"/>
        <v>4852751</v>
      </c>
      <c r="T25" s="234">
        <f t="shared" si="4"/>
        <v>5920587</v>
      </c>
      <c r="U25" s="234">
        <f t="shared" si="4"/>
        <v>0</v>
      </c>
      <c r="V25" s="234">
        <f t="shared" si="4"/>
        <v>10773338</v>
      </c>
      <c r="W25" s="234">
        <f t="shared" si="4"/>
        <v>62307490</v>
      </c>
      <c r="X25" s="234">
        <f t="shared" si="4"/>
        <v>55578046</v>
      </c>
      <c r="Y25" s="234">
        <f t="shared" si="4"/>
        <v>6729444</v>
      </c>
      <c r="Z25" s="246">
        <f>+IF(X25&lt;&gt;0,+(Y25/X25)*100,0)</f>
        <v>12.108097503104014</v>
      </c>
      <c r="AA25" s="247">
        <f>+AA5+AA9+AA15+AA19+AA24</f>
        <v>55578046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15500252</v>
      </c>
      <c r="D28" s="160"/>
      <c r="E28" s="161">
        <v>35082046</v>
      </c>
      <c r="F28" s="65">
        <v>35082046</v>
      </c>
      <c r="G28" s="65">
        <v>466501</v>
      </c>
      <c r="H28" s="65">
        <v>1912108</v>
      </c>
      <c r="I28" s="65">
        <v>1901834</v>
      </c>
      <c r="J28" s="65">
        <v>4280443</v>
      </c>
      <c r="K28" s="65">
        <v>4118866</v>
      </c>
      <c r="L28" s="65">
        <v>3818551</v>
      </c>
      <c r="M28" s="65">
        <v>6706689</v>
      </c>
      <c r="N28" s="65">
        <v>14644106</v>
      </c>
      <c r="O28" s="65"/>
      <c r="P28" s="65">
        <v>4524644</v>
      </c>
      <c r="Q28" s="65"/>
      <c r="R28" s="65">
        <v>4524644</v>
      </c>
      <c r="S28" s="65">
        <v>1453503</v>
      </c>
      <c r="T28" s="65">
        <v>3732412</v>
      </c>
      <c r="U28" s="65"/>
      <c r="V28" s="65">
        <v>5185915</v>
      </c>
      <c r="W28" s="65">
        <v>28635108</v>
      </c>
      <c r="X28" s="65">
        <v>35082046</v>
      </c>
      <c r="Y28" s="65">
        <v>-6446938</v>
      </c>
      <c r="Z28" s="145">
        <v>-18.38</v>
      </c>
      <c r="AA28" s="160">
        <v>35082046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15500252</v>
      </c>
      <c r="D32" s="225">
        <f>SUM(D28:D31)</f>
        <v>0</v>
      </c>
      <c r="E32" s="226">
        <f t="shared" si="5"/>
        <v>35082046</v>
      </c>
      <c r="F32" s="82">
        <f t="shared" si="5"/>
        <v>35082046</v>
      </c>
      <c r="G32" s="82">
        <f t="shared" si="5"/>
        <v>466501</v>
      </c>
      <c r="H32" s="82">
        <f t="shared" si="5"/>
        <v>1912108</v>
      </c>
      <c r="I32" s="82">
        <f t="shared" si="5"/>
        <v>1901834</v>
      </c>
      <c r="J32" s="82">
        <f t="shared" si="5"/>
        <v>4280443</v>
      </c>
      <c r="K32" s="82">
        <f t="shared" si="5"/>
        <v>4118866</v>
      </c>
      <c r="L32" s="82">
        <f t="shared" si="5"/>
        <v>3818551</v>
      </c>
      <c r="M32" s="82">
        <f t="shared" si="5"/>
        <v>6706689</v>
      </c>
      <c r="N32" s="82">
        <f t="shared" si="5"/>
        <v>14644106</v>
      </c>
      <c r="O32" s="82">
        <f t="shared" si="5"/>
        <v>0</v>
      </c>
      <c r="P32" s="82">
        <f t="shared" si="5"/>
        <v>4524644</v>
      </c>
      <c r="Q32" s="82">
        <f t="shared" si="5"/>
        <v>0</v>
      </c>
      <c r="R32" s="82">
        <f t="shared" si="5"/>
        <v>4524644</v>
      </c>
      <c r="S32" s="82">
        <f t="shared" si="5"/>
        <v>1453503</v>
      </c>
      <c r="T32" s="82">
        <f t="shared" si="5"/>
        <v>3732412</v>
      </c>
      <c r="U32" s="82">
        <f t="shared" si="5"/>
        <v>0</v>
      </c>
      <c r="V32" s="82">
        <f t="shared" si="5"/>
        <v>5185915</v>
      </c>
      <c r="W32" s="82">
        <f t="shared" si="5"/>
        <v>28635108</v>
      </c>
      <c r="X32" s="82">
        <f t="shared" si="5"/>
        <v>35082046</v>
      </c>
      <c r="Y32" s="82">
        <f t="shared" si="5"/>
        <v>-6446938</v>
      </c>
      <c r="Z32" s="227">
        <f>+IF(X32&lt;&gt;0,+(Y32/X32)*100,0)</f>
        <v>-18.376744617460453</v>
      </c>
      <c r="AA32" s="84">
        <f>SUM(AA28:AA31)</f>
        <v>35082046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26170733</v>
      </c>
      <c r="D35" s="160"/>
      <c r="E35" s="161">
        <v>20496000</v>
      </c>
      <c r="F35" s="65">
        <v>20496000</v>
      </c>
      <c r="G35" s="65">
        <v>3407859</v>
      </c>
      <c r="H35" s="65">
        <v>3931871</v>
      </c>
      <c r="I35" s="65">
        <v>6139478</v>
      </c>
      <c r="J35" s="65">
        <v>13479208</v>
      </c>
      <c r="K35" s="65">
        <v>1581753</v>
      </c>
      <c r="L35" s="65">
        <v>4642050</v>
      </c>
      <c r="M35" s="65">
        <v>3239539</v>
      </c>
      <c r="N35" s="65">
        <v>9463342</v>
      </c>
      <c r="O35" s="65">
        <v>994435</v>
      </c>
      <c r="P35" s="65">
        <v>4120637</v>
      </c>
      <c r="Q35" s="65"/>
      <c r="R35" s="65">
        <v>5115072</v>
      </c>
      <c r="S35" s="65">
        <v>3399248</v>
      </c>
      <c r="T35" s="65">
        <v>2188175</v>
      </c>
      <c r="U35" s="65"/>
      <c r="V35" s="65">
        <v>5587423</v>
      </c>
      <c r="W35" s="65">
        <v>33645045</v>
      </c>
      <c r="X35" s="65">
        <v>20496000</v>
      </c>
      <c r="Y35" s="65">
        <v>13149045</v>
      </c>
      <c r="Z35" s="145">
        <v>64.15</v>
      </c>
      <c r="AA35" s="67">
        <v>20496000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41670985</v>
      </c>
      <c r="D36" s="237">
        <f>SUM(D32:D35)</f>
        <v>0</v>
      </c>
      <c r="E36" s="233">
        <f t="shared" si="6"/>
        <v>55578046</v>
      </c>
      <c r="F36" s="235">
        <f t="shared" si="6"/>
        <v>55578046</v>
      </c>
      <c r="G36" s="235">
        <f t="shared" si="6"/>
        <v>3874360</v>
      </c>
      <c r="H36" s="235">
        <f t="shared" si="6"/>
        <v>5843979</v>
      </c>
      <c r="I36" s="235">
        <f t="shared" si="6"/>
        <v>8041312</v>
      </c>
      <c r="J36" s="235">
        <f t="shared" si="6"/>
        <v>17759651</v>
      </c>
      <c r="K36" s="235">
        <f t="shared" si="6"/>
        <v>5700619</v>
      </c>
      <c r="L36" s="235">
        <f t="shared" si="6"/>
        <v>8460601</v>
      </c>
      <c r="M36" s="235">
        <f t="shared" si="6"/>
        <v>9946228</v>
      </c>
      <c r="N36" s="235">
        <f t="shared" si="6"/>
        <v>24107448</v>
      </c>
      <c r="O36" s="235">
        <f t="shared" si="6"/>
        <v>994435</v>
      </c>
      <c r="P36" s="235">
        <f t="shared" si="6"/>
        <v>8645281</v>
      </c>
      <c r="Q36" s="235">
        <f t="shared" si="6"/>
        <v>0</v>
      </c>
      <c r="R36" s="235">
        <f t="shared" si="6"/>
        <v>9639716</v>
      </c>
      <c r="S36" s="235">
        <f t="shared" si="6"/>
        <v>4852751</v>
      </c>
      <c r="T36" s="235">
        <f t="shared" si="6"/>
        <v>5920587</v>
      </c>
      <c r="U36" s="235">
        <f t="shared" si="6"/>
        <v>0</v>
      </c>
      <c r="V36" s="235">
        <f t="shared" si="6"/>
        <v>10773338</v>
      </c>
      <c r="W36" s="235">
        <f t="shared" si="6"/>
        <v>62280153</v>
      </c>
      <c r="X36" s="235">
        <f t="shared" si="6"/>
        <v>55578046</v>
      </c>
      <c r="Y36" s="235">
        <f t="shared" si="6"/>
        <v>6702107</v>
      </c>
      <c r="Z36" s="236">
        <f>+IF(X36&lt;&gt;0,+(Y36/X36)*100,0)</f>
        <v>12.058910815252483</v>
      </c>
      <c r="AA36" s="254">
        <f>SUM(AA32:AA35)</f>
        <v>55578046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136581527</v>
      </c>
      <c r="D6" s="160"/>
      <c r="E6" s="64">
        <v>78065270</v>
      </c>
      <c r="F6" s="65">
        <v>78065270</v>
      </c>
      <c r="G6" s="65"/>
      <c r="H6" s="65"/>
      <c r="I6" s="65"/>
      <c r="J6" s="65"/>
      <c r="K6" s="65"/>
      <c r="L6" s="65"/>
      <c r="M6" s="65"/>
      <c r="N6" s="65"/>
      <c r="O6" s="65">
        <v>117108000</v>
      </c>
      <c r="P6" s="65"/>
      <c r="Q6" s="65">
        <v>134906140</v>
      </c>
      <c r="R6" s="65">
        <v>252014140</v>
      </c>
      <c r="S6" s="65">
        <v>130236131</v>
      </c>
      <c r="T6" s="65">
        <v>123515160</v>
      </c>
      <c r="U6" s="65">
        <v>111938128</v>
      </c>
      <c r="V6" s="65">
        <v>365689419</v>
      </c>
      <c r="W6" s="65">
        <v>617703559</v>
      </c>
      <c r="X6" s="65">
        <v>78065270</v>
      </c>
      <c r="Y6" s="65">
        <v>539638289</v>
      </c>
      <c r="Z6" s="145">
        <v>691.27</v>
      </c>
      <c r="AA6" s="67">
        <v>78065270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30231216</v>
      </c>
      <c r="D8" s="160"/>
      <c r="E8" s="64">
        <v>9905000</v>
      </c>
      <c r="F8" s="65">
        <v>9905000</v>
      </c>
      <c r="G8" s="65"/>
      <c r="H8" s="65"/>
      <c r="I8" s="65"/>
      <c r="J8" s="65"/>
      <c r="K8" s="65"/>
      <c r="L8" s="65"/>
      <c r="M8" s="65"/>
      <c r="N8" s="65"/>
      <c r="O8" s="65">
        <v>65473000</v>
      </c>
      <c r="P8" s="65"/>
      <c r="Q8" s="65">
        <v>61564900</v>
      </c>
      <c r="R8" s="65">
        <v>127037900</v>
      </c>
      <c r="S8" s="65">
        <v>76266591</v>
      </c>
      <c r="T8" s="65">
        <v>78062483</v>
      </c>
      <c r="U8" s="65">
        <v>68272399</v>
      </c>
      <c r="V8" s="65">
        <v>222601473</v>
      </c>
      <c r="W8" s="65">
        <v>349639373</v>
      </c>
      <c r="X8" s="65">
        <v>9905000</v>
      </c>
      <c r="Y8" s="65">
        <v>339734373</v>
      </c>
      <c r="Z8" s="145">
        <v>3429.93</v>
      </c>
      <c r="AA8" s="67">
        <v>9905000</v>
      </c>
    </row>
    <row r="9" spans="1:27" ht="13.5">
      <c r="A9" s="264" t="s">
        <v>149</v>
      </c>
      <c r="B9" s="197"/>
      <c r="C9" s="160">
        <v>22985293</v>
      </c>
      <c r="D9" s="160"/>
      <c r="E9" s="64">
        <v>1358000</v>
      </c>
      <c r="F9" s="65">
        <v>1358000</v>
      </c>
      <c r="G9" s="65"/>
      <c r="H9" s="65"/>
      <c r="I9" s="65"/>
      <c r="J9" s="65"/>
      <c r="K9" s="65"/>
      <c r="L9" s="65"/>
      <c r="M9" s="65"/>
      <c r="N9" s="65"/>
      <c r="O9" s="65">
        <v>9840000</v>
      </c>
      <c r="P9" s="65"/>
      <c r="Q9" s="65">
        <v>20432172</v>
      </c>
      <c r="R9" s="65">
        <v>30272172</v>
      </c>
      <c r="S9" s="65">
        <v>9523416</v>
      </c>
      <c r="T9" s="65">
        <v>8975888</v>
      </c>
      <c r="U9" s="65">
        <v>6282866</v>
      </c>
      <c r="V9" s="65">
        <v>24782170</v>
      </c>
      <c r="W9" s="65">
        <v>55054342</v>
      </c>
      <c r="X9" s="65">
        <v>1358000</v>
      </c>
      <c r="Y9" s="65">
        <v>53696342</v>
      </c>
      <c r="Z9" s="145">
        <v>3954.08</v>
      </c>
      <c r="AA9" s="67">
        <v>1358000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2099935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>
        <v>1693000</v>
      </c>
      <c r="P11" s="65"/>
      <c r="Q11" s="65">
        <v>1668059</v>
      </c>
      <c r="R11" s="65">
        <v>3361059</v>
      </c>
      <c r="S11" s="65">
        <v>1678005</v>
      </c>
      <c r="T11" s="65">
        <v>1643170</v>
      </c>
      <c r="U11" s="65">
        <v>1578394</v>
      </c>
      <c r="V11" s="65">
        <v>4899569</v>
      </c>
      <c r="W11" s="65">
        <v>8260628</v>
      </c>
      <c r="X11" s="65"/>
      <c r="Y11" s="65">
        <v>8260628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191897971</v>
      </c>
      <c r="D12" s="177">
        <f>SUM(D6:D11)</f>
        <v>0</v>
      </c>
      <c r="E12" s="77">
        <f t="shared" si="0"/>
        <v>89328270</v>
      </c>
      <c r="F12" s="78">
        <f t="shared" si="0"/>
        <v>89328270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194114000</v>
      </c>
      <c r="P12" s="78">
        <f t="shared" si="0"/>
        <v>0</v>
      </c>
      <c r="Q12" s="78">
        <f t="shared" si="0"/>
        <v>218571271</v>
      </c>
      <c r="R12" s="78">
        <f t="shared" si="0"/>
        <v>412685271</v>
      </c>
      <c r="S12" s="78">
        <f t="shared" si="0"/>
        <v>217704143</v>
      </c>
      <c r="T12" s="78">
        <f t="shared" si="0"/>
        <v>212196701</v>
      </c>
      <c r="U12" s="78">
        <f t="shared" si="0"/>
        <v>188071787</v>
      </c>
      <c r="V12" s="78">
        <f t="shared" si="0"/>
        <v>617972631</v>
      </c>
      <c r="W12" s="78">
        <f t="shared" si="0"/>
        <v>1030657902</v>
      </c>
      <c r="X12" s="78">
        <f t="shared" si="0"/>
        <v>89328270</v>
      </c>
      <c r="Y12" s="78">
        <f t="shared" si="0"/>
        <v>941329632</v>
      </c>
      <c r="Z12" s="179">
        <f>+IF(X12&lt;&gt;0,+(Y12/X12)*100,0)</f>
        <v>1053.7869276993722</v>
      </c>
      <c r="AA12" s="79">
        <f>SUM(AA6:AA11)</f>
        <v>89328270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9508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>
        <v>9508</v>
      </c>
      <c r="T16" s="65">
        <v>9508</v>
      </c>
      <c r="U16" s="164">
        <v>12334</v>
      </c>
      <c r="V16" s="164">
        <v>31350</v>
      </c>
      <c r="W16" s="164">
        <v>31350</v>
      </c>
      <c r="X16" s="65"/>
      <c r="Y16" s="164">
        <v>31350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>
        <v>10000</v>
      </c>
      <c r="P17" s="65"/>
      <c r="Q17" s="65">
        <v>9508</v>
      </c>
      <c r="R17" s="65">
        <v>19508</v>
      </c>
      <c r="S17" s="65"/>
      <c r="T17" s="65"/>
      <c r="U17" s="65"/>
      <c r="V17" s="65"/>
      <c r="W17" s="65">
        <v>19508</v>
      </c>
      <c r="X17" s="65"/>
      <c r="Y17" s="65">
        <v>19508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878553925</v>
      </c>
      <c r="D19" s="160"/>
      <c r="E19" s="64">
        <v>254329073</v>
      </c>
      <c r="F19" s="65">
        <v>254329073</v>
      </c>
      <c r="G19" s="65"/>
      <c r="H19" s="65"/>
      <c r="I19" s="65"/>
      <c r="J19" s="65"/>
      <c r="K19" s="65"/>
      <c r="L19" s="65"/>
      <c r="M19" s="65"/>
      <c r="N19" s="65"/>
      <c r="O19" s="65">
        <v>864548000</v>
      </c>
      <c r="P19" s="65"/>
      <c r="Q19" s="65">
        <v>899845126</v>
      </c>
      <c r="R19" s="65">
        <v>1764393126</v>
      </c>
      <c r="S19" s="65">
        <v>894433206</v>
      </c>
      <c r="T19" s="65">
        <v>900206386</v>
      </c>
      <c r="U19" s="65">
        <v>905508499</v>
      </c>
      <c r="V19" s="65">
        <v>2700148091</v>
      </c>
      <c r="W19" s="65">
        <v>4464541217</v>
      </c>
      <c r="X19" s="65">
        <v>254329073</v>
      </c>
      <c r="Y19" s="65">
        <v>4210212144</v>
      </c>
      <c r="Z19" s="145">
        <v>1655.42</v>
      </c>
      <c r="AA19" s="67">
        <v>254329073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878563433</v>
      </c>
      <c r="D24" s="177">
        <f>SUM(D15:D23)</f>
        <v>0</v>
      </c>
      <c r="E24" s="81">
        <f t="shared" si="1"/>
        <v>254329073</v>
      </c>
      <c r="F24" s="82">
        <f t="shared" si="1"/>
        <v>254329073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864558000</v>
      </c>
      <c r="P24" s="82">
        <f t="shared" si="1"/>
        <v>0</v>
      </c>
      <c r="Q24" s="82">
        <f t="shared" si="1"/>
        <v>899854634</v>
      </c>
      <c r="R24" s="82">
        <f t="shared" si="1"/>
        <v>1764412634</v>
      </c>
      <c r="S24" s="82">
        <f t="shared" si="1"/>
        <v>894442714</v>
      </c>
      <c r="T24" s="82">
        <f t="shared" si="1"/>
        <v>900215894</v>
      </c>
      <c r="U24" s="82">
        <f t="shared" si="1"/>
        <v>905520833</v>
      </c>
      <c r="V24" s="82">
        <f t="shared" si="1"/>
        <v>2700179441</v>
      </c>
      <c r="W24" s="82">
        <f t="shared" si="1"/>
        <v>4464592075</v>
      </c>
      <c r="X24" s="82">
        <f t="shared" si="1"/>
        <v>254329073</v>
      </c>
      <c r="Y24" s="82">
        <f t="shared" si="1"/>
        <v>4210263002</v>
      </c>
      <c r="Z24" s="227">
        <f>+IF(X24&lt;&gt;0,+(Y24/X24)*100,0)</f>
        <v>1655.4391333781962</v>
      </c>
      <c r="AA24" s="84">
        <f>SUM(AA15:AA23)</f>
        <v>254329073</v>
      </c>
    </row>
    <row r="25" spans="1:27" ht="13.5">
      <c r="A25" s="265" t="s">
        <v>162</v>
      </c>
      <c r="B25" s="266"/>
      <c r="C25" s="177">
        <f aca="true" t="shared" si="2" ref="C25:Y25">+C12+C24</f>
        <v>1070461404</v>
      </c>
      <c r="D25" s="177">
        <f>+D12+D24</f>
        <v>0</v>
      </c>
      <c r="E25" s="77">
        <f t="shared" si="2"/>
        <v>343657343</v>
      </c>
      <c r="F25" s="78">
        <f t="shared" si="2"/>
        <v>343657343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1058672000</v>
      </c>
      <c r="P25" s="78">
        <f t="shared" si="2"/>
        <v>0</v>
      </c>
      <c r="Q25" s="78">
        <f t="shared" si="2"/>
        <v>1118425905</v>
      </c>
      <c r="R25" s="78">
        <f t="shared" si="2"/>
        <v>2177097905</v>
      </c>
      <c r="S25" s="78">
        <f t="shared" si="2"/>
        <v>1112146857</v>
      </c>
      <c r="T25" s="78">
        <f t="shared" si="2"/>
        <v>1112412595</v>
      </c>
      <c r="U25" s="78">
        <f t="shared" si="2"/>
        <v>1093592620</v>
      </c>
      <c r="V25" s="78">
        <f t="shared" si="2"/>
        <v>3318152072</v>
      </c>
      <c r="W25" s="78">
        <f t="shared" si="2"/>
        <v>5495249977</v>
      </c>
      <c r="X25" s="78">
        <f t="shared" si="2"/>
        <v>343657343</v>
      </c>
      <c r="Y25" s="78">
        <f t="shared" si="2"/>
        <v>5151592634</v>
      </c>
      <c r="Z25" s="179">
        <f>+IF(X25&lt;&gt;0,+(Y25/X25)*100,0)</f>
        <v>1499.0491950582298</v>
      </c>
      <c r="AA25" s="79">
        <f>+AA12+AA24</f>
        <v>343657343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2435498</v>
      </c>
      <c r="D30" s="160"/>
      <c r="E30" s="64">
        <v>2227088</v>
      </c>
      <c r="F30" s="65">
        <v>2227088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2227088</v>
      </c>
      <c r="Y30" s="65">
        <v>-2227088</v>
      </c>
      <c r="Z30" s="145">
        <v>-100</v>
      </c>
      <c r="AA30" s="67">
        <v>2227088</v>
      </c>
    </row>
    <row r="31" spans="1:27" ht="13.5">
      <c r="A31" s="264" t="s">
        <v>166</v>
      </c>
      <c r="B31" s="197"/>
      <c r="C31" s="160">
        <v>7326023</v>
      </c>
      <c r="D31" s="160"/>
      <c r="E31" s="64">
        <v>8100000</v>
      </c>
      <c r="F31" s="65">
        <v>8100000</v>
      </c>
      <c r="G31" s="65"/>
      <c r="H31" s="65"/>
      <c r="I31" s="65"/>
      <c r="J31" s="65"/>
      <c r="K31" s="65"/>
      <c r="L31" s="65"/>
      <c r="M31" s="65"/>
      <c r="N31" s="65"/>
      <c r="O31" s="65">
        <v>7216000</v>
      </c>
      <c r="P31" s="65"/>
      <c r="Q31" s="65">
        <v>7176019</v>
      </c>
      <c r="R31" s="65">
        <v>14392019</v>
      </c>
      <c r="S31" s="65">
        <v>7211081</v>
      </c>
      <c r="T31" s="65">
        <v>7307639</v>
      </c>
      <c r="U31" s="65">
        <v>7290696</v>
      </c>
      <c r="V31" s="65">
        <v>21809416</v>
      </c>
      <c r="W31" s="65">
        <v>36201435</v>
      </c>
      <c r="X31" s="65">
        <v>8100000</v>
      </c>
      <c r="Y31" s="65">
        <v>28101435</v>
      </c>
      <c r="Z31" s="145">
        <v>346.93</v>
      </c>
      <c r="AA31" s="67">
        <v>8100000</v>
      </c>
    </row>
    <row r="32" spans="1:27" ht="13.5">
      <c r="A32" s="264" t="s">
        <v>167</v>
      </c>
      <c r="B32" s="197" t="s">
        <v>94</v>
      </c>
      <c r="C32" s="160">
        <v>60025270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>
        <v>60424000</v>
      </c>
      <c r="P32" s="65"/>
      <c r="Q32" s="65">
        <v>55970390</v>
      </c>
      <c r="R32" s="65">
        <v>116394390</v>
      </c>
      <c r="S32" s="65">
        <v>55432697</v>
      </c>
      <c r="T32" s="65">
        <v>58655318</v>
      </c>
      <c r="U32" s="65">
        <v>55077600</v>
      </c>
      <c r="V32" s="65">
        <v>169165615</v>
      </c>
      <c r="W32" s="65">
        <v>285560005</v>
      </c>
      <c r="X32" s="65"/>
      <c r="Y32" s="65">
        <v>285560005</v>
      </c>
      <c r="Z32" s="145"/>
      <c r="AA32" s="67"/>
    </row>
    <row r="33" spans="1:27" ht="13.5">
      <c r="A33" s="264" t="s">
        <v>168</v>
      </c>
      <c r="B33" s="197"/>
      <c r="C33" s="160">
        <v>1586841</v>
      </c>
      <c r="D33" s="160"/>
      <c r="E33" s="64">
        <v>25879000</v>
      </c>
      <c r="F33" s="65">
        <v>25879000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>
        <v>34081</v>
      </c>
      <c r="R33" s="65">
        <v>34081</v>
      </c>
      <c r="S33" s="65"/>
      <c r="T33" s="65"/>
      <c r="U33" s="65"/>
      <c r="V33" s="65"/>
      <c r="W33" s="65">
        <v>34081</v>
      </c>
      <c r="X33" s="65">
        <v>25879000</v>
      </c>
      <c r="Y33" s="65">
        <v>-25844919</v>
      </c>
      <c r="Z33" s="145">
        <v>-99.87</v>
      </c>
      <c r="AA33" s="67">
        <v>25879000</v>
      </c>
    </row>
    <row r="34" spans="1:27" ht="13.5">
      <c r="A34" s="265" t="s">
        <v>58</v>
      </c>
      <c r="B34" s="266"/>
      <c r="C34" s="177">
        <f aca="true" t="shared" si="3" ref="C34:Y34">SUM(C29:C33)</f>
        <v>71373632</v>
      </c>
      <c r="D34" s="177">
        <f>SUM(D29:D33)</f>
        <v>0</v>
      </c>
      <c r="E34" s="77">
        <f t="shared" si="3"/>
        <v>36206088</v>
      </c>
      <c r="F34" s="78">
        <f t="shared" si="3"/>
        <v>36206088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67640000</v>
      </c>
      <c r="P34" s="78">
        <f t="shared" si="3"/>
        <v>0</v>
      </c>
      <c r="Q34" s="78">
        <f t="shared" si="3"/>
        <v>63180490</v>
      </c>
      <c r="R34" s="78">
        <f t="shared" si="3"/>
        <v>130820490</v>
      </c>
      <c r="S34" s="78">
        <f t="shared" si="3"/>
        <v>62643778</v>
      </c>
      <c r="T34" s="78">
        <f t="shared" si="3"/>
        <v>65962957</v>
      </c>
      <c r="U34" s="78">
        <f t="shared" si="3"/>
        <v>62368296</v>
      </c>
      <c r="V34" s="78">
        <f t="shared" si="3"/>
        <v>190975031</v>
      </c>
      <c r="W34" s="78">
        <f t="shared" si="3"/>
        <v>321795521</v>
      </c>
      <c r="X34" s="78">
        <f t="shared" si="3"/>
        <v>36206088</v>
      </c>
      <c r="Y34" s="78">
        <f t="shared" si="3"/>
        <v>285589433</v>
      </c>
      <c r="Z34" s="179">
        <f>+IF(X34&lt;&gt;0,+(Y34/X34)*100,0)</f>
        <v>788.7884297248573</v>
      </c>
      <c r="AA34" s="79">
        <f>SUM(AA29:AA33)</f>
        <v>36206088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11009637</v>
      </c>
      <c r="D37" s="160"/>
      <c r="E37" s="64">
        <v>8998398</v>
      </c>
      <c r="F37" s="65">
        <v>8998398</v>
      </c>
      <c r="G37" s="65"/>
      <c r="H37" s="65"/>
      <c r="I37" s="65"/>
      <c r="J37" s="65"/>
      <c r="K37" s="65"/>
      <c r="L37" s="65"/>
      <c r="M37" s="65"/>
      <c r="N37" s="65"/>
      <c r="O37" s="65">
        <v>12264000</v>
      </c>
      <c r="P37" s="65"/>
      <c r="Q37" s="65">
        <v>12127335</v>
      </c>
      <c r="R37" s="65">
        <v>24391335</v>
      </c>
      <c r="S37" s="65">
        <v>12127335</v>
      </c>
      <c r="T37" s="65">
        <v>12127335</v>
      </c>
      <c r="U37" s="65">
        <v>11001253</v>
      </c>
      <c r="V37" s="65">
        <v>35255923</v>
      </c>
      <c r="W37" s="65">
        <v>59647258</v>
      </c>
      <c r="X37" s="65">
        <v>8998398</v>
      </c>
      <c r="Y37" s="65">
        <v>50648860</v>
      </c>
      <c r="Z37" s="145">
        <v>562.87</v>
      </c>
      <c r="AA37" s="67">
        <v>8998398</v>
      </c>
    </row>
    <row r="38" spans="1:27" ht="13.5">
      <c r="A38" s="264" t="s">
        <v>168</v>
      </c>
      <c r="B38" s="197"/>
      <c r="C38" s="160">
        <v>22504195</v>
      </c>
      <c r="D38" s="160"/>
      <c r="E38" s="64">
        <v>36443000</v>
      </c>
      <c r="F38" s="65">
        <v>36443000</v>
      </c>
      <c r="G38" s="65"/>
      <c r="H38" s="65"/>
      <c r="I38" s="65"/>
      <c r="J38" s="65"/>
      <c r="K38" s="65"/>
      <c r="L38" s="65"/>
      <c r="M38" s="65"/>
      <c r="N38" s="65"/>
      <c r="O38" s="65">
        <v>24092000</v>
      </c>
      <c r="P38" s="65"/>
      <c r="Q38" s="65">
        <v>24091036</v>
      </c>
      <c r="R38" s="65">
        <v>48183036</v>
      </c>
      <c r="S38" s="65">
        <v>24091036</v>
      </c>
      <c r="T38" s="65">
        <v>24091036</v>
      </c>
      <c r="U38" s="65">
        <v>24091036</v>
      </c>
      <c r="V38" s="65">
        <v>72273108</v>
      </c>
      <c r="W38" s="65">
        <v>120456144</v>
      </c>
      <c r="X38" s="65">
        <v>36443000</v>
      </c>
      <c r="Y38" s="65">
        <v>84013144</v>
      </c>
      <c r="Z38" s="145">
        <v>230.53</v>
      </c>
      <c r="AA38" s="67">
        <v>36443000</v>
      </c>
    </row>
    <row r="39" spans="1:27" ht="13.5">
      <c r="A39" s="265" t="s">
        <v>59</v>
      </c>
      <c r="B39" s="268"/>
      <c r="C39" s="177">
        <f aca="true" t="shared" si="4" ref="C39:Y39">SUM(C37:C38)</f>
        <v>33513832</v>
      </c>
      <c r="D39" s="177">
        <f>SUM(D37:D38)</f>
        <v>0</v>
      </c>
      <c r="E39" s="81">
        <f t="shared" si="4"/>
        <v>45441398</v>
      </c>
      <c r="F39" s="82">
        <f t="shared" si="4"/>
        <v>45441398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36356000</v>
      </c>
      <c r="P39" s="82">
        <f t="shared" si="4"/>
        <v>0</v>
      </c>
      <c r="Q39" s="82">
        <f t="shared" si="4"/>
        <v>36218371</v>
      </c>
      <c r="R39" s="82">
        <f t="shared" si="4"/>
        <v>72574371</v>
      </c>
      <c r="S39" s="82">
        <f t="shared" si="4"/>
        <v>36218371</v>
      </c>
      <c r="T39" s="82">
        <f t="shared" si="4"/>
        <v>36218371</v>
      </c>
      <c r="U39" s="82">
        <f t="shared" si="4"/>
        <v>35092289</v>
      </c>
      <c r="V39" s="82">
        <f t="shared" si="4"/>
        <v>107529031</v>
      </c>
      <c r="W39" s="82">
        <f t="shared" si="4"/>
        <v>180103402</v>
      </c>
      <c r="X39" s="82">
        <f t="shared" si="4"/>
        <v>45441398</v>
      </c>
      <c r="Y39" s="82">
        <f t="shared" si="4"/>
        <v>134662004</v>
      </c>
      <c r="Z39" s="227">
        <f>+IF(X39&lt;&gt;0,+(Y39/X39)*100,0)</f>
        <v>296.3421239813088</v>
      </c>
      <c r="AA39" s="84">
        <f>SUM(AA37:AA38)</f>
        <v>45441398</v>
      </c>
    </row>
    <row r="40" spans="1:27" ht="13.5">
      <c r="A40" s="265" t="s">
        <v>170</v>
      </c>
      <c r="B40" s="266"/>
      <c r="C40" s="177">
        <f aca="true" t="shared" si="5" ref="C40:Y40">+C34+C39</f>
        <v>104887464</v>
      </c>
      <c r="D40" s="177">
        <f>+D34+D39</f>
        <v>0</v>
      </c>
      <c r="E40" s="77">
        <f t="shared" si="5"/>
        <v>81647486</v>
      </c>
      <c r="F40" s="78">
        <f t="shared" si="5"/>
        <v>81647486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103996000</v>
      </c>
      <c r="P40" s="78">
        <f t="shared" si="5"/>
        <v>0</v>
      </c>
      <c r="Q40" s="78">
        <f t="shared" si="5"/>
        <v>99398861</v>
      </c>
      <c r="R40" s="78">
        <f t="shared" si="5"/>
        <v>203394861</v>
      </c>
      <c r="S40" s="78">
        <f t="shared" si="5"/>
        <v>98862149</v>
      </c>
      <c r="T40" s="78">
        <f t="shared" si="5"/>
        <v>102181328</v>
      </c>
      <c r="U40" s="78">
        <f t="shared" si="5"/>
        <v>97460585</v>
      </c>
      <c r="V40" s="78">
        <f t="shared" si="5"/>
        <v>298504062</v>
      </c>
      <c r="W40" s="78">
        <f t="shared" si="5"/>
        <v>501898923</v>
      </c>
      <c r="X40" s="78">
        <f t="shared" si="5"/>
        <v>81647486</v>
      </c>
      <c r="Y40" s="78">
        <f t="shared" si="5"/>
        <v>420251437</v>
      </c>
      <c r="Z40" s="179">
        <f>+IF(X40&lt;&gt;0,+(Y40/X40)*100,0)</f>
        <v>514.7144849015926</v>
      </c>
      <c r="AA40" s="79">
        <f>+AA34+AA39</f>
        <v>81647486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965573940</v>
      </c>
      <c r="D42" s="272">
        <f>+D25-D40</f>
        <v>0</v>
      </c>
      <c r="E42" s="273">
        <f t="shared" si="6"/>
        <v>262009857</v>
      </c>
      <c r="F42" s="274">
        <f t="shared" si="6"/>
        <v>262009857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954676000</v>
      </c>
      <c r="P42" s="274">
        <f t="shared" si="6"/>
        <v>0</v>
      </c>
      <c r="Q42" s="274">
        <f t="shared" si="6"/>
        <v>1019027044</v>
      </c>
      <c r="R42" s="274">
        <f t="shared" si="6"/>
        <v>1973703044</v>
      </c>
      <c r="S42" s="274">
        <f t="shared" si="6"/>
        <v>1013284708</v>
      </c>
      <c r="T42" s="274">
        <f t="shared" si="6"/>
        <v>1010231267</v>
      </c>
      <c r="U42" s="274">
        <f t="shared" si="6"/>
        <v>996132035</v>
      </c>
      <c r="V42" s="274">
        <f t="shared" si="6"/>
        <v>3019648010</v>
      </c>
      <c r="W42" s="274">
        <f t="shared" si="6"/>
        <v>4993351054</v>
      </c>
      <c r="X42" s="274">
        <f t="shared" si="6"/>
        <v>262009857</v>
      </c>
      <c r="Y42" s="274">
        <f t="shared" si="6"/>
        <v>4731341197</v>
      </c>
      <c r="Z42" s="275">
        <f>+IF(X42&lt;&gt;0,+(Y42/X42)*100,0)</f>
        <v>1805.787481117552</v>
      </c>
      <c r="AA42" s="276">
        <f>+AA25-AA40</f>
        <v>262009857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965573940</v>
      </c>
      <c r="D45" s="160"/>
      <c r="E45" s="64">
        <v>228664857</v>
      </c>
      <c r="F45" s="65">
        <v>228664857</v>
      </c>
      <c r="G45" s="65"/>
      <c r="H45" s="65"/>
      <c r="I45" s="65"/>
      <c r="J45" s="65"/>
      <c r="K45" s="65"/>
      <c r="L45" s="65"/>
      <c r="M45" s="65"/>
      <c r="N45" s="65"/>
      <c r="O45" s="65">
        <v>954676000</v>
      </c>
      <c r="P45" s="65"/>
      <c r="Q45" s="65">
        <v>1019027044</v>
      </c>
      <c r="R45" s="65">
        <v>1973703044</v>
      </c>
      <c r="S45" s="65">
        <v>1013284708</v>
      </c>
      <c r="T45" s="65">
        <v>1010231267</v>
      </c>
      <c r="U45" s="65">
        <v>996132035</v>
      </c>
      <c r="V45" s="65">
        <v>3019648010</v>
      </c>
      <c r="W45" s="65">
        <v>4993351054</v>
      </c>
      <c r="X45" s="65">
        <v>228664857</v>
      </c>
      <c r="Y45" s="65">
        <v>4764686197</v>
      </c>
      <c r="Z45" s="144">
        <v>2083.7</v>
      </c>
      <c r="AA45" s="67">
        <v>228664857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33345000</v>
      </c>
      <c r="F46" s="65">
        <v>33345000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33345000</v>
      </c>
      <c r="Y46" s="65">
        <v>-33345000</v>
      </c>
      <c r="Z46" s="144">
        <v>-100</v>
      </c>
      <c r="AA46" s="67">
        <v>33345000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965573940</v>
      </c>
      <c r="D48" s="232">
        <f>SUM(D45:D47)</f>
        <v>0</v>
      </c>
      <c r="E48" s="279">
        <f t="shared" si="7"/>
        <v>262009857</v>
      </c>
      <c r="F48" s="234">
        <f t="shared" si="7"/>
        <v>262009857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954676000</v>
      </c>
      <c r="P48" s="234">
        <f t="shared" si="7"/>
        <v>0</v>
      </c>
      <c r="Q48" s="234">
        <f t="shared" si="7"/>
        <v>1019027044</v>
      </c>
      <c r="R48" s="234">
        <f t="shared" si="7"/>
        <v>1973703044</v>
      </c>
      <c r="S48" s="234">
        <f t="shared" si="7"/>
        <v>1013284708</v>
      </c>
      <c r="T48" s="234">
        <f t="shared" si="7"/>
        <v>1010231267</v>
      </c>
      <c r="U48" s="234">
        <f t="shared" si="7"/>
        <v>996132035</v>
      </c>
      <c r="V48" s="234">
        <f t="shared" si="7"/>
        <v>3019648010</v>
      </c>
      <c r="W48" s="234">
        <f t="shared" si="7"/>
        <v>4993351054</v>
      </c>
      <c r="X48" s="234">
        <f t="shared" si="7"/>
        <v>262009857</v>
      </c>
      <c r="Y48" s="234">
        <f t="shared" si="7"/>
        <v>4731341197</v>
      </c>
      <c r="Z48" s="280">
        <f>+IF(X48&lt;&gt;0,+(Y48/X48)*100,0)</f>
        <v>1805.787481117552</v>
      </c>
      <c r="AA48" s="247">
        <f>SUM(AA45:AA47)</f>
        <v>262009857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136482014</v>
      </c>
      <c r="D6" s="160">
        <v>246389624</v>
      </c>
      <c r="E6" s="64">
        <v>186556</v>
      </c>
      <c r="F6" s="65">
        <v>186556</v>
      </c>
      <c r="G6" s="65">
        <v>55929838</v>
      </c>
      <c r="H6" s="65">
        <v>17669702</v>
      </c>
      <c r="I6" s="65">
        <v>10962769</v>
      </c>
      <c r="J6" s="65">
        <v>84562309</v>
      </c>
      <c r="K6" s="65">
        <v>13542618</v>
      </c>
      <c r="L6" s="65">
        <v>14457935</v>
      </c>
      <c r="M6" s="65">
        <v>13595000</v>
      </c>
      <c r="N6" s="65">
        <v>41595553</v>
      </c>
      <c r="O6" s="65">
        <v>25367411</v>
      </c>
      <c r="P6" s="65">
        <v>18793328</v>
      </c>
      <c r="Q6" s="65">
        <v>18108003</v>
      </c>
      <c r="R6" s="65">
        <v>62268742</v>
      </c>
      <c r="S6" s="65">
        <v>16219817</v>
      </c>
      <c r="T6" s="65">
        <v>21904203</v>
      </c>
      <c r="U6" s="65">
        <v>19839000</v>
      </c>
      <c r="V6" s="65">
        <v>57963020</v>
      </c>
      <c r="W6" s="65">
        <v>246389624</v>
      </c>
      <c r="X6" s="65">
        <v>186556</v>
      </c>
      <c r="Y6" s="65">
        <v>246203068</v>
      </c>
      <c r="Z6" s="145">
        <v>131972.74</v>
      </c>
      <c r="AA6" s="67">
        <v>186556</v>
      </c>
    </row>
    <row r="7" spans="1:27" ht="13.5">
      <c r="A7" s="264" t="s">
        <v>181</v>
      </c>
      <c r="B7" s="197" t="s">
        <v>72</v>
      </c>
      <c r="C7" s="160">
        <v>88842884</v>
      </c>
      <c r="D7" s="160">
        <v>45079949</v>
      </c>
      <c r="E7" s="64">
        <v>79714</v>
      </c>
      <c r="F7" s="65">
        <v>79714</v>
      </c>
      <c r="G7" s="65"/>
      <c r="H7" s="65"/>
      <c r="I7" s="65">
        <v>125135</v>
      </c>
      <c r="J7" s="65">
        <v>125135</v>
      </c>
      <c r="K7" s="65"/>
      <c r="L7" s="65">
        <v>2095188</v>
      </c>
      <c r="M7" s="65">
        <v>20515000</v>
      </c>
      <c r="N7" s="65">
        <v>22610188</v>
      </c>
      <c r="O7" s="65"/>
      <c r="P7" s="65">
        <v>1015841</v>
      </c>
      <c r="Q7" s="65">
        <v>20440005</v>
      </c>
      <c r="R7" s="65">
        <v>21455846</v>
      </c>
      <c r="S7" s="65">
        <v>1131780</v>
      </c>
      <c r="T7" s="65">
        <v>-4143000</v>
      </c>
      <c r="U7" s="65">
        <v>3900000</v>
      </c>
      <c r="V7" s="65">
        <v>888780</v>
      </c>
      <c r="W7" s="65">
        <v>45079949</v>
      </c>
      <c r="X7" s="65">
        <v>79714</v>
      </c>
      <c r="Y7" s="65">
        <v>45000235</v>
      </c>
      <c r="Z7" s="145">
        <v>56452.11</v>
      </c>
      <c r="AA7" s="67">
        <v>79714</v>
      </c>
    </row>
    <row r="8" spans="1:27" ht="13.5">
      <c r="A8" s="264" t="s">
        <v>182</v>
      </c>
      <c r="B8" s="197" t="s">
        <v>72</v>
      </c>
      <c r="C8" s="160">
        <v>17105851</v>
      </c>
      <c r="D8" s="160">
        <v>850931</v>
      </c>
      <c r="E8" s="64"/>
      <c r="F8" s="65"/>
      <c r="G8" s="65"/>
      <c r="H8" s="65">
        <v>850931</v>
      </c>
      <c r="I8" s="65"/>
      <c r="J8" s="65">
        <v>850931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850931</v>
      </c>
      <c r="X8" s="65"/>
      <c r="Y8" s="65">
        <v>850931</v>
      </c>
      <c r="Z8" s="145"/>
      <c r="AA8" s="67"/>
    </row>
    <row r="9" spans="1:27" ht="13.5">
      <c r="A9" s="264" t="s">
        <v>183</v>
      </c>
      <c r="B9" s="197"/>
      <c r="C9" s="160">
        <v>9343525</v>
      </c>
      <c r="D9" s="160">
        <v>17273342</v>
      </c>
      <c r="E9" s="64">
        <v>6296</v>
      </c>
      <c r="F9" s="65">
        <v>6296</v>
      </c>
      <c r="G9" s="65">
        <v>-2880</v>
      </c>
      <c r="H9" s="65">
        <v>585587</v>
      </c>
      <c r="I9" s="65">
        <v>2247796</v>
      </c>
      <c r="J9" s="65">
        <v>2830503</v>
      </c>
      <c r="K9" s="65">
        <v>1394294</v>
      </c>
      <c r="L9" s="65">
        <v>591670</v>
      </c>
      <c r="M9" s="65">
        <v>666000</v>
      </c>
      <c r="N9" s="65">
        <v>2651964</v>
      </c>
      <c r="O9" s="65">
        <v>706275</v>
      </c>
      <c r="P9" s="65">
        <v>5908847</v>
      </c>
      <c r="Q9" s="65">
        <v>4108630</v>
      </c>
      <c r="R9" s="65">
        <v>10723752</v>
      </c>
      <c r="S9" s="65">
        <v>901123</v>
      </c>
      <c r="T9" s="65">
        <v>25000</v>
      </c>
      <c r="U9" s="65">
        <v>141000</v>
      </c>
      <c r="V9" s="65">
        <v>1067123</v>
      </c>
      <c r="W9" s="65">
        <v>17273342</v>
      </c>
      <c r="X9" s="65">
        <v>6296</v>
      </c>
      <c r="Y9" s="65">
        <v>17267046</v>
      </c>
      <c r="Z9" s="145">
        <v>274254.22</v>
      </c>
      <c r="AA9" s="67">
        <v>6296</v>
      </c>
    </row>
    <row r="10" spans="1:27" ht="13.5">
      <c r="A10" s="264" t="s">
        <v>184</v>
      </c>
      <c r="B10" s="197"/>
      <c r="C10" s="160"/>
      <c r="D10" s="160">
        <v>300</v>
      </c>
      <c r="E10" s="64"/>
      <c r="F10" s="65"/>
      <c r="G10" s="65"/>
      <c r="H10" s="65"/>
      <c r="I10" s="65"/>
      <c r="J10" s="65"/>
      <c r="K10" s="65"/>
      <c r="L10" s="65">
        <v>300</v>
      </c>
      <c r="M10" s="65"/>
      <c r="N10" s="65">
        <v>300</v>
      </c>
      <c r="O10" s="65"/>
      <c r="P10" s="65"/>
      <c r="Q10" s="65"/>
      <c r="R10" s="65"/>
      <c r="S10" s="65"/>
      <c r="T10" s="65"/>
      <c r="U10" s="65"/>
      <c r="V10" s="65"/>
      <c r="W10" s="65">
        <v>300</v>
      </c>
      <c r="X10" s="65"/>
      <c r="Y10" s="65">
        <v>300</v>
      </c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-255656705</v>
      </c>
      <c r="D12" s="160">
        <v>-234235187</v>
      </c>
      <c r="E12" s="64">
        <v>-263898</v>
      </c>
      <c r="F12" s="65">
        <v>-263898</v>
      </c>
      <c r="G12" s="65">
        <v>-21377528</v>
      </c>
      <c r="H12" s="65">
        <v>-12030247</v>
      </c>
      <c r="I12" s="65">
        <v>-21519972</v>
      </c>
      <c r="J12" s="65">
        <v>-54927747</v>
      </c>
      <c r="K12" s="65">
        <v>-17294333</v>
      </c>
      <c r="L12" s="65">
        <v>-17718109</v>
      </c>
      <c r="M12" s="65">
        <v>-20024708</v>
      </c>
      <c r="N12" s="65">
        <v>-55037150</v>
      </c>
      <c r="O12" s="65">
        <v>-18779000</v>
      </c>
      <c r="P12" s="65">
        <v>-11755633</v>
      </c>
      <c r="Q12" s="65">
        <v>-20247985</v>
      </c>
      <c r="R12" s="65">
        <v>-50782618</v>
      </c>
      <c r="S12" s="65">
        <v>-33189672</v>
      </c>
      <c r="T12" s="65">
        <v>-17392000</v>
      </c>
      <c r="U12" s="65">
        <v>-22906000</v>
      </c>
      <c r="V12" s="65">
        <v>-73487672</v>
      </c>
      <c r="W12" s="65">
        <v>-234235187</v>
      </c>
      <c r="X12" s="65">
        <v>-263898</v>
      </c>
      <c r="Y12" s="65">
        <v>-233971289</v>
      </c>
      <c r="Z12" s="145">
        <v>88659.74</v>
      </c>
      <c r="AA12" s="67">
        <v>-263898</v>
      </c>
    </row>
    <row r="13" spans="1:27" ht="13.5">
      <c r="A13" s="264" t="s">
        <v>40</v>
      </c>
      <c r="B13" s="197"/>
      <c r="C13" s="160">
        <v>-3514138</v>
      </c>
      <c r="D13" s="160">
        <v>-852951</v>
      </c>
      <c r="E13" s="64">
        <v>-8665</v>
      </c>
      <c r="F13" s="65">
        <v>-8665</v>
      </c>
      <c r="G13" s="65"/>
      <c r="H13" s="65"/>
      <c r="I13" s="65"/>
      <c r="J13" s="65"/>
      <c r="K13" s="65"/>
      <c r="L13" s="65">
        <v>-22532</v>
      </c>
      <c r="M13" s="65">
        <v>-464000</v>
      </c>
      <c r="N13" s="65">
        <v>-486532</v>
      </c>
      <c r="O13" s="65">
        <v>-132000</v>
      </c>
      <c r="P13" s="65"/>
      <c r="Q13" s="65">
        <v>-234419</v>
      </c>
      <c r="R13" s="65">
        <v>-366419</v>
      </c>
      <c r="S13" s="65"/>
      <c r="T13" s="65"/>
      <c r="U13" s="65"/>
      <c r="V13" s="65"/>
      <c r="W13" s="65">
        <v>-852951</v>
      </c>
      <c r="X13" s="65">
        <v>-8665</v>
      </c>
      <c r="Y13" s="65">
        <v>-844286</v>
      </c>
      <c r="Z13" s="145">
        <v>9743.64</v>
      </c>
      <c r="AA13" s="67">
        <v>-8665</v>
      </c>
    </row>
    <row r="14" spans="1:27" ht="13.5">
      <c r="A14" s="264" t="s">
        <v>42</v>
      </c>
      <c r="B14" s="197" t="s">
        <v>72</v>
      </c>
      <c r="C14" s="160">
        <v>-930000</v>
      </c>
      <c r="D14" s="160">
        <v>-1670359</v>
      </c>
      <c r="E14" s="64"/>
      <c r="F14" s="65"/>
      <c r="G14" s="65">
        <v>-200</v>
      </c>
      <c r="H14" s="65"/>
      <c r="I14" s="65">
        <v>-103449</v>
      </c>
      <c r="J14" s="65">
        <v>-103649</v>
      </c>
      <c r="K14" s="65">
        <v>-76712</v>
      </c>
      <c r="L14" s="65">
        <v>-224500</v>
      </c>
      <c r="M14" s="65"/>
      <c r="N14" s="65">
        <v>-301212</v>
      </c>
      <c r="O14" s="65">
        <v>-25000</v>
      </c>
      <c r="P14" s="65">
        <v>-176219</v>
      </c>
      <c r="Q14" s="65">
        <v>-49176</v>
      </c>
      <c r="R14" s="65">
        <v>-250395</v>
      </c>
      <c r="S14" s="65">
        <v>-169103</v>
      </c>
      <c r="T14" s="65">
        <v>-846000</v>
      </c>
      <c r="U14" s="65"/>
      <c r="V14" s="65">
        <v>-1015103</v>
      </c>
      <c r="W14" s="65">
        <v>-1670359</v>
      </c>
      <c r="X14" s="65"/>
      <c r="Y14" s="65">
        <v>-1670359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-8326569</v>
      </c>
      <c r="D15" s="177">
        <f>SUM(D6:D14)</f>
        <v>72835649</v>
      </c>
      <c r="E15" s="77">
        <f t="shared" si="0"/>
        <v>3</v>
      </c>
      <c r="F15" s="78">
        <f t="shared" si="0"/>
        <v>3</v>
      </c>
      <c r="G15" s="78">
        <f t="shared" si="0"/>
        <v>34549230</v>
      </c>
      <c r="H15" s="78">
        <f t="shared" si="0"/>
        <v>7075973</v>
      </c>
      <c r="I15" s="78">
        <f t="shared" si="0"/>
        <v>-8287721</v>
      </c>
      <c r="J15" s="78">
        <f t="shared" si="0"/>
        <v>33337482</v>
      </c>
      <c r="K15" s="78">
        <f t="shared" si="0"/>
        <v>-2434133</v>
      </c>
      <c r="L15" s="78">
        <f t="shared" si="0"/>
        <v>-820048</v>
      </c>
      <c r="M15" s="78">
        <f t="shared" si="0"/>
        <v>14287292</v>
      </c>
      <c r="N15" s="78">
        <f t="shared" si="0"/>
        <v>11033111</v>
      </c>
      <c r="O15" s="78">
        <f t="shared" si="0"/>
        <v>7137686</v>
      </c>
      <c r="P15" s="78">
        <f t="shared" si="0"/>
        <v>13786164</v>
      </c>
      <c r="Q15" s="78">
        <f t="shared" si="0"/>
        <v>22125058</v>
      </c>
      <c r="R15" s="78">
        <f t="shared" si="0"/>
        <v>43048908</v>
      </c>
      <c r="S15" s="78">
        <f t="shared" si="0"/>
        <v>-15106055</v>
      </c>
      <c r="T15" s="78">
        <f t="shared" si="0"/>
        <v>-451797</v>
      </c>
      <c r="U15" s="78">
        <f t="shared" si="0"/>
        <v>974000</v>
      </c>
      <c r="V15" s="78">
        <f t="shared" si="0"/>
        <v>-14583852</v>
      </c>
      <c r="W15" s="78">
        <f t="shared" si="0"/>
        <v>72835649</v>
      </c>
      <c r="X15" s="78">
        <f t="shared" si="0"/>
        <v>3</v>
      </c>
      <c r="Y15" s="78">
        <f t="shared" si="0"/>
        <v>72835646</v>
      </c>
      <c r="Z15" s="179">
        <f>+IF(X15&lt;&gt;0,+(Y15/X15)*100,0)</f>
        <v>2427854866.666667</v>
      </c>
      <c r="AA15" s="79">
        <f>SUM(AA6:AA14)</f>
        <v>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-69459532</v>
      </c>
      <c r="E24" s="64">
        <v>-35082</v>
      </c>
      <c r="F24" s="65">
        <v>-35082</v>
      </c>
      <c r="G24" s="65">
        <v>-4397194</v>
      </c>
      <c r="H24" s="65"/>
      <c r="I24" s="65">
        <v>-7196445</v>
      </c>
      <c r="J24" s="65">
        <v>-11593639</v>
      </c>
      <c r="K24" s="65">
        <v>-5701000</v>
      </c>
      <c r="L24" s="65">
        <v>-8460601</v>
      </c>
      <c r="M24" s="65">
        <v>-9946228</v>
      </c>
      <c r="N24" s="65">
        <v>-24107829</v>
      </c>
      <c r="O24" s="65">
        <v>-994435</v>
      </c>
      <c r="P24" s="65">
        <v>-7905735</v>
      </c>
      <c r="Q24" s="65">
        <v>-9249142</v>
      </c>
      <c r="R24" s="65">
        <v>-18149312</v>
      </c>
      <c r="S24" s="65">
        <v>-4852752</v>
      </c>
      <c r="T24" s="65">
        <v>-5921000</v>
      </c>
      <c r="U24" s="65">
        <v>-4835000</v>
      </c>
      <c r="V24" s="65">
        <v>-15608752</v>
      </c>
      <c r="W24" s="65">
        <v>-69459532</v>
      </c>
      <c r="X24" s="65">
        <v>-35082</v>
      </c>
      <c r="Y24" s="65">
        <v>-69424450</v>
      </c>
      <c r="Z24" s="145">
        <v>197891.94</v>
      </c>
      <c r="AA24" s="67">
        <v>-35082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-69459532</v>
      </c>
      <c r="E25" s="77">
        <f t="shared" si="1"/>
        <v>-35082</v>
      </c>
      <c r="F25" s="78">
        <f t="shared" si="1"/>
        <v>-35082</v>
      </c>
      <c r="G25" s="78">
        <f t="shared" si="1"/>
        <v>-4397194</v>
      </c>
      <c r="H25" s="78">
        <f t="shared" si="1"/>
        <v>0</v>
      </c>
      <c r="I25" s="78">
        <f t="shared" si="1"/>
        <v>-7196445</v>
      </c>
      <c r="J25" s="78">
        <f t="shared" si="1"/>
        <v>-11593639</v>
      </c>
      <c r="K25" s="78">
        <f t="shared" si="1"/>
        <v>-5701000</v>
      </c>
      <c r="L25" s="78">
        <f t="shared" si="1"/>
        <v>-8460601</v>
      </c>
      <c r="M25" s="78">
        <f t="shared" si="1"/>
        <v>-9946228</v>
      </c>
      <c r="N25" s="78">
        <f t="shared" si="1"/>
        <v>-24107829</v>
      </c>
      <c r="O25" s="78">
        <f t="shared" si="1"/>
        <v>-994435</v>
      </c>
      <c r="P25" s="78">
        <f t="shared" si="1"/>
        <v>-7905735</v>
      </c>
      <c r="Q25" s="78">
        <f t="shared" si="1"/>
        <v>-9249142</v>
      </c>
      <c r="R25" s="78">
        <f t="shared" si="1"/>
        <v>-18149312</v>
      </c>
      <c r="S25" s="78">
        <f t="shared" si="1"/>
        <v>-4852752</v>
      </c>
      <c r="T25" s="78">
        <f t="shared" si="1"/>
        <v>-5921000</v>
      </c>
      <c r="U25" s="78">
        <f t="shared" si="1"/>
        <v>-4835000</v>
      </c>
      <c r="V25" s="78">
        <f t="shared" si="1"/>
        <v>-15608752</v>
      </c>
      <c r="W25" s="78">
        <f t="shared" si="1"/>
        <v>-69459532</v>
      </c>
      <c r="X25" s="78">
        <f t="shared" si="1"/>
        <v>-35082</v>
      </c>
      <c r="Y25" s="78">
        <f t="shared" si="1"/>
        <v>-69424450</v>
      </c>
      <c r="Z25" s="179">
        <f>+IF(X25&lt;&gt;0,+(Y25/X25)*100,0)</f>
        <v>197891.93888603844</v>
      </c>
      <c r="AA25" s="79">
        <f>SUM(AA19:AA24)</f>
        <v>-35082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-1181000</v>
      </c>
      <c r="E33" s="64"/>
      <c r="F33" s="65"/>
      <c r="G33" s="65"/>
      <c r="H33" s="65"/>
      <c r="I33" s="65"/>
      <c r="J33" s="65"/>
      <c r="K33" s="65"/>
      <c r="L33" s="65"/>
      <c r="M33" s="65">
        <v>-1181000</v>
      </c>
      <c r="N33" s="65">
        <v>-1181000</v>
      </c>
      <c r="O33" s="65"/>
      <c r="P33" s="65"/>
      <c r="Q33" s="65"/>
      <c r="R33" s="65"/>
      <c r="S33" s="65"/>
      <c r="T33" s="65"/>
      <c r="U33" s="65"/>
      <c r="V33" s="65"/>
      <c r="W33" s="65">
        <v>-1181000</v>
      </c>
      <c r="X33" s="65"/>
      <c r="Y33" s="65">
        <v>-1181000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-1181000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-1181000</v>
      </c>
      <c r="N34" s="78">
        <f t="shared" si="2"/>
        <v>-1181000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-1181000</v>
      </c>
      <c r="X34" s="78">
        <f t="shared" si="2"/>
        <v>0</v>
      </c>
      <c r="Y34" s="78">
        <f t="shared" si="2"/>
        <v>-1181000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-8326569</v>
      </c>
      <c r="D36" s="158">
        <f>+D15+D25+D34</f>
        <v>2195117</v>
      </c>
      <c r="E36" s="104">
        <f t="shared" si="3"/>
        <v>-35079</v>
      </c>
      <c r="F36" s="105">
        <f t="shared" si="3"/>
        <v>-35079</v>
      </c>
      <c r="G36" s="105">
        <f t="shared" si="3"/>
        <v>30152036</v>
      </c>
      <c r="H36" s="105">
        <f t="shared" si="3"/>
        <v>7075973</v>
      </c>
      <c r="I36" s="105">
        <f t="shared" si="3"/>
        <v>-15484166</v>
      </c>
      <c r="J36" s="105">
        <f t="shared" si="3"/>
        <v>21743843</v>
      </c>
      <c r="K36" s="105">
        <f t="shared" si="3"/>
        <v>-8135133</v>
      </c>
      <c r="L36" s="105">
        <f t="shared" si="3"/>
        <v>-9280649</v>
      </c>
      <c r="M36" s="105">
        <f t="shared" si="3"/>
        <v>3160064</v>
      </c>
      <c r="N36" s="105">
        <f t="shared" si="3"/>
        <v>-14255718</v>
      </c>
      <c r="O36" s="105">
        <f t="shared" si="3"/>
        <v>6143251</v>
      </c>
      <c r="P36" s="105">
        <f t="shared" si="3"/>
        <v>5880429</v>
      </c>
      <c r="Q36" s="105">
        <f t="shared" si="3"/>
        <v>12875916</v>
      </c>
      <c r="R36" s="105">
        <f t="shared" si="3"/>
        <v>24899596</v>
      </c>
      <c r="S36" s="105">
        <f t="shared" si="3"/>
        <v>-19958807</v>
      </c>
      <c r="T36" s="105">
        <f t="shared" si="3"/>
        <v>-6372797</v>
      </c>
      <c r="U36" s="105">
        <f t="shared" si="3"/>
        <v>-3861000</v>
      </c>
      <c r="V36" s="105">
        <f t="shared" si="3"/>
        <v>-30192604</v>
      </c>
      <c r="W36" s="105">
        <f t="shared" si="3"/>
        <v>2195117</v>
      </c>
      <c r="X36" s="105">
        <f t="shared" si="3"/>
        <v>-35079</v>
      </c>
      <c r="Y36" s="105">
        <f t="shared" si="3"/>
        <v>2230196</v>
      </c>
      <c r="Z36" s="142">
        <f>+IF(X36&lt;&gt;0,+(Y36/X36)*100,0)</f>
        <v>-6357.63847316058</v>
      </c>
      <c r="AA36" s="107">
        <f>+AA15+AA25+AA34</f>
        <v>-35079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30152036</v>
      </c>
      <c r="I37" s="105">
        <v>37228009</v>
      </c>
      <c r="J37" s="105"/>
      <c r="K37" s="105">
        <v>21743843</v>
      </c>
      <c r="L37" s="105">
        <v>13608710</v>
      </c>
      <c r="M37" s="105">
        <v>4328061</v>
      </c>
      <c r="N37" s="105">
        <v>21743843</v>
      </c>
      <c r="O37" s="105">
        <v>7488125</v>
      </c>
      <c r="P37" s="105">
        <v>13631376</v>
      </c>
      <c r="Q37" s="105">
        <v>19511805</v>
      </c>
      <c r="R37" s="105">
        <v>7488125</v>
      </c>
      <c r="S37" s="105">
        <v>32387721</v>
      </c>
      <c r="T37" s="105">
        <v>12428914</v>
      </c>
      <c r="U37" s="105">
        <v>6056117</v>
      </c>
      <c r="V37" s="105">
        <v>32387721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-8326569</v>
      </c>
      <c r="D38" s="272">
        <v>2195117</v>
      </c>
      <c r="E38" s="273">
        <v>-35079</v>
      </c>
      <c r="F38" s="274">
        <v>-35079</v>
      </c>
      <c r="G38" s="274">
        <v>30152036</v>
      </c>
      <c r="H38" s="274">
        <v>37228009</v>
      </c>
      <c r="I38" s="274">
        <v>21743843</v>
      </c>
      <c r="J38" s="274">
        <v>21743843</v>
      </c>
      <c r="K38" s="274">
        <v>13608710</v>
      </c>
      <c r="L38" s="274">
        <v>4328061</v>
      </c>
      <c r="M38" s="274">
        <v>7488125</v>
      </c>
      <c r="N38" s="274">
        <v>7488125</v>
      </c>
      <c r="O38" s="274">
        <v>13631376</v>
      </c>
      <c r="P38" s="274">
        <v>19511805</v>
      </c>
      <c r="Q38" s="274">
        <v>32387721</v>
      </c>
      <c r="R38" s="274">
        <v>32387721</v>
      </c>
      <c r="S38" s="274">
        <v>12428914</v>
      </c>
      <c r="T38" s="274">
        <v>6056117</v>
      </c>
      <c r="U38" s="274">
        <v>2195117</v>
      </c>
      <c r="V38" s="274">
        <v>2195117</v>
      </c>
      <c r="W38" s="274">
        <v>2195117</v>
      </c>
      <c r="X38" s="274">
        <v>-35079</v>
      </c>
      <c r="Y38" s="274">
        <v>2230196</v>
      </c>
      <c r="Z38" s="275">
        <v>-6357.64</v>
      </c>
      <c r="AA38" s="276">
        <v>-35079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2012-08-01T09:51:40Z</dcterms:created>
  <dcterms:modified xsi:type="dcterms:W3CDTF">2012-08-01T09:51:40Z</dcterms:modified>
  <cp:category/>
  <cp:version/>
  <cp:contentType/>
  <cp:contentStatus/>
</cp:coreProperties>
</file>