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<sst xmlns="http://schemas.openxmlformats.org/spreadsheetml/2006/main" count="536" uniqueCount="252">
  <si>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Limpopo: Ephraim Mogale(LIM471)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</si>
  <si>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</si>
  <si>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</si>
  <si>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</si>
  <si>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</si>
  <si>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</si>
  <si>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</si>
  <si>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</si>
  <si>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</si>
  <si>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</si>
  <si>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</si>
  <si>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</si>
  <si>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</si>
  <si>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</si>
  <si>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</si>
  <si>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</si>
  <si>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</si>
  <si>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</si>
  <si>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</si>
  <si>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</si>
  <si>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</si>
  <si>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</si>
  <si>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</si>
  <si>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</si>
  <si>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</si>
  <si>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</si>
  <si>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</si>
  <si>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</si>
  <si>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</si>
  <si>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</si>
  <si>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</si>
  <si>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</si>
  <si>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</si>
  <si>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</si>
  <si>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</si>
  <si>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</si>
  <si>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</si>
  <si>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</si>
  <si>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</si>
  <si>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</si>
  <si>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</si>
  <si>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</si>
  <si>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</si>
  <si>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</si>
  <si>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</si>
  <si>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</si>
  <si>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</si>
  <si>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</si>
  <si>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</si>
  <si>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</si>
  <si>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</si>
  <si>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</si>
  <si>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</si>
  <si>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</si>
  <si>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</si>
  <si>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</si>
  <si>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</si>
  <si>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</si>
  <si>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</si>
  <si>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</si>
  <si>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</si>
  <si>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</si>
  <si>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</si>
  <si>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</si>
  <si>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</si>
  <si>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</si>
  <si>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</si>
  <si>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</si>
  <si>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</si>
  <si>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</si>
  <si>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Ephraim Mogale(LIM471)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</si>
  <si>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</si>
  <si>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</si>
  <si>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</si>
  <si>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</si>
  <si>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</si>
  <si>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</si>
  <si>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</si>
  <si>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</si>
  <si>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</si>
  <si>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</si>
  <si>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</si>
  <si>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</si>
  <si>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</si>
  <si>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</si>
  <si>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</si>
  <si>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</si>
  <si>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</si>
  <si>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</si>
  <si>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</si>
  <si>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</si>
  <si>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</si>
  <si>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</si>
  <si>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</si>
  <si>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</si>
  <si>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</si>
  <si>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</si>
  <si>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</si>
  <si>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</si>
  <si>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</si>
  <si>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Ephraim Mogale(LIM471)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</si>
  <si>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</si>
  <si>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</si>
  <si>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</si>
  <si>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</si>
  <si>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</si>
  <si>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</si>
  <si>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</si>
  <si>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</si>
  <si>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</si>
  <si>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</si>
  <si>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</si>
  <si>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</si>
  <si>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</si>
  <si>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</si>
  <si>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</si>
  <si>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</si>
  <si>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</si>
  <si>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</si>
  <si>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</si>
  <si>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</si>
  <si>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</si>
  <si>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</si>
  <si>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</si>
  <si>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</si>
  <si>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</si>
  <si>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</si>
  <si>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</si>
  <si>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</si>
  <si>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</si>
  <si>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</si>
  <si>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</si>
  <si>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</si>
  <si>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Limpopo: Ephraim Mogale(LIM471)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</si>
  <si>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</si>
  <si>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</si>
  <si>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</si>
  <si>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</si>
  <si>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</si>
  <si>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</si>
  <si>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</si>
  <si>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</si>
  <si>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</si>
  <si>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Limpopo: Ephraim Mogale(LIM471)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</si>
  <si>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</si>
  <si>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</si>
  <si>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</si>
  <si>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</si>
  <si>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</si>
  <si>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</si>
  <si>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</si>
  <si>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</si>
  <si>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</si>
  <si>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</si>
  <si>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</si>
  <si>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</si>
  <si>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</si>
  <si>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</si>
  <si>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</si>
  <si>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</si>
  <si>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</si>
  <si>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</si>
  <si>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</si>
  <si>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</si>
  <si>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</si>
  <si>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</si>
  <si>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</si>
  <si>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</si>
  <si>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</si>
  <si>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</si>
  <si>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</si>
  <si>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</si>
  <si>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</si>
  <si>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</si>
  <si>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</si>
  <si>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</si>
  <si>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</si>
  <si>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Ephraim Mogale(LIM471)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</si>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</sst>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10565300</v>
      </c>
      <c r="C5" s="19"/>
      <c r="D5" s="64">
        <v>11785820</v>
      </c>
      <c r="E5" s="65">
        <v>11785820</v>
      </c>
      <c r="F5" s="65">
        <v>945611</v>
      </c>
      <c r="G5" s="65">
        <v>1064091</v>
      </c>
      <c r="H5" s="65">
        <v>996852</v>
      </c>
      <c r="I5" s="65">
        <v>3006554</v>
      </c>
      <c r="J5" s="65">
        <v>998387</v>
      </c>
      <c r="K5" s="65">
        <v>998287</v>
      </c>
      <c r="L5" s="65">
        <v>955553</v>
      </c>
      <c r="M5" s="65">
        <v>2952227</v>
      </c>
      <c r="N5" s="65">
        <v>0</v>
      </c>
      <c r="O5" s="65">
        <v>973050</v>
      </c>
      <c r="P5" s="65">
        <v>84349</v>
      </c>
      <c r="Q5" s="65">
        <v>1057399</v>
      </c>
      <c r="R5" s="65">
        <v>978316</v>
      </c>
      <c r="S5" s="65">
        <v>978033</v>
      </c>
      <c r="T5" s="65">
        <v>900267</v>
      </c>
      <c r="U5" s="65">
        <v>2856616</v>
      </c>
      <c r="V5" s="65">
        <v>9872796</v>
      </c>
      <c r="W5" s="65">
        <v>11785820</v>
      </c>
      <c r="X5" s="65">
        <v>-1913024</v>
      </c>
      <c r="Y5" s="66">
        <v>-16.23</v>
      </c>
      <c r="Z5" s="67">
        <v>11785820</v>
      </c>
    </row>
    <row r="6" spans="1:26" ht="13.5">
      <c r="A6" s="63" t="s">
        <v>32</v>
      </c>
      <c r="B6" s="19">
        <v>28337440</v>
      </c>
      <c r="C6" s="19"/>
      <c r="D6" s="64">
        <v>37549721</v>
      </c>
      <c r="E6" s="65">
        <v>37549721</v>
      </c>
      <c r="F6" s="65">
        <v>3689273</v>
      </c>
      <c r="G6" s="65">
        <v>3697153</v>
      </c>
      <c r="H6" s="65">
        <v>3393297</v>
      </c>
      <c r="I6" s="65">
        <v>10779723</v>
      </c>
      <c r="J6" s="65">
        <v>3938037</v>
      </c>
      <c r="K6" s="65">
        <v>3385390</v>
      </c>
      <c r="L6" s="65">
        <v>3573043</v>
      </c>
      <c r="M6" s="65">
        <v>10896470</v>
      </c>
      <c r="N6" s="65">
        <v>0</v>
      </c>
      <c r="O6" s="65">
        <v>3268156</v>
      </c>
      <c r="P6" s="65">
        <v>4316202</v>
      </c>
      <c r="Q6" s="65">
        <v>7584358</v>
      </c>
      <c r="R6" s="65">
        <v>3429176</v>
      </c>
      <c r="S6" s="65">
        <v>3400074</v>
      </c>
      <c r="T6" s="65">
        <v>3685142</v>
      </c>
      <c r="U6" s="65">
        <v>10514392</v>
      </c>
      <c r="V6" s="65">
        <v>39774943</v>
      </c>
      <c r="W6" s="65">
        <v>37549721</v>
      </c>
      <c r="X6" s="65">
        <v>2225222</v>
      </c>
      <c r="Y6" s="66">
        <v>5.93</v>
      </c>
      <c r="Z6" s="67">
        <v>37549721</v>
      </c>
    </row>
    <row r="7" spans="1:26" ht="13.5">
      <c r="A7" s="63" t="s">
        <v>33</v>
      </c>
      <c r="B7" s="19">
        <v>998453</v>
      </c>
      <c r="C7" s="19"/>
      <c r="D7" s="64">
        <v>1103762</v>
      </c>
      <c r="E7" s="65">
        <v>1103762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1103762</v>
      </c>
      <c r="X7" s="65">
        <v>-1103762</v>
      </c>
      <c r="Y7" s="66">
        <v>-100</v>
      </c>
      <c r="Z7" s="67">
        <v>1103762</v>
      </c>
    </row>
    <row r="8" spans="1:26" ht="13.5">
      <c r="A8" s="63" t="s">
        <v>34</v>
      </c>
      <c r="B8" s="19">
        <v>85784358</v>
      </c>
      <c r="C8" s="19"/>
      <c r="D8" s="64">
        <v>69551576</v>
      </c>
      <c r="E8" s="65">
        <v>69551576</v>
      </c>
      <c r="F8" s="65">
        <v>25476737</v>
      </c>
      <c r="G8" s="65">
        <v>1250000</v>
      </c>
      <c r="H8" s="65">
        <v>790000</v>
      </c>
      <c r="I8" s="65">
        <v>27516737</v>
      </c>
      <c r="J8" s="65">
        <v>0</v>
      </c>
      <c r="K8" s="65">
        <v>0</v>
      </c>
      <c r="L8" s="65">
        <v>20062000</v>
      </c>
      <c r="M8" s="65">
        <v>20062000</v>
      </c>
      <c r="N8" s="65">
        <v>0</v>
      </c>
      <c r="O8" s="65">
        <v>0</v>
      </c>
      <c r="P8" s="65">
        <v>15133000</v>
      </c>
      <c r="Q8" s="65">
        <v>15133000</v>
      </c>
      <c r="R8" s="65">
        <v>0</v>
      </c>
      <c r="S8" s="65">
        <v>0</v>
      </c>
      <c r="T8" s="65">
        <v>0</v>
      </c>
      <c r="U8" s="65">
        <v>0</v>
      </c>
      <c r="V8" s="65">
        <v>62711737</v>
      </c>
      <c r="W8" s="65">
        <v>69551576</v>
      </c>
      <c r="X8" s="65">
        <v>-6839839</v>
      </c>
      <c r="Y8" s="66">
        <v>-9.83</v>
      </c>
      <c r="Z8" s="67">
        <v>69551576</v>
      </c>
    </row>
    <row r="9" spans="1:26" ht="13.5">
      <c r="A9" s="63" t="s">
        <v>35</v>
      </c>
      <c r="B9" s="19">
        <v>7788088</v>
      </c>
      <c r="C9" s="19"/>
      <c r="D9" s="64">
        <v>17185236</v>
      </c>
      <c r="E9" s="65">
        <v>17185236</v>
      </c>
      <c r="F9" s="65">
        <v>270454</v>
      </c>
      <c r="G9" s="65">
        <v>331520</v>
      </c>
      <c r="H9" s="65">
        <v>1150416</v>
      </c>
      <c r="I9" s="65">
        <v>1752390</v>
      </c>
      <c r="J9" s="65">
        <v>424004</v>
      </c>
      <c r="K9" s="65">
        <v>370180</v>
      </c>
      <c r="L9" s="65">
        <v>198679</v>
      </c>
      <c r="M9" s="65">
        <v>992863</v>
      </c>
      <c r="N9" s="65">
        <v>0</v>
      </c>
      <c r="O9" s="65">
        <v>381743</v>
      </c>
      <c r="P9" s="65">
        <v>207002</v>
      </c>
      <c r="Q9" s="65">
        <v>588745</v>
      </c>
      <c r="R9" s="65">
        <v>359541</v>
      </c>
      <c r="S9" s="65">
        <v>318850</v>
      </c>
      <c r="T9" s="65">
        <v>4333803</v>
      </c>
      <c r="U9" s="65">
        <v>5012194</v>
      </c>
      <c r="V9" s="65">
        <v>8346192</v>
      </c>
      <c r="W9" s="65">
        <v>17185236</v>
      </c>
      <c r="X9" s="65">
        <v>-8839044</v>
      </c>
      <c r="Y9" s="66">
        <v>-51.43</v>
      </c>
      <c r="Z9" s="67">
        <v>17185236</v>
      </c>
    </row>
    <row r="10" spans="1:26" ht="25.5">
      <c r="A10" s="68" t="s">
        <v>213</v>
      </c>
      <c r="B10" s="69">
        <f>SUM(B5:B9)</f>
        <v>133473639</v>
      </c>
      <c r="C10" s="69">
        <f>SUM(C5:C9)</f>
        <v>0</v>
      </c>
      <c r="D10" s="70">
        <f aca="true" t="shared" si="0" ref="D10:Z10">SUM(D5:D9)</f>
        <v>137176115</v>
      </c>
      <c r="E10" s="71">
        <f t="shared" si="0"/>
        <v>137176115</v>
      </c>
      <c r="F10" s="71">
        <f t="shared" si="0"/>
        <v>30382075</v>
      </c>
      <c r="G10" s="71">
        <f t="shared" si="0"/>
        <v>6342764</v>
      </c>
      <c r="H10" s="71">
        <f t="shared" si="0"/>
        <v>6330565</v>
      </c>
      <c r="I10" s="71">
        <f t="shared" si="0"/>
        <v>43055404</v>
      </c>
      <c r="J10" s="71">
        <f t="shared" si="0"/>
        <v>5360428</v>
      </c>
      <c r="K10" s="71">
        <f t="shared" si="0"/>
        <v>4753857</v>
      </c>
      <c r="L10" s="71">
        <f t="shared" si="0"/>
        <v>24789275</v>
      </c>
      <c r="M10" s="71">
        <f t="shared" si="0"/>
        <v>34903560</v>
      </c>
      <c r="N10" s="71">
        <f t="shared" si="0"/>
        <v>0</v>
      </c>
      <c r="O10" s="71">
        <f t="shared" si="0"/>
        <v>4622949</v>
      </c>
      <c r="P10" s="71">
        <f t="shared" si="0"/>
        <v>19740553</v>
      </c>
      <c r="Q10" s="71">
        <f t="shared" si="0"/>
        <v>24363502</v>
      </c>
      <c r="R10" s="71">
        <f t="shared" si="0"/>
        <v>4767033</v>
      </c>
      <c r="S10" s="71">
        <f t="shared" si="0"/>
        <v>4696957</v>
      </c>
      <c r="T10" s="71">
        <f t="shared" si="0"/>
        <v>8919212</v>
      </c>
      <c r="U10" s="71">
        <f t="shared" si="0"/>
        <v>18383202</v>
      </c>
      <c r="V10" s="71">
        <f t="shared" si="0"/>
        <v>120705668</v>
      </c>
      <c r="W10" s="71">
        <f t="shared" si="0"/>
        <v>137176115</v>
      </c>
      <c r="X10" s="71">
        <f t="shared" si="0"/>
        <v>-16470447</v>
      </c>
      <c r="Y10" s="72">
        <f>+IF(W10&lt;&gt;0,(X10/W10)*100,0)</f>
        <v>-12.00678922857671</v>
      </c>
      <c r="Z10" s="73">
        <f t="shared" si="0"/>
        <v>137176115</v>
      </c>
    </row>
    <row r="11" spans="1:26" ht="13.5">
      <c r="A11" s="63" t="s">
        <v>37</v>
      </c>
      <c r="B11" s="19">
        <v>34314710</v>
      </c>
      <c r="C11" s="19"/>
      <c r="D11" s="64">
        <v>42028407</v>
      </c>
      <c r="E11" s="65">
        <v>42028407</v>
      </c>
      <c r="F11" s="65">
        <v>2919535</v>
      </c>
      <c r="G11" s="65">
        <v>2905386</v>
      </c>
      <c r="H11" s="65">
        <v>3273589</v>
      </c>
      <c r="I11" s="65">
        <v>9098510</v>
      </c>
      <c r="J11" s="65">
        <v>3098616</v>
      </c>
      <c r="K11" s="65">
        <v>3225554</v>
      </c>
      <c r="L11" s="65">
        <v>3115962</v>
      </c>
      <c r="M11" s="65">
        <v>9440132</v>
      </c>
      <c r="N11" s="65">
        <v>0</v>
      </c>
      <c r="O11" s="65">
        <v>2997116</v>
      </c>
      <c r="P11" s="65">
        <v>2973014</v>
      </c>
      <c r="Q11" s="65">
        <v>5970130</v>
      </c>
      <c r="R11" s="65">
        <v>3446483</v>
      </c>
      <c r="S11" s="65">
        <v>3133727</v>
      </c>
      <c r="T11" s="65">
        <v>3092082</v>
      </c>
      <c r="U11" s="65">
        <v>9672292</v>
      </c>
      <c r="V11" s="65">
        <v>34181064</v>
      </c>
      <c r="W11" s="65">
        <v>42028407</v>
      </c>
      <c r="X11" s="65">
        <v>-7847343</v>
      </c>
      <c r="Y11" s="66">
        <v>-18.67</v>
      </c>
      <c r="Z11" s="67">
        <v>42028407</v>
      </c>
    </row>
    <row r="12" spans="1:26" ht="13.5">
      <c r="A12" s="63" t="s">
        <v>38</v>
      </c>
      <c r="B12" s="19">
        <v>6678680</v>
      </c>
      <c r="C12" s="19"/>
      <c r="D12" s="64">
        <v>8398830</v>
      </c>
      <c r="E12" s="65">
        <v>8398830</v>
      </c>
      <c r="F12" s="65">
        <v>651206</v>
      </c>
      <c r="G12" s="65">
        <v>661634</v>
      </c>
      <c r="H12" s="65">
        <v>654525</v>
      </c>
      <c r="I12" s="65">
        <v>1967365</v>
      </c>
      <c r="J12" s="65">
        <v>654525</v>
      </c>
      <c r="K12" s="65">
        <v>662766</v>
      </c>
      <c r="L12" s="65">
        <v>686289</v>
      </c>
      <c r="M12" s="65">
        <v>2003580</v>
      </c>
      <c r="N12" s="65">
        <v>0</v>
      </c>
      <c r="O12" s="65">
        <v>743282</v>
      </c>
      <c r="P12" s="65">
        <v>709327</v>
      </c>
      <c r="Q12" s="65">
        <v>1452609</v>
      </c>
      <c r="R12" s="65">
        <v>688837</v>
      </c>
      <c r="S12" s="65">
        <v>712374</v>
      </c>
      <c r="T12" s="65">
        <v>712374</v>
      </c>
      <c r="U12" s="65">
        <v>2113585</v>
      </c>
      <c r="V12" s="65">
        <v>7537139</v>
      </c>
      <c r="W12" s="65">
        <v>8398830</v>
      </c>
      <c r="X12" s="65">
        <v>-861691</v>
      </c>
      <c r="Y12" s="66">
        <v>-10.26</v>
      </c>
      <c r="Z12" s="67">
        <v>8398830</v>
      </c>
    </row>
    <row r="13" spans="1:26" ht="13.5">
      <c r="A13" s="63" t="s">
        <v>214</v>
      </c>
      <c r="B13" s="19">
        <v>32575115</v>
      </c>
      <c r="C13" s="19"/>
      <c r="D13" s="64">
        <v>2317037</v>
      </c>
      <c r="E13" s="65">
        <v>2317037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2317037</v>
      </c>
      <c r="X13" s="65">
        <v>-2317037</v>
      </c>
      <c r="Y13" s="66">
        <v>-100</v>
      </c>
      <c r="Z13" s="67">
        <v>2317037</v>
      </c>
    </row>
    <row r="14" spans="1:26" ht="13.5">
      <c r="A14" s="63" t="s">
        <v>40</v>
      </c>
      <c r="B14" s="19">
        <v>1200193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823635</v>
      </c>
      <c r="I14" s="65">
        <v>823635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1335681</v>
      </c>
      <c r="Q14" s="65">
        <v>1335681</v>
      </c>
      <c r="R14" s="65">
        <v>0</v>
      </c>
      <c r="S14" s="65">
        <v>0</v>
      </c>
      <c r="T14" s="65">
        <v>0</v>
      </c>
      <c r="U14" s="65">
        <v>0</v>
      </c>
      <c r="V14" s="65">
        <v>2159316</v>
      </c>
      <c r="W14" s="65">
        <v>0</v>
      </c>
      <c r="X14" s="65">
        <v>2159316</v>
      </c>
      <c r="Y14" s="66">
        <v>0</v>
      </c>
      <c r="Z14" s="67">
        <v>0</v>
      </c>
    </row>
    <row r="15" spans="1:26" ht="13.5">
      <c r="A15" s="63" t="s">
        <v>41</v>
      </c>
      <c r="B15" s="19">
        <v>14724038</v>
      </c>
      <c r="C15" s="19"/>
      <c r="D15" s="64">
        <v>19220000</v>
      </c>
      <c r="E15" s="65">
        <v>19220000</v>
      </c>
      <c r="F15" s="65">
        <v>0</v>
      </c>
      <c r="G15" s="65">
        <v>2412644</v>
      </c>
      <c r="H15" s="65">
        <v>2339512</v>
      </c>
      <c r="I15" s="65">
        <v>4752156</v>
      </c>
      <c r="J15" s="65">
        <v>1270235</v>
      </c>
      <c r="K15" s="65">
        <v>1224357</v>
      </c>
      <c r="L15" s="65">
        <v>1194784</v>
      </c>
      <c r="M15" s="65">
        <v>3689376</v>
      </c>
      <c r="N15" s="65">
        <v>0</v>
      </c>
      <c r="O15" s="65">
        <v>1155866</v>
      </c>
      <c r="P15" s="65">
        <v>1309244</v>
      </c>
      <c r="Q15" s="65">
        <v>2465110</v>
      </c>
      <c r="R15" s="65">
        <v>1291749</v>
      </c>
      <c r="S15" s="65">
        <v>1119596</v>
      </c>
      <c r="T15" s="65">
        <v>1235044</v>
      </c>
      <c r="U15" s="65">
        <v>3646389</v>
      </c>
      <c r="V15" s="65">
        <v>14553031</v>
      </c>
      <c r="W15" s="65">
        <v>19220000</v>
      </c>
      <c r="X15" s="65">
        <v>-4666969</v>
      </c>
      <c r="Y15" s="66">
        <v>-24.28</v>
      </c>
      <c r="Z15" s="67">
        <v>19220000</v>
      </c>
    </row>
    <row r="16" spans="1:26" ht="13.5">
      <c r="A16" s="74" t="s">
        <v>42</v>
      </c>
      <c r="B16" s="19">
        <v>2863442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46891220</v>
      </c>
      <c r="C17" s="19"/>
      <c r="D17" s="64">
        <v>34784000</v>
      </c>
      <c r="E17" s="65">
        <v>34784000</v>
      </c>
      <c r="F17" s="65">
        <v>1674421</v>
      </c>
      <c r="G17" s="65">
        <v>2032183</v>
      </c>
      <c r="H17" s="65">
        <v>2564092</v>
      </c>
      <c r="I17" s="65">
        <v>6270696</v>
      </c>
      <c r="J17" s="65">
        <v>3415870</v>
      </c>
      <c r="K17" s="65">
        <v>3882076</v>
      </c>
      <c r="L17" s="65">
        <v>4446140</v>
      </c>
      <c r="M17" s="65">
        <v>11744086</v>
      </c>
      <c r="N17" s="65">
        <v>0</v>
      </c>
      <c r="O17" s="65">
        <v>2770278</v>
      </c>
      <c r="P17" s="65">
        <v>4240220</v>
      </c>
      <c r="Q17" s="65">
        <v>7010498</v>
      </c>
      <c r="R17" s="65">
        <v>7713818</v>
      </c>
      <c r="S17" s="65">
        <v>4688315</v>
      </c>
      <c r="T17" s="65">
        <v>5672368</v>
      </c>
      <c r="U17" s="65">
        <v>18074501</v>
      </c>
      <c r="V17" s="65">
        <v>43099781</v>
      </c>
      <c r="W17" s="65">
        <v>34784000</v>
      </c>
      <c r="X17" s="65">
        <v>8315781</v>
      </c>
      <c r="Y17" s="66">
        <v>23.91</v>
      </c>
      <c r="Z17" s="67">
        <v>34784000</v>
      </c>
    </row>
    <row r="18" spans="1:26" ht="13.5">
      <c r="A18" s="75" t="s">
        <v>44</v>
      </c>
      <c r="B18" s="76">
        <f>SUM(B11:B17)</f>
        <v>139247398</v>
      </c>
      <c r="C18" s="76">
        <f>SUM(C11:C17)</f>
        <v>0</v>
      </c>
      <c r="D18" s="77">
        <f aca="true" t="shared" si="1" ref="D18:Z18">SUM(D11:D17)</f>
        <v>106748274</v>
      </c>
      <c r="E18" s="78">
        <f t="shared" si="1"/>
        <v>106748274</v>
      </c>
      <c r="F18" s="78">
        <f t="shared" si="1"/>
        <v>5245162</v>
      </c>
      <c r="G18" s="78">
        <f t="shared" si="1"/>
        <v>8011847</v>
      </c>
      <c r="H18" s="78">
        <f t="shared" si="1"/>
        <v>9655353</v>
      </c>
      <c r="I18" s="78">
        <f t="shared" si="1"/>
        <v>22912362</v>
      </c>
      <c r="J18" s="78">
        <f t="shared" si="1"/>
        <v>8439246</v>
      </c>
      <c r="K18" s="78">
        <f t="shared" si="1"/>
        <v>8994753</v>
      </c>
      <c r="L18" s="78">
        <f t="shared" si="1"/>
        <v>9443175</v>
      </c>
      <c r="M18" s="78">
        <f t="shared" si="1"/>
        <v>26877174</v>
      </c>
      <c r="N18" s="78">
        <f t="shared" si="1"/>
        <v>0</v>
      </c>
      <c r="O18" s="78">
        <f t="shared" si="1"/>
        <v>7666542</v>
      </c>
      <c r="P18" s="78">
        <f t="shared" si="1"/>
        <v>10567486</v>
      </c>
      <c r="Q18" s="78">
        <f t="shared" si="1"/>
        <v>18234028</v>
      </c>
      <c r="R18" s="78">
        <f t="shared" si="1"/>
        <v>13140887</v>
      </c>
      <c r="S18" s="78">
        <f t="shared" si="1"/>
        <v>9654012</v>
      </c>
      <c r="T18" s="78">
        <f t="shared" si="1"/>
        <v>10711868</v>
      </c>
      <c r="U18" s="78">
        <f t="shared" si="1"/>
        <v>33506767</v>
      </c>
      <c r="V18" s="78">
        <f t="shared" si="1"/>
        <v>101530331</v>
      </c>
      <c r="W18" s="78">
        <f t="shared" si="1"/>
        <v>106748274</v>
      </c>
      <c r="X18" s="78">
        <f t="shared" si="1"/>
        <v>-5217943</v>
      </c>
      <c r="Y18" s="72">
        <f>+IF(W18&lt;&gt;0,(X18/W18)*100,0)</f>
        <v>-4.888081843833841</v>
      </c>
      <c r="Z18" s="79">
        <f t="shared" si="1"/>
        <v>106748274</v>
      </c>
    </row>
    <row r="19" spans="1:26" ht="13.5">
      <c r="A19" s="75" t="s">
        <v>45</v>
      </c>
      <c r="B19" s="80">
        <f>+B10-B18</f>
        <v>-5773759</v>
      </c>
      <c r="C19" s="80">
        <f>+C10-C18</f>
        <v>0</v>
      </c>
      <c r="D19" s="81">
        <f aca="true" t="shared" si="2" ref="D19:Z19">+D10-D18</f>
        <v>30427841</v>
      </c>
      <c r="E19" s="82">
        <f t="shared" si="2"/>
        <v>30427841</v>
      </c>
      <c r="F19" s="82">
        <f t="shared" si="2"/>
        <v>25136913</v>
      </c>
      <c r="G19" s="82">
        <f t="shared" si="2"/>
        <v>-1669083</v>
      </c>
      <c r="H19" s="82">
        <f t="shared" si="2"/>
        <v>-3324788</v>
      </c>
      <c r="I19" s="82">
        <f t="shared" si="2"/>
        <v>20143042</v>
      </c>
      <c r="J19" s="82">
        <f t="shared" si="2"/>
        <v>-3078818</v>
      </c>
      <c r="K19" s="82">
        <f t="shared" si="2"/>
        <v>-4240896</v>
      </c>
      <c r="L19" s="82">
        <f t="shared" si="2"/>
        <v>15346100</v>
      </c>
      <c r="M19" s="82">
        <f t="shared" si="2"/>
        <v>8026386</v>
      </c>
      <c r="N19" s="82">
        <f t="shared" si="2"/>
        <v>0</v>
      </c>
      <c r="O19" s="82">
        <f t="shared" si="2"/>
        <v>-3043593</v>
      </c>
      <c r="P19" s="82">
        <f t="shared" si="2"/>
        <v>9173067</v>
      </c>
      <c r="Q19" s="82">
        <f t="shared" si="2"/>
        <v>6129474</v>
      </c>
      <c r="R19" s="82">
        <f t="shared" si="2"/>
        <v>-8373854</v>
      </c>
      <c r="S19" s="82">
        <f t="shared" si="2"/>
        <v>-4957055</v>
      </c>
      <c r="T19" s="82">
        <f t="shared" si="2"/>
        <v>-1792656</v>
      </c>
      <c r="U19" s="82">
        <f t="shared" si="2"/>
        <v>-15123565</v>
      </c>
      <c r="V19" s="82">
        <f t="shared" si="2"/>
        <v>19175337</v>
      </c>
      <c r="W19" s="82">
        <f>IF(E10=E18,0,W10-W18)</f>
        <v>30427841</v>
      </c>
      <c r="X19" s="82">
        <f t="shared" si="2"/>
        <v>-11252504</v>
      </c>
      <c r="Y19" s="83">
        <f>+IF(W19&lt;&gt;0,(X19/W19)*100,0)</f>
        <v>-36.98094781026363</v>
      </c>
      <c r="Z19" s="84">
        <f t="shared" si="2"/>
        <v>30427841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13403000</v>
      </c>
      <c r="H20" s="65">
        <v>0</v>
      </c>
      <c r="I20" s="65">
        <v>13403000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1787000</v>
      </c>
      <c r="Q20" s="65">
        <v>1787000</v>
      </c>
      <c r="R20" s="65">
        <v>0</v>
      </c>
      <c r="S20" s="65">
        <v>0</v>
      </c>
      <c r="T20" s="65">
        <v>0</v>
      </c>
      <c r="U20" s="65">
        <v>0</v>
      </c>
      <c r="V20" s="65">
        <v>15190000</v>
      </c>
      <c r="W20" s="65">
        <v>0</v>
      </c>
      <c r="X20" s="65">
        <v>15190000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-5773759</v>
      </c>
      <c r="C22" s="91">
        <f>SUM(C19:C21)</f>
        <v>0</v>
      </c>
      <c r="D22" s="92">
        <f aca="true" t="shared" si="3" ref="D22:Z22">SUM(D19:D21)</f>
        <v>30427841</v>
      </c>
      <c r="E22" s="93">
        <f t="shared" si="3"/>
        <v>30427841</v>
      </c>
      <c r="F22" s="93">
        <f t="shared" si="3"/>
        <v>25136913</v>
      </c>
      <c r="G22" s="93">
        <f t="shared" si="3"/>
        <v>11733917</v>
      </c>
      <c r="H22" s="93">
        <f t="shared" si="3"/>
        <v>-3324788</v>
      </c>
      <c r="I22" s="93">
        <f t="shared" si="3"/>
        <v>33546042</v>
      </c>
      <c r="J22" s="93">
        <f t="shared" si="3"/>
        <v>-3078818</v>
      </c>
      <c r="K22" s="93">
        <f t="shared" si="3"/>
        <v>-4240896</v>
      </c>
      <c r="L22" s="93">
        <f t="shared" si="3"/>
        <v>15346100</v>
      </c>
      <c r="M22" s="93">
        <f t="shared" si="3"/>
        <v>8026386</v>
      </c>
      <c r="N22" s="93">
        <f t="shared" si="3"/>
        <v>0</v>
      </c>
      <c r="O22" s="93">
        <f t="shared" si="3"/>
        <v>-3043593</v>
      </c>
      <c r="P22" s="93">
        <f t="shared" si="3"/>
        <v>10960067</v>
      </c>
      <c r="Q22" s="93">
        <f t="shared" si="3"/>
        <v>7916474</v>
      </c>
      <c r="R22" s="93">
        <f t="shared" si="3"/>
        <v>-8373854</v>
      </c>
      <c r="S22" s="93">
        <f t="shared" si="3"/>
        <v>-4957055</v>
      </c>
      <c r="T22" s="93">
        <f t="shared" si="3"/>
        <v>-1792656</v>
      </c>
      <c r="U22" s="93">
        <f t="shared" si="3"/>
        <v>-15123565</v>
      </c>
      <c r="V22" s="93">
        <f t="shared" si="3"/>
        <v>34365337</v>
      </c>
      <c r="W22" s="93">
        <f t="shared" si="3"/>
        <v>30427841</v>
      </c>
      <c r="X22" s="93">
        <f t="shared" si="3"/>
        <v>3937496</v>
      </c>
      <c r="Y22" s="94">
        <f>+IF(W22&lt;&gt;0,(X22/W22)*100,0)</f>
        <v>12.940438330803689</v>
      </c>
      <c r="Z22" s="95">
        <f t="shared" si="3"/>
        <v>30427841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-5773759</v>
      </c>
      <c r="C24" s="80">
        <f>SUM(C22:C23)</f>
        <v>0</v>
      </c>
      <c r="D24" s="81">
        <f aca="true" t="shared" si="4" ref="D24:Z24">SUM(D22:D23)</f>
        <v>30427841</v>
      </c>
      <c r="E24" s="82">
        <f t="shared" si="4"/>
        <v>30427841</v>
      </c>
      <c r="F24" s="82">
        <f t="shared" si="4"/>
        <v>25136913</v>
      </c>
      <c r="G24" s="82">
        <f t="shared" si="4"/>
        <v>11733917</v>
      </c>
      <c r="H24" s="82">
        <f t="shared" si="4"/>
        <v>-3324788</v>
      </c>
      <c r="I24" s="82">
        <f t="shared" si="4"/>
        <v>33546042</v>
      </c>
      <c r="J24" s="82">
        <f t="shared" si="4"/>
        <v>-3078818</v>
      </c>
      <c r="K24" s="82">
        <f t="shared" si="4"/>
        <v>-4240896</v>
      </c>
      <c r="L24" s="82">
        <f t="shared" si="4"/>
        <v>15346100</v>
      </c>
      <c r="M24" s="82">
        <f t="shared" si="4"/>
        <v>8026386</v>
      </c>
      <c r="N24" s="82">
        <f t="shared" si="4"/>
        <v>0</v>
      </c>
      <c r="O24" s="82">
        <f t="shared" si="4"/>
        <v>-3043593</v>
      </c>
      <c r="P24" s="82">
        <f t="shared" si="4"/>
        <v>10960067</v>
      </c>
      <c r="Q24" s="82">
        <f t="shared" si="4"/>
        <v>7916474</v>
      </c>
      <c r="R24" s="82">
        <f t="shared" si="4"/>
        <v>-8373854</v>
      </c>
      <c r="S24" s="82">
        <f t="shared" si="4"/>
        <v>-4957055</v>
      </c>
      <c r="T24" s="82">
        <f t="shared" si="4"/>
        <v>-1792656</v>
      </c>
      <c r="U24" s="82">
        <f t="shared" si="4"/>
        <v>-15123565</v>
      </c>
      <c r="V24" s="82">
        <f t="shared" si="4"/>
        <v>34365337</v>
      </c>
      <c r="W24" s="82">
        <f t="shared" si="4"/>
        <v>30427841</v>
      </c>
      <c r="X24" s="82">
        <f t="shared" si="4"/>
        <v>3937496</v>
      </c>
      <c r="Y24" s="83">
        <f>+IF(W24&lt;&gt;0,(X24/W24)*100,0)</f>
        <v>12.940438330803689</v>
      </c>
      <c r="Z24" s="84">
        <f t="shared" si="4"/>
        <v>30427841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795826873</v>
      </c>
      <c r="C27" s="22"/>
      <c r="D27" s="104">
        <v>28209666</v>
      </c>
      <c r="E27" s="105">
        <v>28209666</v>
      </c>
      <c r="F27" s="105">
        <v>30000</v>
      </c>
      <c r="G27" s="105">
        <v>1972304</v>
      </c>
      <c r="H27" s="105">
        <v>1854465</v>
      </c>
      <c r="I27" s="105">
        <v>3856769</v>
      </c>
      <c r="J27" s="105">
        <v>1127743</v>
      </c>
      <c r="K27" s="105">
        <v>542601</v>
      </c>
      <c r="L27" s="105">
        <v>0</v>
      </c>
      <c r="M27" s="105">
        <v>1670344</v>
      </c>
      <c r="N27" s="105">
        <v>0</v>
      </c>
      <c r="O27" s="105">
        <v>785533</v>
      </c>
      <c r="P27" s="105">
        <v>578648</v>
      </c>
      <c r="Q27" s="105">
        <v>1364181</v>
      </c>
      <c r="R27" s="105">
        <v>2994304</v>
      </c>
      <c r="S27" s="105">
        <v>3367530</v>
      </c>
      <c r="T27" s="105">
        <v>4010703</v>
      </c>
      <c r="U27" s="105">
        <v>10372537</v>
      </c>
      <c r="V27" s="105">
        <v>17263831</v>
      </c>
      <c r="W27" s="105">
        <v>28209666</v>
      </c>
      <c r="X27" s="105">
        <v>-10945835</v>
      </c>
      <c r="Y27" s="106">
        <v>-38.8</v>
      </c>
      <c r="Z27" s="107">
        <v>28209666</v>
      </c>
    </row>
    <row r="28" spans="1:26" ht="13.5">
      <c r="A28" s="108" t="s">
        <v>46</v>
      </c>
      <c r="B28" s="19">
        <v>0</v>
      </c>
      <c r="C28" s="19"/>
      <c r="D28" s="64">
        <v>16467574</v>
      </c>
      <c r="E28" s="65">
        <v>16467574</v>
      </c>
      <c r="F28" s="65">
        <v>0</v>
      </c>
      <c r="G28" s="65">
        <v>1942080</v>
      </c>
      <c r="H28" s="65">
        <v>1417902</v>
      </c>
      <c r="I28" s="65">
        <v>3359982</v>
      </c>
      <c r="J28" s="65">
        <v>930366</v>
      </c>
      <c r="K28" s="65">
        <v>505801</v>
      </c>
      <c r="L28" s="65">
        <v>0</v>
      </c>
      <c r="M28" s="65">
        <v>1436167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4796149</v>
      </c>
      <c r="W28" s="65">
        <v>16467574</v>
      </c>
      <c r="X28" s="65">
        <v>-11671425</v>
      </c>
      <c r="Y28" s="66">
        <v>-70.88</v>
      </c>
      <c r="Z28" s="67">
        <v>16467574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30000</v>
      </c>
      <c r="G29" s="65">
        <v>30224</v>
      </c>
      <c r="H29" s="65">
        <v>436563</v>
      </c>
      <c r="I29" s="65">
        <v>496787</v>
      </c>
      <c r="J29" s="65">
        <v>197377</v>
      </c>
      <c r="K29" s="65">
        <v>36800</v>
      </c>
      <c r="L29" s="65">
        <v>0</v>
      </c>
      <c r="M29" s="65">
        <v>234177</v>
      </c>
      <c r="N29" s="65">
        <v>0</v>
      </c>
      <c r="O29" s="65">
        <v>785533</v>
      </c>
      <c r="P29" s="65">
        <v>578648</v>
      </c>
      <c r="Q29" s="65">
        <v>1364181</v>
      </c>
      <c r="R29" s="65">
        <v>2994304</v>
      </c>
      <c r="S29" s="65">
        <v>3367530</v>
      </c>
      <c r="T29" s="65">
        <v>4010703</v>
      </c>
      <c r="U29" s="65">
        <v>10372537</v>
      </c>
      <c r="V29" s="65">
        <v>12467682</v>
      </c>
      <c r="W29" s="65">
        <v>0</v>
      </c>
      <c r="X29" s="65">
        <v>12467682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11742092</v>
      </c>
      <c r="E31" s="65">
        <v>11742092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11742092</v>
      </c>
      <c r="X31" s="65">
        <v>-11742092</v>
      </c>
      <c r="Y31" s="66">
        <v>-100</v>
      </c>
      <c r="Z31" s="67">
        <v>11742092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28209666</v>
      </c>
      <c r="E32" s="105">
        <f t="shared" si="5"/>
        <v>28209666</v>
      </c>
      <c r="F32" s="105">
        <f t="shared" si="5"/>
        <v>30000</v>
      </c>
      <c r="G32" s="105">
        <f t="shared" si="5"/>
        <v>1972304</v>
      </c>
      <c r="H32" s="105">
        <f t="shared" si="5"/>
        <v>1854465</v>
      </c>
      <c r="I32" s="105">
        <f t="shared" si="5"/>
        <v>3856769</v>
      </c>
      <c r="J32" s="105">
        <f t="shared" si="5"/>
        <v>1127743</v>
      </c>
      <c r="K32" s="105">
        <f t="shared" si="5"/>
        <v>542601</v>
      </c>
      <c r="L32" s="105">
        <f t="shared" si="5"/>
        <v>0</v>
      </c>
      <c r="M32" s="105">
        <f t="shared" si="5"/>
        <v>1670344</v>
      </c>
      <c r="N32" s="105">
        <f t="shared" si="5"/>
        <v>0</v>
      </c>
      <c r="O32" s="105">
        <f t="shared" si="5"/>
        <v>785533</v>
      </c>
      <c r="P32" s="105">
        <f t="shared" si="5"/>
        <v>578648</v>
      </c>
      <c r="Q32" s="105">
        <f t="shared" si="5"/>
        <v>1364181</v>
      </c>
      <c r="R32" s="105">
        <f t="shared" si="5"/>
        <v>2994304</v>
      </c>
      <c r="S32" s="105">
        <f t="shared" si="5"/>
        <v>3367530</v>
      </c>
      <c r="T32" s="105">
        <f t="shared" si="5"/>
        <v>4010703</v>
      </c>
      <c r="U32" s="105">
        <f t="shared" si="5"/>
        <v>10372537</v>
      </c>
      <c r="V32" s="105">
        <f t="shared" si="5"/>
        <v>17263831</v>
      </c>
      <c r="W32" s="105">
        <f t="shared" si="5"/>
        <v>28209666</v>
      </c>
      <c r="X32" s="105">
        <f t="shared" si="5"/>
        <v>-10945835</v>
      </c>
      <c r="Y32" s="106">
        <f>+IF(W32&lt;&gt;0,(X32/W32)*100,0)</f>
        <v>-38.80171782253643</v>
      </c>
      <c r="Z32" s="107">
        <f t="shared" si="5"/>
        <v>28209666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124831516</v>
      </c>
      <c r="C35" s="19"/>
      <c r="D35" s="64">
        <v>34430000</v>
      </c>
      <c r="E35" s="65">
        <v>34430000</v>
      </c>
      <c r="F35" s="65">
        <v>29690692</v>
      </c>
      <c r="G35" s="65">
        <v>27166404</v>
      </c>
      <c r="H35" s="65">
        <v>32885488</v>
      </c>
      <c r="I35" s="65">
        <v>89742584</v>
      </c>
      <c r="J35" s="65">
        <v>29617058</v>
      </c>
      <c r="K35" s="65">
        <v>44248392</v>
      </c>
      <c r="L35" s="65">
        <v>44248392</v>
      </c>
      <c r="M35" s="65">
        <v>118113842</v>
      </c>
      <c r="N35" s="65">
        <v>37748959</v>
      </c>
      <c r="O35" s="65">
        <v>40101017</v>
      </c>
      <c r="P35" s="65">
        <v>47334550</v>
      </c>
      <c r="Q35" s="65">
        <v>125184526</v>
      </c>
      <c r="R35" s="65">
        <v>39377978</v>
      </c>
      <c r="S35" s="65">
        <v>33050815</v>
      </c>
      <c r="T35" s="65">
        <v>30229296</v>
      </c>
      <c r="U35" s="65">
        <v>102658089</v>
      </c>
      <c r="V35" s="65">
        <v>435699041</v>
      </c>
      <c r="W35" s="65">
        <v>34430000</v>
      </c>
      <c r="X35" s="65">
        <v>401269041</v>
      </c>
      <c r="Y35" s="66">
        <v>1165.46</v>
      </c>
      <c r="Z35" s="67">
        <v>34430000</v>
      </c>
    </row>
    <row r="36" spans="1:26" ht="13.5">
      <c r="A36" s="63" t="s">
        <v>57</v>
      </c>
      <c r="B36" s="19">
        <v>859744287</v>
      </c>
      <c r="C36" s="19"/>
      <c r="D36" s="64">
        <v>117055000</v>
      </c>
      <c r="E36" s="65">
        <v>117055000</v>
      </c>
      <c r="F36" s="65">
        <v>30000</v>
      </c>
      <c r="G36" s="65">
        <v>1972304</v>
      </c>
      <c r="H36" s="65">
        <v>1854465</v>
      </c>
      <c r="I36" s="65">
        <v>3856769</v>
      </c>
      <c r="J36" s="65">
        <v>1127743</v>
      </c>
      <c r="K36" s="65">
        <v>542601</v>
      </c>
      <c r="L36" s="65">
        <v>542601</v>
      </c>
      <c r="M36" s="65">
        <v>2212945</v>
      </c>
      <c r="N36" s="65">
        <v>4850862</v>
      </c>
      <c r="O36" s="65">
        <v>4430056</v>
      </c>
      <c r="P36" s="65">
        <v>582606</v>
      </c>
      <c r="Q36" s="65">
        <v>9863524</v>
      </c>
      <c r="R36" s="65">
        <v>2994304</v>
      </c>
      <c r="S36" s="65">
        <v>3367530</v>
      </c>
      <c r="T36" s="65">
        <v>4010703</v>
      </c>
      <c r="U36" s="65">
        <v>10372537</v>
      </c>
      <c r="V36" s="65">
        <v>26305775</v>
      </c>
      <c r="W36" s="65">
        <v>117055000</v>
      </c>
      <c r="X36" s="65">
        <v>-90749225</v>
      </c>
      <c r="Y36" s="66">
        <v>-77.53</v>
      </c>
      <c r="Z36" s="67">
        <v>117055000</v>
      </c>
    </row>
    <row r="37" spans="1:26" ht="13.5">
      <c r="A37" s="63" t="s">
        <v>58</v>
      </c>
      <c r="B37" s="19">
        <v>24063313</v>
      </c>
      <c r="C37" s="19"/>
      <c r="D37" s="64">
        <v>3680000</v>
      </c>
      <c r="E37" s="65">
        <v>3680000</v>
      </c>
      <c r="F37" s="65">
        <v>37742</v>
      </c>
      <c r="G37" s="65">
        <v>17976681</v>
      </c>
      <c r="H37" s="65">
        <v>2999889</v>
      </c>
      <c r="I37" s="65">
        <v>21014312</v>
      </c>
      <c r="J37" s="65">
        <v>2209889</v>
      </c>
      <c r="K37" s="65">
        <v>2820016</v>
      </c>
      <c r="L37" s="65">
        <v>2820016</v>
      </c>
      <c r="M37" s="65">
        <v>7849921</v>
      </c>
      <c r="N37" s="65">
        <v>0</v>
      </c>
      <c r="O37" s="65">
        <v>603098</v>
      </c>
      <c r="P37" s="65">
        <v>3492839</v>
      </c>
      <c r="Q37" s="65">
        <v>4095937</v>
      </c>
      <c r="R37" s="65">
        <v>1506065</v>
      </c>
      <c r="S37" s="65">
        <v>2015903</v>
      </c>
      <c r="T37" s="65">
        <v>3669917</v>
      </c>
      <c r="U37" s="65">
        <v>7191885</v>
      </c>
      <c r="V37" s="65">
        <v>40152055</v>
      </c>
      <c r="W37" s="65">
        <v>3680000</v>
      </c>
      <c r="X37" s="65">
        <v>36472055</v>
      </c>
      <c r="Y37" s="66">
        <v>991.09</v>
      </c>
      <c r="Z37" s="67">
        <v>3680000</v>
      </c>
    </row>
    <row r="38" spans="1:26" ht="13.5">
      <c r="A38" s="63" t="s">
        <v>59</v>
      </c>
      <c r="B38" s="19">
        <v>6502791</v>
      </c>
      <c r="C38" s="19"/>
      <c r="D38" s="64">
        <v>7100000</v>
      </c>
      <c r="E38" s="65">
        <v>7100000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7100000</v>
      </c>
      <c r="X38" s="65">
        <v>-7100000</v>
      </c>
      <c r="Y38" s="66">
        <v>-100</v>
      </c>
      <c r="Z38" s="67">
        <v>7100000</v>
      </c>
    </row>
    <row r="39" spans="1:26" ht="13.5">
      <c r="A39" s="63" t="s">
        <v>60</v>
      </c>
      <c r="B39" s="19">
        <v>954009699</v>
      </c>
      <c r="C39" s="19"/>
      <c r="D39" s="64">
        <v>550000</v>
      </c>
      <c r="E39" s="65">
        <v>550000</v>
      </c>
      <c r="F39" s="65">
        <v>25136913</v>
      </c>
      <c r="G39" s="65">
        <v>11733917</v>
      </c>
      <c r="H39" s="65">
        <v>-3324788</v>
      </c>
      <c r="I39" s="65">
        <v>33546042</v>
      </c>
      <c r="J39" s="65">
        <v>-3078818</v>
      </c>
      <c r="K39" s="65">
        <v>-4240896</v>
      </c>
      <c r="L39" s="65">
        <v>-4240896</v>
      </c>
      <c r="M39" s="65">
        <v>-11560610</v>
      </c>
      <c r="N39" s="65">
        <v>-2164455</v>
      </c>
      <c r="O39" s="65">
        <v>-3043593</v>
      </c>
      <c r="P39" s="65">
        <v>10960067</v>
      </c>
      <c r="Q39" s="65">
        <v>5752019</v>
      </c>
      <c r="R39" s="65">
        <v>-8373854</v>
      </c>
      <c r="S39" s="65">
        <v>-4957055</v>
      </c>
      <c r="T39" s="65">
        <v>-1792656</v>
      </c>
      <c r="U39" s="65">
        <v>-15123565</v>
      </c>
      <c r="V39" s="65">
        <v>12613886</v>
      </c>
      <c r="W39" s="65">
        <v>550000</v>
      </c>
      <c r="X39" s="65">
        <v>12063886</v>
      </c>
      <c r="Y39" s="66">
        <v>2193.43</v>
      </c>
      <c r="Z39" s="67">
        <v>550000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31756577</v>
      </c>
      <c r="C42" s="19">
        <v>47529492</v>
      </c>
      <c r="D42" s="64">
        <v>30826647</v>
      </c>
      <c r="E42" s="65">
        <v>30826647</v>
      </c>
      <c r="F42" s="65">
        <v>25463451</v>
      </c>
      <c r="G42" s="65">
        <v>25682950</v>
      </c>
      <c r="H42" s="65">
        <v>-3348798</v>
      </c>
      <c r="I42" s="65">
        <v>47797603</v>
      </c>
      <c r="J42" s="65">
        <v>-2641330</v>
      </c>
      <c r="K42" s="65">
        <v>-6413224</v>
      </c>
      <c r="L42" s="65">
        <v>16410617</v>
      </c>
      <c r="M42" s="65">
        <v>7356063</v>
      </c>
      <c r="N42" s="65">
        <v>-326082</v>
      </c>
      <c r="O42" s="65">
        <v>-3056271</v>
      </c>
      <c r="P42" s="65">
        <v>10192167</v>
      </c>
      <c r="Q42" s="65">
        <v>6809814</v>
      </c>
      <c r="R42" s="65">
        <v>-7684667</v>
      </c>
      <c r="S42" s="65">
        <v>-4957055</v>
      </c>
      <c r="T42" s="65">
        <v>-1792266</v>
      </c>
      <c r="U42" s="65">
        <v>-14433988</v>
      </c>
      <c r="V42" s="65">
        <v>47529492</v>
      </c>
      <c r="W42" s="65">
        <v>30826647</v>
      </c>
      <c r="X42" s="65">
        <v>16702845</v>
      </c>
      <c r="Y42" s="66">
        <v>54.18</v>
      </c>
      <c r="Z42" s="67">
        <v>30826647</v>
      </c>
    </row>
    <row r="43" spans="1:26" ht="13.5">
      <c r="A43" s="63" t="s">
        <v>63</v>
      </c>
      <c r="B43" s="19">
        <v>0</v>
      </c>
      <c r="C43" s="19">
        <v>-15481595</v>
      </c>
      <c r="D43" s="64">
        <v>-28209999</v>
      </c>
      <c r="E43" s="65">
        <v>-28209999</v>
      </c>
      <c r="F43" s="65">
        <v>0</v>
      </c>
      <c r="G43" s="65">
        <v>-1972304</v>
      </c>
      <c r="H43" s="65">
        <v>-1854465</v>
      </c>
      <c r="I43" s="65">
        <v>-3826769</v>
      </c>
      <c r="J43" s="65">
        <v>-1127743</v>
      </c>
      <c r="K43" s="65">
        <v>-542601</v>
      </c>
      <c r="L43" s="65">
        <v>-35729</v>
      </c>
      <c r="M43" s="65">
        <v>-1706073</v>
      </c>
      <c r="N43" s="65">
        <v>-1206339</v>
      </c>
      <c r="O43" s="65">
        <v>-785533</v>
      </c>
      <c r="P43" s="65">
        <v>-578648</v>
      </c>
      <c r="Q43" s="65">
        <v>-2570520</v>
      </c>
      <c r="R43" s="65">
        <v>0</v>
      </c>
      <c r="S43" s="65">
        <v>-3367530</v>
      </c>
      <c r="T43" s="65">
        <v>-4010703</v>
      </c>
      <c r="U43" s="65">
        <v>-7378233</v>
      </c>
      <c r="V43" s="65">
        <v>-15481595</v>
      </c>
      <c r="W43" s="65">
        <v>-28209999</v>
      </c>
      <c r="X43" s="65">
        <v>12728404</v>
      </c>
      <c r="Y43" s="66">
        <v>-45.12</v>
      </c>
      <c r="Z43" s="67">
        <v>-28209999</v>
      </c>
    </row>
    <row r="44" spans="1:26" ht="13.5">
      <c r="A44" s="63" t="s">
        <v>64</v>
      </c>
      <c r="B44" s="19">
        <v>-704500</v>
      </c>
      <c r="C44" s="19"/>
      <c r="D44" s="64">
        <v>-400000</v>
      </c>
      <c r="E44" s="65">
        <v>-400000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-400000</v>
      </c>
      <c r="X44" s="65">
        <v>400000</v>
      </c>
      <c r="Y44" s="66">
        <v>-100</v>
      </c>
      <c r="Z44" s="67">
        <v>-400000</v>
      </c>
    </row>
    <row r="45" spans="1:26" ht="13.5">
      <c r="A45" s="75" t="s">
        <v>65</v>
      </c>
      <c r="B45" s="22">
        <v>31052077</v>
      </c>
      <c r="C45" s="22">
        <v>32047897</v>
      </c>
      <c r="D45" s="104">
        <v>2216648</v>
      </c>
      <c r="E45" s="105">
        <v>2216648</v>
      </c>
      <c r="F45" s="105">
        <v>25463451</v>
      </c>
      <c r="G45" s="105">
        <v>49174097</v>
      </c>
      <c r="H45" s="105">
        <v>43970834</v>
      </c>
      <c r="I45" s="105">
        <v>43970834</v>
      </c>
      <c r="J45" s="105">
        <v>40201761</v>
      </c>
      <c r="K45" s="105">
        <v>33245936</v>
      </c>
      <c r="L45" s="105">
        <v>49620824</v>
      </c>
      <c r="M45" s="105">
        <v>49620824</v>
      </c>
      <c r="N45" s="105">
        <v>48088403</v>
      </c>
      <c r="O45" s="105">
        <v>44246599</v>
      </c>
      <c r="P45" s="105">
        <v>53860118</v>
      </c>
      <c r="Q45" s="105">
        <v>53860118</v>
      </c>
      <c r="R45" s="105">
        <v>46175451</v>
      </c>
      <c r="S45" s="105">
        <v>37850866</v>
      </c>
      <c r="T45" s="105">
        <v>32047897</v>
      </c>
      <c r="U45" s="105">
        <v>32047897</v>
      </c>
      <c r="V45" s="105">
        <v>32047897</v>
      </c>
      <c r="W45" s="105">
        <v>2216648</v>
      </c>
      <c r="X45" s="105">
        <v>29831249</v>
      </c>
      <c r="Y45" s="106">
        <v>1345.78</v>
      </c>
      <c r="Z45" s="107">
        <v>2216648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4358229</v>
      </c>
      <c r="C49" s="57"/>
      <c r="D49" s="134">
        <v>1015086</v>
      </c>
      <c r="E49" s="59">
        <v>841057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33819900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83.21399197908728</v>
      </c>
      <c r="G58" s="7">
        <f t="shared" si="6"/>
        <v>85.6104203019211</v>
      </c>
      <c r="H58" s="7">
        <f t="shared" si="6"/>
        <v>89.39719358044567</v>
      </c>
      <c r="I58" s="7">
        <f t="shared" si="6"/>
        <v>86.0106249134556</v>
      </c>
      <c r="J58" s="7">
        <f t="shared" si="6"/>
        <v>72.04624238112447</v>
      </c>
      <c r="K58" s="7">
        <f t="shared" si="6"/>
        <v>83.90479043049933</v>
      </c>
      <c r="L58" s="7">
        <f t="shared" si="6"/>
        <v>83.508199892417</v>
      </c>
      <c r="M58" s="7">
        <f t="shared" si="6"/>
        <v>79.54807589479357</v>
      </c>
      <c r="N58" s="7">
        <f t="shared" si="6"/>
        <v>0</v>
      </c>
      <c r="O58" s="7">
        <f t="shared" si="6"/>
        <v>84.8638099634868</v>
      </c>
      <c r="P58" s="7">
        <f t="shared" si="6"/>
        <v>69.09800613604979</v>
      </c>
      <c r="Q58" s="7">
        <f t="shared" si="6"/>
        <v>121.45387795560556</v>
      </c>
      <c r="R58" s="7">
        <f t="shared" si="6"/>
        <v>85.74393328450738</v>
      </c>
      <c r="S58" s="7">
        <f t="shared" si="6"/>
        <v>77.20446302477303</v>
      </c>
      <c r="T58" s="7">
        <f t="shared" si="6"/>
        <v>78.50505810932023</v>
      </c>
      <c r="U58" s="7">
        <f t="shared" si="6"/>
        <v>80.46535459405902</v>
      </c>
      <c r="V58" s="7">
        <f t="shared" si="6"/>
        <v>88.88383215195358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99.9998942482691</v>
      </c>
      <c r="G59" s="10">
        <f t="shared" si="7"/>
        <v>100.00009397692492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99.99989723035814</v>
      </c>
      <c r="P59" s="10">
        <f t="shared" si="7"/>
        <v>223.06488517943305</v>
      </c>
      <c r="Q59" s="10">
        <f t="shared" si="7"/>
        <v>204.13003984304882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111.15256508895757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78.91153622949562</v>
      </c>
      <c r="G60" s="13">
        <f t="shared" si="7"/>
        <v>81.46887618662252</v>
      </c>
      <c r="H60" s="13">
        <f t="shared" si="7"/>
        <v>86.2823973262582</v>
      </c>
      <c r="I60" s="13">
        <f t="shared" si="7"/>
        <v>82.10887237083921</v>
      </c>
      <c r="J60" s="13">
        <f t="shared" si="7"/>
        <v>64.95929317068378</v>
      </c>
      <c r="K60" s="13">
        <f t="shared" si="7"/>
        <v>79.15861983405162</v>
      </c>
      <c r="L60" s="13">
        <f t="shared" si="7"/>
        <v>79.09773266092796</v>
      </c>
      <c r="M60" s="13">
        <f t="shared" si="7"/>
        <v>74.00694903945957</v>
      </c>
      <c r="N60" s="13">
        <f t="shared" si="7"/>
        <v>0</v>
      </c>
      <c r="O60" s="13">
        <f t="shared" si="7"/>
        <v>80.35724120880398</v>
      </c>
      <c r="P60" s="13">
        <f t="shared" si="7"/>
        <v>66.08912187149721</v>
      </c>
      <c r="Q60" s="13">
        <f t="shared" si="7"/>
        <v>109.9273003726881</v>
      </c>
      <c r="R60" s="13">
        <f t="shared" si="7"/>
        <v>81.6767934920809</v>
      </c>
      <c r="S60" s="13">
        <f t="shared" si="7"/>
        <v>70.64731532313708</v>
      </c>
      <c r="T60" s="13">
        <f t="shared" si="7"/>
        <v>73.25392074443808</v>
      </c>
      <c r="U60" s="13">
        <f t="shared" si="7"/>
        <v>75.15805954352854</v>
      </c>
      <c r="V60" s="13">
        <f t="shared" si="7"/>
        <v>83.35636584067512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100.00003621049886</v>
      </c>
      <c r="H61" s="13">
        <f t="shared" si="7"/>
        <v>100</v>
      </c>
      <c r="I61" s="13">
        <f t="shared" si="7"/>
        <v>100.00001230554017</v>
      </c>
      <c r="J61" s="13">
        <f t="shared" si="7"/>
        <v>100</v>
      </c>
      <c r="K61" s="13">
        <f t="shared" si="7"/>
        <v>100</v>
      </c>
      <c r="L61" s="13">
        <f t="shared" si="7"/>
        <v>100.00003846471918</v>
      </c>
      <c r="M61" s="13">
        <f t="shared" si="7"/>
        <v>100.0000135366044</v>
      </c>
      <c r="N61" s="13">
        <f t="shared" si="7"/>
        <v>0</v>
      </c>
      <c r="O61" s="13">
        <f t="shared" si="7"/>
        <v>100</v>
      </c>
      <c r="P61" s="13">
        <f t="shared" si="7"/>
        <v>100</v>
      </c>
      <c r="Q61" s="13">
        <f t="shared" si="7"/>
        <v>152.3748789626071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109.48218305394715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109.77746212121211</v>
      </c>
      <c r="I64" s="13">
        <f t="shared" si="7"/>
        <v>103.17518170234273</v>
      </c>
      <c r="J64" s="13">
        <f t="shared" si="7"/>
        <v>100</v>
      </c>
      <c r="K64" s="13">
        <f t="shared" si="7"/>
        <v>100</v>
      </c>
      <c r="L64" s="13">
        <f t="shared" si="7"/>
        <v>100.00044167855518</v>
      </c>
      <c r="M64" s="13">
        <f t="shared" si="7"/>
        <v>100.00014776156011</v>
      </c>
      <c r="N64" s="13">
        <f t="shared" si="7"/>
        <v>0</v>
      </c>
      <c r="O64" s="13">
        <f t="shared" si="7"/>
        <v>99.99955720864328</v>
      </c>
      <c r="P64" s="13">
        <f t="shared" si="7"/>
        <v>100.00044340392324</v>
      </c>
      <c r="Q64" s="13">
        <f t="shared" si="7"/>
        <v>149.9503730880346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109.88927783121854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41691255</v>
      </c>
      <c r="C67" s="24"/>
      <c r="D67" s="25">
        <v>49335541</v>
      </c>
      <c r="E67" s="26">
        <v>49335541</v>
      </c>
      <c r="F67" s="26">
        <v>4634884</v>
      </c>
      <c r="G67" s="26">
        <v>4761244</v>
      </c>
      <c r="H67" s="26">
        <v>4390149</v>
      </c>
      <c r="I67" s="26">
        <v>13786277</v>
      </c>
      <c r="J67" s="26">
        <v>4936424</v>
      </c>
      <c r="K67" s="26">
        <v>4383677</v>
      </c>
      <c r="L67" s="26">
        <v>4528596</v>
      </c>
      <c r="M67" s="26">
        <v>13848697</v>
      </c>
      <c r="N67" s="26"/>
      <c r="O67" s="26">
        <v>4241206</v>
      </c>
      <c r="P67" s="26">
        <v>4400551</v>
      </c>
      <c r="Q67" s="26">
        <v>8641757</v>
      </c>
      <c r="R67" s="26">
        <v>4407492</v>
      </c>
      <c r="S67" s="26">
        <v>4378107</v>
      </c>
      <c r="T67" s="26">
        <v>4585409</v>
      </c>
      <c r="U67" s="26">
        <v>13371008</v>
      </c>
      <c r="V67" s="26">
        <v>49647739</v>
      </c>
      <c r="W67" s="26">
        <v>49335541</v>
      </c>
      <c r="X67" s="26"/>
      <c r="Y67" s="25"/>
      <c r="Z67" s="27">
        <v>49335541</v>
      </c>
    </row>
    <row r="68" spans="1:26" ht="13.5" hidden="1">
      <c r="A68" s="37" t="s">
        <v>31</v>
      </c>
      <c r="B68" s="19">
        <v>10565300</v>
      </c>
      <c r="C68" s="19"/>
      <c r="D68" s="20">
        <v>11785820</v>
      </c>
      <c r="E68" s="21">
        <v>11785820</v>
      </c>
      <c r="F68" s="21">
        <v>945611</v>
      </c>
      <c r="G68" s="21">
        <v>1064091</v>
      </c>
      <c r="H68" s="21">
        <v>996852</v>
      </c>
      <c r="I68" s="21">
        <v>3006554</v>
      </c>
      <c r="J68" s="21">
        <v>998387</v>
      </c>
      <c r="K68" s="21">
        <v>998287</v>
      </c>
      <c r="L68" s="21">
        <v>955553</v>
      </c>
      <c r="M68" s="21">
        <v>2952227</v>
      </c>
      <c r="N68" s="21"/>
      <c r="O68" s="21">
        <v>973050</v>
      </c>
      <c r="P68" s="21">
        <v>84349</v>
      </c>
      <c r="Q68" s="21">
        <v>1057399</v>
      </c>
      <c r="R68" s="21">
        <v>978316</v>
      </c>
      <c r="S68" s="21">
        <v>978033</v>
      </c>
      <c r="T68" s="21">
        <v>900267</v>
      </c>
      <c r="U68" s="21">
        <v>2856616</v>
      </c>
      <c r="V68" s="21">
        <v>9872796</v>
      </c>
      <c r="W68" s="21">
        <v>11785820</v>
      </c>
      <c r="X68" s="21"/>
      <c r="Y68" s="20"/>
      <c r="Z68" s="23">
        <v>11785820</v>
      </c>
    </row>
    <row r="69" spans="1:26" ht="13.5" hidden="1">
      <c r="A69" s="38" t="s">
        <v>32</v>
      </c>
      <c r="B69" s="19">
        <v>28337440</v>
      </c>
      <c r="C69" s="19"/>
      <c r="D69" s="20">
        <v>37549721</v>
      </c>
      <c r="E69" s="21">
        <v>37549721</v>
      </c>
      <c r="F69" s="21">
        <v>3689273</v>
      </c>
      <c r="G69" s="21">
        <v>3697153</v>
      </c>
      <c r="H69" s="21">
        <v>3393297</v>
      </c>
      <c r="I69" s="21">
        <v>10779723</v>
      </c>
      <c r="J69" s="21">
        <v>3938037</v>
      </c>
      <c r="K69" s="21">
        <v>3385390</v>
      </c>
      <c r="L69" s="21">
        <v>3573043</v>
      </c>
      <c r="M69" s="21">
        <v>10896470</v>
      </c>
      <c r="N69" s="21"/>
      <c r="O69" s="21">
        <v>3268156</v>
      </c>
      <c r="P69" s="21">
        <v>4316202</v>
      </c>
      <c r="Q69" s="21">
        <v>7584358</v>
      </c>
      <c r="R69" s="21">
        <v>3429176</v>
      </c>
      <c r="S69" s="21">
        <v>3400074</v>
      </c>
      <c r="T69" s="21">
        <v>3685142</v>
      </c>
      <c r="U69" s="21">
        <v>10514392</v>
      </c>
      <c r="V69" s="21">
        <v>39774943</v>
      </c>
      <c r="W69" s="21">
        <v>37549721</v>
      </c>
      <c r="X69" s="21"/>
      <c r="Y69" s="20"/>
      <c r="Z69" s="23">
        <v>37549721</v>
      </c>
    </row>
    <row r="70" spans="1:26" ht="13.5" hidden="1">
      <c r="A70" s="39" t="s">
        <v>103</v>
      </c>
      <c r="B70" s="19">
        <v>23743794</v>
      </c>
      <c r="C70" s="19"/>
      <c r="D70" s="20">
        <v>32723208</v>
      </c>
      <c r="E70" s="21">
        <v>32723208</v>
      </c>
      <c r="F70" s="21">
        <v>2687371</v>
      </c>
      <c r="G70" s="21">
        <v>2761630</v>
      </c>
      <c r="H70" s="21">
        <v>2677420</v>
      </c>
      <c r="I70" s="21">
        <v>8126421</v>
      </c>
      <c r="J70" s="21">
        <v>2334454</v>
      </c>
      <c r="K70" s="21">
        <v>2453138</v>
      </c>
      <c r="L70" s="21">
        <v>2599785</v>
      </c>
      <c r="M70" s="21">
        <v>7387377</v>
      </c>
      <c r="N70" s="21"/>
      <c r="O70" s="21">
        <v>2400361</v>
      </c>
      <c r="P70" s="21">
        <v>2627011</v>
      </c>
      <c r="Q70" s="21">
        <v>5027372</v>
      </c>
      <c r="R70" s="21">
        <v>2577522</v>
      </c>
      <c r="S70" s="21">
        <v>2175388</v>
      </c>
      <c r="T70" s="21">
        <v>2474652</v>
      </c>
      <c r="U70" s="21">
        <v>7227562</v>
      </c>
      <c r="V70" s="21">
        <v>27768732</v>
      </c>
      <c r="W70" s="21">
        <v>32723208</v>
      </c>
      <c r="X70" s="21"/>
      <c r="Y70" s="20"/>
      <c r="Z70" s="23">
        <v>32723208</v>
      </c>
    </row>
    <row r="71" spans="1:26" ht="13.5" hidden="1">
      <c r="A71" s="39" t="s">
        <v>104</v>
      </c>
      <c r="B71" s="19">
        <v>1452195</v>
      </c>
      <c r="C71" s="19"/>
      <c r="D71" s="20">
        <v>1076282</v>
      </c>
      <c r="E71" s="21">
        <v>1076282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>
        <v>3404</v>
      </c>
      <c r="Q71" s="21">
        <v>3404</v>
      </c>
      <c r="R71" s="21">
        <v>5239</v>
      </c>
      <c r="S71" s="21">
        <v>3403</v>
      </c>
      <c r="T71" s="21">
        <v>1567</v>
      </c>
      <c r="U71" s="21">
        <v>10209</v>
      </c>
      <c r="V71" s="21">
        <v>13613</v>
      </c>
      <c r="W71" s="21">
        <v>1076282</v>
      </c>
      <c r="X71" s="21"/>
      <c r="Y71" s="20"/>
      <c r="Z71" s="23">
        <v>1076282</v>
      </c>
    </row>
    <row r="72" spans="1:26" ht="13.5" hidden="1">
      <c r="A72" s="39" t="s">
        <v>105</v>
      </c>
      <c r="B72" s="19">
        <v>587775</v>
      </c>
      <c r="C72" s="19"/>
      <c r="D72" s="20">
        <v>344613</v>
      </c>
      <c r="E72" s="21">
        <v>344613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344613</v>
      </c>
      <c r="X72" s="21"/>
      <c r="Y72" s="20"/>
      <c r="Z72" s="23">
        <v>344613</v>
      </c>
    </row>
    <row r="73" spans="1:26" ht="13.5" hidden="1">
      <c r="A73" s="39" t="s">
        <v>106</v>
      </c>
      <c r="B73" s="19">
        <v>2553676</v>
      </c>
      <c r="C73" s="19"/>
      <c r="D73" s="20">
        <v>3405618</v>
      </c>
      <c r="E73" s="21">
        <v>3405618</v>
      </c>
      <c r="F73" s="21">
        <v>223891</v>
      </c>
      <c r="G73" s="21">
        <v>250398</v>
      </c>
      <c r="H73" s="21">
        <v>228096</v>
      </c>
      <c r="I73" s="21">
        <v>702385</v>
      </c>
      <c r="J73" s="21">
        <v>223667</v>
      </c>
      <c r="K73" s="21">
        <v>226690</v>
      </c>
      <c r="L73" s="21">
        <v>226409</v>
      </c>
      <c r="M73" s="21">
        <v>676766</v>
      </c>
      <c r="N73" s="21"/>
      <c r="O73" s="21">
        <v>225840</v>
      </c>
      <c r="P73" s="21">
        <v>225528</v>
      </c>
      <c r="Q73" s="21">
        <v>451368</v>
      </c>
      <c r="R73" s="21">
        <v>223319</v>
      </c>
      <c r="S73" s="21">
        <v>226673</v>
      </c>
      <c r="T73" s="21">
        <v>224859</v>
      </c>
      <c r="U73" s="21">
        <v>674851</v>
      </c>
      <c r="V73" s="21">
        <v>2505370</v>
      </c>
      <c r="W73" s="21">
        <v>3405618</v>
      </c>
      <c r="X73" s="21"/>
      <c r="Y73" s="20"/>
      <c r="Z73" s="23">
        <v>3405618</v>
      </c>
    </row>
    <row r="74" spans="1:26" ht="13.5" hidden="1">
      <c r="A74" s="39" t="s">
        <v>107</v>
      </c>
      <c r="B74" s="19"/>
      <c r="C74" s="19"/>
      <c r="D74" s="20"/>
      <c r="E74" s="21"/>
      <c r="F74" s="21">
        <v>778011</v>
      </c>
      <c r="G74" s="21">
        <v>685125</v>
      </c>
      <c r="H74" s="21">
        <v>487781</v>
      </c>
      <c r="I74" s="21">
        <v>1950917</v>
      </c>
      <c r="J74" s="21">
        <v>1379916</v>
      </c>
      <c r="K74" s="21">
        <v>705562</v>
      </c>
      <c r="L74" s="21">
        <v>746849</v>
      </c>
      <c r="M74" s="21">
        <v>2832327</v>
      </c>
      <c r="N74" s="21"/>
      <c r="O74" s="21">
        <v>641955</v>
      </c>
      <c r="P74" s="21">
        <v>1460259</v>
      </c>
      <c r="Q74" s="21">
        <v>2102214</v>
      </c>
      <c r="R74" s="21">
        <v>623096</v>
      </c>
      <c r="S74" s="21">
        <v>994610</v>
      </c>
      <c r="T74" s="21">
        <v>984064</v>
      </c>
      <c r="U74" s="21">
        <v>2601770</v>
      </c>
      <c r="V74" s="21">
        <v>9487228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2788515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41691255</v>
      </c>
      <c r="C76" s="32">
        <v>44128813</v>
      </c>
      <c r="D76" s="33">
        <v>49335541</v>
      </c>
      <c r="E76" s="34">
        <v>49335541</v>
      </c>
      <c r="F76" s="34">
        <v>3856872</v>
      </c>
      <c r="G76" s="34">
        <v>4076121</v>
      </c>
      <c r="H76" s="34">
        <v>3924670</v>
      </c>
      <c r="I76" s="34">
        <v>11857663</v>
      </c>
      <c r="J76" s="34">
        <v>3556508</v>
      </c>
      <c r="K76" s="34">
        <v>3678115</v>
      </c>
      <c r="L76" s="34">
        <v>3781749</v>
      </c>
      <c r="M76" s="34">
        <v>11016372</v>
      </c>
      <c r="N76" s="34">
        <v>3855807</v>
      </c>
      <c r="O76" s="34">
        <v>3599249</v>
      </c>
      <c r="P76" s="34">
        <v>3040693</v>
      </c>
      <c r="Q76" s="34">
        <v>10495749</v>
      </c>
      <c r="R76" s="34">
        <v>3779157</v>
      </c>
      <c r="S76" s="34">
        <v>3380094</v>
      </c>
      <c r="T76" s="34">
        <v>3599778</v>
      </c>
      <c r="U76" s="34">
        <v>10759029</v>
      </c>
      <c r="V76" s="34">
        <v>44128813</v>
      </c>
      <c r="W76" s="34">
        <v>49335541</v>
      </c>
      <c r="X76" s="34"/>
      <c r="Y76" s="33"/>
      <c r="Z76" s="35">
        <v>49335541</v>
      </c>
    </row>
    <row r="77" spans="1:26" ht="13.5" hidden="1">
      <c r="A77" s="37" t="s">
        <v>31</v>
      </c>
      <c r="B77" s="19">
        <v>10565300</v>
      </c>
      <c r="C77" s="19">
        <v>10973866</v>
      </c>
      <c r="D77" s="20">
        <v>11785820</v>
      </c>
      <c r="E77" s="21">
        <v>11785820</v>
      </c>
      <c r="F77" s="21">
        <v>945610</v>
      </c>
      <c r="G77" s="21">
        <v>1064092</v>
      </c>
      <c r="H77" s="21">
        <v>996852</v>
      </c>
      <c r="I77" s="21">
        <v>3006554</v>
      </c>
      <c r="J77" s="21">
        <v>998387</v>
      </c>
      <c r="K77" s="21">
        <v>998287</v>
      </c>
      <c r="L77" s="21">
        <v>955553</v>
      </c>
      <c r="M77" s="21">
        <v>2952227</v>
      </c>
      <c r="N77" s="21">
        <v>997267</v>
      </c>
      <c r="O77" s="21">
        <v>973049</v>
      </c>
      <c r="P77" s="21">
        <v>188153</v>
      </c>
      <c r="Q77" s="21">
        <v>2158469</v>
      </c>
      <c r="R77" s="21">
        <v>978316</v>
      </c>
      <c r="S77" s="21">
        <v>978033</v>
      </c>
      <c r="T77" s="21">
        <v>900267</v>
      </c>
      <c r="U77" s="21">
        <v>2856616</v>
      </c>
      <c r="V77" s="21">
        <v>10973866</v>
      </c>
      <c r="W77" s="21">
        <v>11785820</v>
      </c>
      <c r="X77" s="21"/>
      <c r="Y77" s="20"/>
      <c r="Z77" s="23">
        <v>11785820</v>
      </c>
    </row>
    <row r="78" spans="1:26" ht="13.5" hidden="1">
      <c r="A78" s="38" t="s">
        <v>32</v>
      </c>
      <c r="B78" s="19">
        <v>28337440</v>
      </c>
      <c r="C78" s="19">
        <v>33154947</v>
      </c>
      <c r="D78" s="20">
        <v>37549721</v>
      </c>
      <c r="E78" s="21">
        <v>37549721</v>
      </c>
      <c r="F78" s="21">
        <v>2911262</v>
      </c>
      <c r="G78" s="21">
        <v>3012029</v>
      </c>
      <c r="H78" s="21">
        <v>2927818</v>
      </c>
      <c r="I78" s="21">
        <v>8851109</v>
      </c>
      <c r="J78" s="21">
        <v>2558121</v>
      </c>
      <c r="K78" s="21">
        <v>2679828</v>
      </c>
      <c r="L78" s="21">
        <v>2826196</v>
      </c>
      <c r="M78" s="21">
        <v>8064145</v>
      </c>
      <c r="N78" s="21">
        <v>2858540</v>
      </c>
      <c r="O78" s="21">
        <v>2626200</v>
      </c>
      <c r="P78" s="21">
        <v>2852540</v>
      </c>
      <c r="Q78" s="21">
        <v>8337280</v>
      </c>
      <c r="R78" s="21">
        <v>2800841</v>
      </c>
      <c r="S78" s="21">
        <v>2402061</v>
      </c>
      <c r="T78" s="21">
        <v>2699511</v>
      </c>
      <c r="U78" s="21">
        <v>7902413</v>
      </c>
      <c r="V78" s="21">
        <v>33154947</v>
      </c>
      <c r="W78" s="21">
        <v>37549721</v>
      </c>
      <c r="X78" s="21"/>
      <c r="Y78" s="20"/>
      <c r="Z78" s="23">
        <v>37549721</v>
      </c>
    </row>
    <row r="79" spans="1:26" ht="13.5" hidden="1">
      <c r="A79" s="39" t="s">
        <v>103</v>
      </c>
      <c r="B79" s="19">
        <v>23743794</v>
      </c>
      <c r="C79" s="19">
        <v>30401814</v>
      </c>
      <c r="D79" s="20">
        <v>32723208</v>
      </c>
      <c r="E79" s="21">
        <v>32723208</v>
      </c>
      <c r="F79" s="21">
        <v>2687371</v>
      </c>
      <c r="G79" s="21">
        <v>2761631</v>
      </c>
      <c r="H79" s="21">
        <v>2677420</v>
      </c>
      <c r="I79" s="21">
        <v>8126422</v>
      </c>
      <c r="J79" s="21">
        <v>2334454</v>
      </c>
      <c r="K79" s="21">
        <v>2453138</v>
      </c>
      <c r="L79" s="21">
        <v>2599786</v>
      </c>
      <c r="M79" s="21">
        <v>7387378</v>
      </c>
      <c r="N79" s="21">
        <v>2633080</v>
      </c>
      <c r="O79" s="21">
        <v>2400361</v>
      </c>
      <c r="P79" s="21">
        <v>2627011</v>
      </c>
      <c r="Q79" s="21">
        <v>7660452</v>
      </c>
      <c r="R79" s="21">
        <v>2577522</v>
      </c>
      <c r="S79" s="21">
        <v>2175388</v>
      </c>
      <c r="T79" s="21">
        <v>2474652</v>
      </c>
      <c r="U79" s="21">
        <v>7227562</v>
      </c>
      <c r="V79" s="21">
        <v>30401814</v>
      </c>
      <c r="W79" s="21">
        <v>32723208</v>
      </c>
      <c r="X79" s="21"/>
      <c r="Y79" s="20"/>
      <c r="Z79" s="23">
        <v>32723208</v>
      </c>
    </row>
    <row r="80" spans="1:26" ht="13.5" hidden="1">
      <c r="A80" s="39" t="s">
        <v>104</v>
      </c>
      <c r="B80" s="19">
        <v>1452195</v>
      </c>
      <c r="C80" s="19"/>
      <c r="D80" s="20">
        <v>1076282</v>
      </c>
      <c r="E80" s="21">
        <v>1076282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1076282</v>
      </c>
      <c r="X80" s="21"/>
      <c r="Y80" s="20"/>
      <c r="Z80" s="23">
        <v>1076282</v>
      </c>
    </row>
    <row r="81" spans="1:26" ht="13.5" hidden="1">
      <c r="A81" s="39" t="s">
        <v>105</v>
      </c>
      <c r="B81" s="19">
        <v>587775</v>
      </c>
      <c r="C81" s="19"/>
      <c r="D81" s="20">
        <v>344613</v>
      </c>
      <c r="E81" s="21">
        <v>344613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344613</v>
      </c>
      <c r="X81" s="21"/>
      <c r="Y81" s="20"/>
      <c r="Z81" s="23">
        <v>344613</v>
      </c>
    </row>
    <row r="82" spans="1:26" ht="13.5" hidden="1">
      <c r="A82" s="39" t="s">
        <v>106</v>
      </c>
      <c r="B82" s="19">
        <v>2553676</v>
      </c>
      <c r="C82" s="19">
        <v>2753133</v>
      </c>
      <c r="D82" s="20">
        <v>3405618</v>
      </c>
      <c r="E82" s="21">
        <v>3405618</v>
      </c>
      <c r="F82" s="21">
        <v>223891</v>
      </c>
      <c r="G82" s="21">
        <v>250398</v>
      </c>
      <c r="H82" s="21">
        <v>250398</v>
      </c>
      <c r="I82" s="21">
        <v>724687</v>
      </c>
      <c r="J82" s="21">
        <v>223667</v>
      </c>
      <c r="K82" s="21">
        <v>226690</v>
      </c>
      <c r="L82" s="21">
        <v>226410</v>
      </c>
      <c r="M82" s="21">
        <v>676767</v>
      </c>
      <c r="N82" s="21">
        <v>225460</v>
      </c>
      <c r="O82" s="21">
        <v>225839</v>
      </c>
      <c r="P82" s="21">
        <v>225529</v>
      </c>
      <c r="Q82" s="21">
        <v>676828</v>
      </c>
      <c r="R82" s="21">
        <v>223319</v>
      </c>
      <c r="S82" s="21">
        <v>226673</v>
      </c>
      <c r="T82" s="21">
        <v>224859</v>
      </c>
      <c r="U82" s="21">
        <v>674851</v>
      </c>
      <c r="V82" s="21">
        <v>2753133</v>
      </c>
      <c r="W82" s="21">
        <v>3405618</v>
      </c>
      <c r="X82" s="21"/>
      <c r="Y82" s="20"/>
      <c r="Z82" s="23">
        <v>3405618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2788515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101164025</v>
      </c>
      <c r="D5" s="158">
        <f>SUM(D6:D8)</f>
        <v>0</v>
      </c>
      <c r="E5" s="159">
        <f t="shared" si="0"/>
        <v>79301194</v>
      </c>
      <c r="F5" s="105">
        <f t="shared" si="0"/>
        <v>79301194</v>
      </c>
      <c r="G5" s="105">
        <f t="shared" si="0"/>
        <v>26801382</v>
      </c>
      <c r="H5" s="105">
        <f t="shared" si="0"/>
        <v>16048596</v>
      </c>
      <c r="I5" s="105">
        <f t="shared" si="0"/>
        <v>1582642</v>
      </c>
      <c r="J5" s="105">
        <f t="shared" si="0"/>
        <v>44432620</v>
      </c>
      <c r="K5" s="105">
        <f t="shared" si="0"/>
        <v>1402128</v>
      </c>
      <c r="L5" s="105">
        <f t="shared" si="0"/>
        <v>1402453</v>
      </c>
      <c r="M5" s="105">
        <f t="shared" si="0"/>
        <v>21242780</v>
      </c>
      <c r="N5" s="105">
        <f t="shared" si="0"/>
        <v>24047361</v>
      </c>
      <c r="O5" s="105">
        <f t="shared" si="0"/>
        <v>0</v>
      </c>
      <c r="P5" s="105">
        <f t="shared" si="0"/>
        <v>1379539</v>
      </c>
      <c r="Q5" s="105">
        <f t="shared" si="0"/>
        <v>17153408</v>
      </c>
      <c r="R5" s="105">
        <f t="shared" si="0"/>
        <v>18532947</v>
      </c>
      <c r="S5" s="105">
        <f t="shared" si="0"/>
        <v>1352519</v>
      </c>
      <c r="T5" s="105">
        <f t="shared" si="0"/>
        <v>1309337</v>
      </c>
      <c r="U5" s="105">
        <f t="shared" si="0"/>
        <v>5456586</v>
      </c>
      <c r="V5" s="105">
        <f t="shared" si="0"/>
        <v>8118442</v>
      </c>
      <c r="W5" s="105">
        <f t="shared" si="0"/>
        <v>95131370</v>
      </c>
      <c r="X5" s="105">
        <f t="shared" si="0"/>
        <v>79301194</v>
      </c>
      <c r="Y5" s="105">
        <f t="shared" si="0"/>
        <v>15830176</v>
      </c>
      <c r="Z5" s="142">
        <f>+IF(X5&lt;&gt;0,+(Y5/X5)*100,0)</f>
        <v>19.962090356420106</v>
      </c>
      <c r="AA5" s="158">
        <f>SUM(AA6:AA8)</f>
        <v>79301194</v>
      </c>
    </row>
    <row r="6" spans="1:27" ht="13.5">
      <c r="A6" s="143" t="s">
        <v>75</v>
      </c>
      <c r="B6" s="141"/>
      <c r="C6" s="160"/>
      <c r="D6" s="160"/>
      <c r="E6" s="161"/>
      <c r="F6" s="65"/>
      <c r="G6" s="65">
        <v>122296</v>
      </c>
      <c r="H6" s="65">
        <v>29019</v>
      </c>
      <c r="I6" s="65">
        <v>45792</v>
      </c>
      <c r="J6" s="65">
        <v>197107</v>
      </c>
      <c r="K6" s="65">
        <v>67511</v>
      </c>
      <c r="L6" s="65">
        <v>45128</v>
      </c>
      <c r="M6" s="65">
        <v>29598</v>
      </c>
      <c r="N6" s="65">
        <v>142237</v>
      </c>
      <c r="O6" s="65"/>
      <c r="P6" s="65">
        <v>37948</v>
      </c>
      <c r="Q6" s="65">
        <v>28241</v>
      </c>
      <c r="R6" s="65">
        <v>66189</v>
      </c>
      <c r="S6" s="65">
        <v>23127</v>
      </c>
      <c r="T6" s="65">
        <v>37565</v>
      </c>
      <c r="U6" s="65">
        <v>241289</v>
      </c>
      <c r="V6" s="65">
        <v>301981</v>
      </c>
      <c r="W6" s="65">
        <v>707514</v>
      </c>
      <c r="X6" s="65"/>
      <c r="Y6" s="65">
        <v>707514</v>
      </c>
      <c r="Z6" s="145">
        <v>0</v>
      </c>
      <c r="AA6" s="160"/>
    </row>
    <row r="7" spans="1:27" ht="13.5">
      <c r="A7" s="143" t="s">
        <v>76</v>
      </c>
      <c r="B7" s="141"/>
      <c r="C7" s="162">
        <v>101164025</v>
      </c>
      <c r="D7" s="162"/>
      <c r="E7" s="163">
        <v>79301194</v>
      </c>
      <c r="F7" s="164">
        <v>79301194</v>
      </c>
      <c r="G7" s="164">
        <v>26679086</v>
      </c>
      <c r="H7" s="164">
        <v>2616318</v>
      </c>
      <c r="I7" s="164">
        <v>1536850</v>
      </c>
      <c r="J7" s="164">
        <v>30832254</v>
      </c>
      <c r="K7" s="164">
        <v>1334617</v>
      </c>
      <c r="L7" s="164">
        <v>1357325</v>
      </c>
      <c r="M7" s="164">
        <v>21213182</v>
      </c>
      <c r="N7" s="164">
        <v>23905124</v>
      </c>
      <c r="O7" s="164"/>
      <c r="P7" s="164">
        <v>1341469</v>
      </c>
      <c r="Q7" s="164">
        <v>15338167</v>
      </c>
      <c r="R7" s="164">
        <v>16679636</v>
      </c>
      <c r="S7" s="164">
        <v>1329392</v>
      </c>
      <c r="T7" s="164">
        <v>1271772</v>
      </c>
      <c r="U7" s="164">
        <v>5215297</v>
      </c>
      <c r="V7" s="164">
        <v>7816461</v>
      </c>
      <c r="W7" s="164">
        <v>79233475</v>
      </c>
      <c r="X7" s="164">
        <v>79301194</v>
      </c>
      <c r="Y7" s="164">
        <v>-67719</v>
      </c>
      <c r="Z7" s="146">
        <v>-0.09</v>
      </c>
      <c r="AA7" s="162">
        <v>79301194</v>
      </c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>
        <v>13403259</v>
      </c>
      <c r="I8" s="65"/>
      <c r="J8" s="65">
        <v>13403259</v>
      </c>
      <c r="K8" s="65"/>
      <c r="L8" s="65"/>
      <c r="M8" s="65"/>
      <c r="N8" s="65"/>
      <c r="O8" s="65"/>
      <c r="P8" s="65">
        <v>122</v>
      </c>
      <c r="Q8" s="65">
        <v>1787000</v>
      </c>
      <c r="R8" s="65">
        <v>1787122</v>
      </c>
      <c r="S8" s="65"/>
      <c r="T8" s="65"/>
      <c r="U8" s="65"/>
      <c r="V8" s="65"/>
      <c r="W8" s="65">
        <v>15190381</v>
      </c>
      <c r="X8" s="65"/>
      <c r="Y8" s="65">
        <v>15190381</v>
      </c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116597</v>
      </c>
      <c r="D9" s="158">
        <f>SUM(D10:D14)</f>
        <v>0</v>
      </c>
      <c r="E9" s="159">
        <f t="shared" si="1"/>
        <v>156277</v>
      </c>
      <c r="F9" s="105">
        <f t="shared" si="1"/>
        <v>156277</v>
      </c>
      <c r="G9" s="105">
        <f t="shared" si="1"/>
        <v>19176</v>
      </c>
      <c r="H9" s="105">
        <f t="shared" si="1"/>
        <v>26544</v>
      </c>
      <c r="I9" s="105">
        <f t="shared" si="1"/>
        <v>5976</v>
      </c>
      <c r="J9" s="105">
        <f t="shared" si="1"/>
        <v>51696</v>
      </c>
      <c r="K9" s="105">
        <f t="shared" si="1"/>
        <v>24158</v>
      </c>
      <c r="L9" s="105">
        <f t="shared" si="1"/>
        <v>33221</v>
      </c>
      <c r="M9" s="105">
        <f t="shared" si="1"/>
        <v>13056</v>
      </c>
      <c r="N9" s="105">
        <f t="shared" si="1"/>
        <v>70435</v>
      </c>
      <c r="O9" s="105">
        <f t="shared" si="1"/>
        <v>0</v>
      </c>
      <c r="P9" s="105">
        <f t="shared" si="1"/>
        <v>14562</v>
      </c>
      <c r="Q9" s="105">
        <f t="shared" si="1"/>
        <v>23687</v>
      </c>
      <c r="R9" s="105">
        <f t="shared" si="1"/>
        <v>38249</v>
      </c>
      <c r="S9" s="105">
        <f t="shared" si="1"/>
        <v>5944</v>
      </c>
      <c r="T9" s="105">
        <f t="shared" si="1"/>
        <v>24278</v>
      </c>
      <c r="U9" s="105">
        <f t="shared" si="1"/>
        <v>17393</v>
      </c>
      <c r="V9" s="105">
        <f t="shared" si="1"/>
        <v>47615</v>
      </c>
      <c r="W9" s="105">
        <f t="shared" si="1"/>
        <v>207995</v>
      </c>
      <c r="X9" s="105">
        <f t="shared" si="1"/>
        <v>156277</v>
      </c>
      <c r="Y9" s="105">
        <f t="shared" si="1"/>
        <v>51718</v>
      </c>
      <c r="Z9" s="142">
        <f>+IF(X9&lt;&gt;0,+(Y9/X9)*100,0)</f>
        <v>33.09380139111961</v>
      </c>
      <c r="AA9" s="158">
        <f>SUM(AA10:AA14)</f>
        <v>156277</v>
      </c>
    </row>
    <row r="10" spans="1:27" ht="13.5">
      <c r="A10" s="143" t="s">
        <v>79</v>
      </c>
      <c r="B10" s="141"/>
      <c r="C10" s="160"/>
      <c r="D10" s="160"/>
      <c r="E10" s="161">
        <v>1066</v>
      </c>
      <c r="F10" s="65">
        <v>1066</v>
      </c>
      <c r="G10" s="65">
        <v>157</v>
      </c>
      <c r="H10" s="65">
        <v>2904</v>
      </c>
      <c r="I10" s="65"/>
      <c r="J10" s="65">
        <v>3061</v>
      </c>
      <c r="K10" s="65">
        <v>3291</v>
      </c>
      <c r="L10" s="65">
        <v>2821</v>
      </c>
      <c r="M10" s="65">
        <v>153</v>
      </c>
      <c r="N10" s="65">
        <v>6265</v>
      </c>
      <c r="O10" s="65"/>
      <c r="P10" s="65">
        <v>1560</v>
      </c>
      <c r="Q10" s="65">
        <v>1245</v>
      </c>
      <c r="R10" s="65">
        <v>2805</v>
      </c>
      <c r="S10" s="65">
        <v>1666</v>
      </c>
      <c r="T10" s="65">
        <v>804</v>
      </c>
      <c r="U10" s="65">
        <v>1907</v>
      </c>
      <c r="V10" s="65">
        <v>4377</v>
      </c>
      <c r="W10" s="65">
        <v>16508</v>
      </c>
      <c r="X10" s="65">
        <v>1066</v>
      </c>
      <c r="Y10" s="65">
        <v>15442</v>
      </c>
      <c r="Z10" s="145">
        <v>1448.59</v>
      </c>
      <c r="AA10" s="160">
        <v>1066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>
        <v>116597</v>
      </c>
      <c r="D13" s="160"/>
      <c r="E13" s="161">
        <v>155211</v>
      </c>
      <c r="F13" s="65">
        <v>155211</v>
      </c>
      <c r="G13" s="65">
        <v>19019</v>
      </c>
      <c r="H13" s="65">
        <v>23640</v>
      </c>
      <c r="I13" s="65">
        <v>5976</v>
      </c>
      <c r="J13" s="65">
        <v>48635</v>
      </c>
      <c r="K13" s="65">
        <v>20867</v>
      </c>
      <c r="L13" s="65">
        <v>30400</v>
      </c>
      <c r="M13" s="65">
        <v>12903</v>
      </c>
      <c r="N13" s="65">
        <v>64170</v>
      </c>
      <c r="O13" s="65"/>
      <c r="P13" s="65">
        <v>13002</v>
      </c>
      <c r="Q13" s="65">
        <v>22442</v>
      </c>
      <c r="R13" s="65">
        <v>35444</v>
      </c>
      <c r="S13" s="65">
        <v>4278</v>
      </c>
      <c r="T13" s="65">
        <v>23474</v>
      </c>
      <c r="U13" s="65">
        <v>15486</v>
      </c>
      <c r="V13" s="65">
        <v>43238</v>
      </c>
      <c r="W13" s="65">
        <v>191487</v>
      </c>
      <c r="X13" s="65">
        <v>155211</v>
      </c>
      <c r="Y13" s="65">
        <v>36276</v>
      </c>
      <c r="Z13" s="145">
        <v>23.37</v>
      </c>
      <c r="AA13" s="160">
        <v>155211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3855577</v>
      </c>
      <c r="D15" s="158">
        <f>SUM(D16:D18)</f>
        <v>0</v>
      </c>
      <c r="E15" s="159">
        <f t="shared" si="2"/>
        <v>20168923</v>
      </c>
      <c r="F15" s="105">
        <f t="shared" si="2"/>
        <v>20168923</v>
      </c>
      <c r="G15" s="105">
        <f t="shared" si="2"/>
        <v>648618</v>
      </c>
      <c r="H15" s="105">
        <f t="shared" si="2"/>
        <v>658596</v>
      </c>
      <c r="I15" s="105">
        <f t="shared" si="2"/>
        <v>1247019</v>
      </c>
      <c r="J15" s="105">
        <f t="shared" si="2"/>
        <v>2554233</v>
      </c>
      <c r="K15" s="105">
        <f t="shared" si="2"/>
        <v>1376021</v>
      </c>
      <c r="L15" s="105">
        <f t="shared" si="2"/>
        <v>638355</v>
      </c>
      <c r="M15" s="105">
        <f t="shared" si="2"/>
        <v>707245</v>
      </c>
      <c r="N15" s="105">
        <f t="shared" si="2"/>
        <v>2721621</v>
      </c>
      <c r="O15" s="105">
        <f t="shared" si="2"/>
        <v>0</v>
      </c>
      <c r="P15" s="105">
        <f t="shared" si="2"/>
        <v>602647</v>
      </c>
      <c r="Q15" s="105">
        <f t="shared" si="2"/>
        <v>1492878</v>
      </c>
      <c r="R15" s="105">
        <f t="shared" si="2"/>
        <v>2095525</v>
      </c>
      <c r="S15" s="105">
        <f t="shared" si="2"/>
        <v>600853</v>
      </c>
      <c r="T15" s="105">
        <f t="shared" si="2"/>
        <v>956241</v>
      </c>
      <c r="U15" s="105">
        <f t="shared" si="2"/>
        <v>742518</v>
      </c>
      <c r="V15" s="105">
        <f t="shared" si="2"/>
        <v>2299612</v>
      </c>
      <c r="W15" s="105">
        <f t="shared" si="2"/>
        <v>9670991</v>
      </c>
      <c r="X15" s="105">
        <f t="shared" si="2"/>
        <v>20168923</v>
      </c>
      <c r="Y15" s="105">
        <f t="shared" si="2"/>
        <v>-10497932</v>
      </c>
      <c r="Z15" s="142">
        <f>+IF(X15&lt;&gt;0,+(Y15/X15)*100,0)</f>
        <v>-52.05003757513478</v>
      </c>
      <c r="AA15" s="158">
        <f>SUM(AA16:AA18)</f>
        <v>20168923</v>
      </c>
    </row>
    <row r="16" spans="1:27" ht="13.5">
      <c r="A16" s="143" t="s">
        <v>85</v>
      </c>
      <c r="B16" s="141"/>
      <c r="C16" s="160">
        <v>3641440</v>
      </c>
      <c r="D16" s="160"/>
      <c r="E16" s="161">
        <v>19148143</v>
      </c>
      <c r="F16" s="65">
        <v>19148143</v>
      </c>
      <c r="G16" s="65">
        <v>648618</v>
      </c>
      <c r="H16" s="65">
        <v>643846</v>
      </c>
      <c r="I16" s="65">
        <v>1231469</v>
      </c>
      <c r="J16" s="65">
        <v>2523933</v>
      </c>
      <c r="K16" s="65">
        <v>1307899</v>
      </c>
      <c r="L16" s="65">
        <v>633855</v>
      </c>
      <c r="M16" s="65">
        <v>704195</v>
      </c>
      <c r="N16" s="65">
        <v>2645949</v>
      </c>
      <c r="O16" s="65"/>
      <c r="P16" s="65">
        <v>602447</v>
      </c>
      <c r="Q16" s="65">
        <v>1427798</v>
      </c>
      <c r="R16" s="65">
        <v>2030245</v>
      </c>
      <c r="S16" s="65">
        <v>598303</v>
      </c>
      <c r="T16" s="65">
        <v>956241</v>
      </c>
      <c r="U16" s="65">
        <v>740868</v>
      </c>
      <c r="V16" s="65">
        <v>2295412</v>
      </c>
      <c r="W16" s="65">
        <v>9495539</v>
      </c>
      <c r="X16" s="65">
        <v>19148143</v>
      </c>
      <c r="Y16" s="65">
        <v>-9652604</v>
      </c>
      <c r="Z16" s="145">
        <v>-50.41</v>
      </c>
      <c r="AA16" s="160">
        <v>19148143</v>
      </c>
    </row>
    <row r="17" spans="1:27" ht="13.5">
      <c r="A17" s="143" t="s">
        <v>86</v>
      </c>
      <c r="B17" s="141"/>
      <c r="C17" s="160">
        <v>214137</v>
      </c>
      <c r="D17" s="160"/>
      <c r="E17" s="161">
        <v>1020780</v>
      </c>
      <c r="F17" s="65">
        <v>1020780</v>
      </c>
      <c r="G17" s="65"/>
      <c r="H17" s="65">
        <v>14750</v>
      </c>
      <c r="I17" s="65">
        <v>15550</v>
      </c>
      <c r="J17" s="65">
        <v>30300</v>
      </c>
      <c r="K17" s="65">
        <v>68122</v>
      </c>
      <c r="L17" s="65">
        <v>4500</v>
      </c>
      <c r="M17" s="65">
        <v>3050</v>
      </c>
      <c r="N17" s="65">
        <v>75672</v>
      </c>
      <c r="O17" s="65"/>
      <c r="P17" s="65">
        <v>200</v>
      </c>
      <c r="Q17" s="65">
        <v>65080</v>
      </c>
      <c r="R17" s="65">
        <v>65280</v>
      </c>
      <c r="S17" s="65">
        <v>2550</v>
      </c>
      <c r="T17" s="65"/>
      <c r="U17" s="65">
        <v>1650</v>
      </c>
      <c r="V17" s="65">
        <v>4200</v>
      </c>
      <c r="W17" s="65">
        <v>175452</v>
      </c>
      <c r="X17" s="65">
        <v>1020780</v>
      </c>
      <c r="Y17" s="65">
        <v>-845328</v>
      </c>
      <c r="Z17" s="145">
        <v>-82.81</v>
      </c>
      <c r="AA17" s="160">
        <v>1020780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28337440</v>
      </c>
      <c r="D19" s="158">
        <f>SUM(D20:D23)</f>
        <v>0</v>
      </c>
      <c r="E19" s="159">
        <f t="shared" si="3"/>
        <v>37549721</v>
      </c>
      <c r="F19" s="105">
        <f t="shared" si="3"/>
        <v>37549721</v>
      </c>
      <c r="G19" s="105">
        <f t="shared" si="3"/>
        <v>2912899</v>
      </c>
      <c r="H19" s="105">
        <f t="shared" si="3"/>
        <v>3012028</v>
      </c>
      <c r="I19" s="105">
        <f t="shared" si="3"/>
        <v>3494928</v>
      </c>
      <c r="J19" s="105">
        <f t="shared" si="3"/>
        <v>9419855</v>
      </c>
      <c r="K19" s="105">
        <f t="shared" si="3"/>
        <v>2558121</v>
      </c>
      <c r="L19" s="105">
        <f t="shared" si="3"/>
        <v>2679828</v>
      </c>
      <c r="M19" s="105">
        <f t="shared" si="3"/>
        <v>2826194</v>
      </c>
      <c r="N19" s="105">
        <f t="shared" si="3"/>
        <v>8064143</v>
      </c>
      <c r="O19" s="105">
        <f t="shared" si="3"/>
        <v>0</v>
      </c>
      <c r="P19" s="105">
        <f t="shared" si="3"/>
        <v>2626201</v>
      </c>
      <c r="Q19" s="105">
        <f t="shared" si="3"/>
        <v>2857580</v>
      </c>
      <c r="R19" s="105">
        <f t="shared" si="3"/>
        <v>5483781</v>
      </c>
      <c r="S19" s="105">
        <f t="shared" si="3"/>
        <v>2807717</v>
      </c>
      <c r="T19" s="105">
        <f t="shared" si="3"/>
        <v>2407101</v>
      </c>
      <c r="U19" s="105">
        <f t="shared" si="3"/>
        <v>2702715</v>
      </c>
      <c r="V19" s="105">
        <f t="shared" si="3"/>
        <v>7917533</v>
      </c>
      <c r="W19" s="105">
        <f t="shared" si="3"/>
        <v>30885312</v>
      </c>
      <c r="X19" s="105">
        <f t="shared" si="3"/>
        <v>37549721</v>
      </c>
      <c r="Y19" s="105">
        <f t="shared" si="3"/>
        <v>-6664409</v>
      </c>
      <c r="Z19" s="142">
        <f>+IF(X19&lt;&gt;0,+(Y19/X19)*100,0)</f>
        <v>-17.748225080021236</v>
      </c>
      <c r="AA19" s="158">
        <f>SUM(AA20:AA23)</f>
        <v>37549721</v>
      </c>
    </row>
    <row r="20" spans="1:27" ht="13.5">
      <c r="A20" s="143" t="s">
        <v>89</v>
      </c>
      <c r="B20" s="141"/>
      <c r="C20" s="160">
        <v>23743794</v>
      </c>
      <c r="D20" s="160"/>
      <c r="E20" s="161">
        <v>32723208</v>
      </c>
      <c r="F20" s="65">
        <v>32723208</v>
      </c>
      <c r="G20" s="65">
        <v>2687371</v>
      </c>
      <c r="H20" s="65">
        <v>2761630</v>
      </c>
      <c r="I20" s="65">
        <v>2677420</v>
      </c>
      <c r="J20" s="65">
        <v>8126421</v>
      </c>
      <c r="K20" s="65">
        <v>2334454</v>
      </c>
      <c r="L20" s="65">
        <v>2453138</v>
      </c>
      <c r="M20" s="65">
        <v>2599785</v>
      </c>
      <c r="N20" s="65">
        <v>7387377</v>
      </c>
      <c r="O20" s="65"/>
      <c r="P20" s="65">
        <v>2400361</v>
      </c>
      <c r="Q20" s="65">
        <v>2627011</v>
      </c>
      <c r="R20" s="65">
        <v>5027372</v>
      </c>
      <c r="S20" s="65">
        <v>2577522</v>
      </c>
      <c r="T20" s="65">
        <v>2175388</v>
      </c>
      <c r="U20" s="65">
        <v>2474652</v>
      </c>
      <c r="V20" s="65">
        <v>7227562</v>
      </c>
      <c r="W20" s="65">
        <v>27768732</v>
      </c>
      <c r="X20" s="65">
        <v>32723208</v>
      </c>
      <c r="Y20" s="65">
        <v>-4954476</v>
      </c>
      <c r="Z20" s="145">
        <v>-15.14</v>
      </c>
      <c r="AA20" s="160">
        <v>32723208</v>
      </c>
    </row>
    <row r="21" spans="1:27" ht="13.5">
      <c r="A21" s="143" t="s">
        <v>90</v>
      </c>
      <c r="B21" s="141"/>
      <c r="C21" s="160">
        <v>1452195</v>
      </c>
      <c r="D21" s="160"/>
      <c r="E21" s="161">
        <v>1076282</v>
      </c>
      <c r="F21" s="65">
        <v>1076282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>
        <v>3404</v>
      </c>
      <c r="R21" s="65">
        <v>3404</v>
      </c>
      <c r="S21" s="65">
        <v>5239</v>
      </c>
      <c r="T21" s="65">
        <v>3403</v>
      </c>
      <c r="U21" s="65">
        <v>1567</v>
      </c>
      <c r="V21" s="65">
        <v>10209</v>
      </c>
      <c r="W21" s="65">
        <v>13613</v>
      </c>
      <c r="X21" s="65">
        <v>1076282</v>
      </c>
      <c r="Y21" s="65">
        <v>-1062669</v>
      </c>
      <c r="Z21" s="145">
        <v>-98.74</v>
      </c>
      <c r="AA21" s="160">
        <v>1076282</v>
      </c>
    </row>
    <row r="22" spans="1:27" ht="13.5">
      <c r="A22" s="143" t="s">
        <v>91</v>
      </c>
      <c r="B22" s="141"/>
      <c r="C22" s="162">
        <v>587775</v>
      </c>
      <c r="D22" s="162"/>
      <c r="E22" s="163">
        <v>344613</v>
      </c>
      <c r="F22" s="164">
        <v>344613</v>
      </c>
      <c r="G22" s="164">
        <v>1637</v>
      </c>
      <c r="H22" s="164"/>
      <c r="I22" s="164">
        <v>589412</v>
      </c>
      <c r="J22" s="164">
        <v>591049</v>
      </c>
      <c r="K22" s="164"/>
      <c r="L22" s="164"/>
      <c r="M22" s="164"/>
      <c r="N22" s="164"/>
      <c r="O22" s="164"/>
      <c r="P22" s="164"/>
      <c r="Q22" s="164">
        <v>1637</v>
      </c>
      <c r="R22" s="164">
        <v>1637</v>
      </c>
      <c r="S22" s="164">
        <v>1637</v>
      </c>
      <c r="T22" s="164">
        <v>1637</v>
      </c>
      <c r="U22" s="164">
        <v>1637</v>
      </c>
      <c r="V22" s="164">
        <v>4911</v>
      </c>
      <c r="W22" s="164">
        <v>597597</v>
      </c>
      <c r="X22" s="164">
        <v>344613</v>
      </c>
      <c r="Y22" s="164">
        <v>252984</v>
      </c>
      <c r="Z22" s="146">
        <v>73.41</v>
      </c>
      <c r="AA22" s="162">
        <v>344613</v>
      </c>
    </row>
    <row r="23" spans="1:27" ht="13.5">
      <c r="A23" s="143" t="s">
        <v>92</v>
      </c>
      <c r="B23" s="141"/>
      <c r="C23" s="160">
        <v>2553676</v>
      </c>
      <c r="D23" s="160"/>
      <c r="E23" s="161">
        <v>3405618</v>
      </c>
      <c r="F23" s="65">
        <v>3405618</v>
      </c>
      <c r="G23" s="65">
        <v>223891</v>
      </c>
      <c r="H23" s="65">
        <v>250398</v>
      </c>
      <c r="I23" s="65">
        <v>228096</v>
      </c>
      <c r="J23" s="65">
        <v>702385</v>
      </c>
      <c r="K23" s="65">
        <v>223667</v>
      </c>
      <c r="L23" s="65">
        <v>226690</v>
      </c>
      <c r="M23" s="65">
        <v>226409</v>
      </c>
      <c r="N23" s="65">
        <v>676766</v>
      </c>
      <c r="O23" s="65"/>
      <c r="P23" s="65">
        <v>225840</v>
      </c>
      <c r="Q23" s="65">
        <v>225528</v>
      </c>
      <c r="R23" s="65">
        <v>451368</v>
      </c>
      <c r="S23" s="65">
        <v>223319</v>
      </c>
      <c r="T23" s="65">
        <v>226673</v>
      </c>
      <c r="U23" s="65">
        <v>224859</v>
      </c>
      <c r="V23" s="65">
        <v>674851</v>
      </c>
      <c r="W23" s="65">
        <v>2505370</v>
      </c>
      <c r="X23" s="65">
        <v>3405618</v>
      </c>
      <c r="Y23" s="65">
        <v>-900248</v>
      </c>
      <c r="Z23" s="145">
        <v>-26.43</v>
      </c>
      <c r="AA23" s="160">
        <v>3405618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133473639</v>
      </c>
      <c r="D25" s="177">
        <f>+D5+D9+D15+D19+D24</f>
        <v>0</v>
      </c>
      <c r="E25" s="178">
        <f t="shared" si="4"/>
        <v>137176115</v>
      </c>
      <c r="F25" s="78">
        <f t="shared" si="4"/>
        <v>137176115</v>
      </c>
      <c r="G25" s="78">
        <f t="shared" si="4"/>
        <v>30382075</v>
      </c>
      <c r="H25" s="78">
        <f t="shared" si="4"/>
        <v>19745764</v>
      </c>
      <c r="I25" s="78">
        <f t="shared" si="4"/>
        <v>6330565</v>
      </c>
      <c r="J25" s="78">
        <f t="shared" si="4"/>
        <v>56458404</v>
      </c>
      <c r="K25" s="78">
        <f t="shared" si="4"/>
        <v>5360428</v>
      </c>
      <c r="L25" s="78">
        <f t="shared" si="4"/>
        <v>4753857</v>
      </c>
      <c r="M25" s="78">
        <f t="shared" si="4"/>
        <v>24789275</v>
      </c>
      <c r="N25" s="78">
        <f t="shared" si="4"/>
        <v>34903560</v>
      </c>
      <c r="O25" s="78">
        <f t="shared" si="4"/>
        <v>0</v>
      </c>
      <c r="P25" s="78">
        <f t="shared" si="4"/>
        <v>4622949</v>
      </c>
      <c r="Q25" s="78">
        <f t="shared" si="4"/>
        <v>21527553</v>
      </c>
      <c r="R25" s="78">
        <f t="shared" si="4"/>
        <v>26150502</v>
      </c>
      <c r="S25" s="78">
        <f t="shared" si="4"/>
        <v>4767033</v>
      </c>
      <c r="T25" s="78">
        <f t="shared" si="4"/>
        <v>4696957</v>
      </c>
      <c r="U25" s="78">
        <f t="shared" si="4"/>
        <v>8919212</v>
      </c>
      <c r="V25" s="78">
        <f t="shared" si="4"/>
        <v>18383202</v>
      </c>
      <c r="W25" s="78">
        <f t="shared" si="4"/>
        <v>135895668</v>
      </c>
      <c r="X25" s="78">
        <f t="shared" si="4"/>
        <v>137176115</v>
      </c>
      <c r="Y25" s="78">
        <f t="shared" si="4"/>
        <v>-1280447</v>
      </c>
      <c r="Z25" s="179">
        <f>+IF(X25&lt;&gt;0,+(Y25/X25)*100,0)</f>
        <v>-0.9334329084913945</v>
      </c>
      <c r="AA25" s="177">
        <f>+AA5+AA9+AA15+AA19+AA24</f>
        <v>137176115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121289709</v>
      </c>
      <c r="D28" s="158">
        <f>SUM(D29:D31)</f>
        <v>0</v>
      </c>
      <c r="E28" s="159">
        <f t="shared" si="5"/>
        <v>44124767</v>
      </c>
      <c r="F28" s="105">
        <f t="shared" si="5"/>
        <v>44124767</v>
      </c>
      <c r="G28" s="105">
        <f t="shared" si="5"/>
        <v>3062499</v>
      </c>
      <c r="H28" s="105">
        <f t="shared" si="5"/>
        <v>2606258</v>
      </c>
      <c r="I28" s="105">
        <f t="shared" si="5"/>
        <v>4105127</v>
      </c>
      <c r="J28" s="105">
        <f t="shared" si="5"/>
        <v>9773884</v>
      </c>
      <c r="K28" s="105">
        <f t="shared" si="5"/>
        <v>4494058</v>
      </c>
      <c r="L28" s="105">
        <f t="shared" si="5"/>
        <v>3476283</v>
      </c>
      <c r="M28" s="105">
        <f t="shared" si="5"/>
        <v>3660372</v>
      </c>
      <c r="N28" s="105">
        <f t="shared" si="5"/>
        <v>11630713</v>
      </c>
      <c r="O28" s="105">
        <f t="shared" si="5"/>
        <v>0</v>
      </c>
      <c r="P28" s="105">
        <f t="shared" si="5"/>
        <v>3142081</v>
      </c>
      <c r="Q28" s="105">
        <f t="shared" si="5"/>
        <v>5184876</v>
      </c>
      <c r="R28" s="105">
        <f t="shared" si="5"/>
        <v>8326957</v>
      </c>
      <c r="S28" s="105">
        <f t="shared" si="5"/>
        <v>4195869</v>
      </c>
      <c r="T28" s="105">
        <f t="shared" si="5"/>
        <v>4025959</v>
      </c>
      <c r="U28" s="105">
        <f t="shared" si="5"/>
        <v>4325608</v>
      </c>
      <c r="V28" s="105">
        <f t="shared" si="5"/>
        <v>12547436</v>
      </c>
      <c r="W28" s="105">
        <f t="shared" si="5"/>
        <v>42278990</v>
      </c>
      <c r="X28" s="105">
        <f t="shared" si="5"/>
        <v>44124767</v>
      </c>
      <c r="Y28" s="105">
        <f t="shared" si="5"/>
        <v>-1845777</v>
      </c>
      <c r="Z28" s="142">
        <f>+IF(X28&lt;&gt;0,+(Y28/X28)*100,0)</f>
        <v>-4.183086111253574</v>
      </c>
      <c r="AA28" s="158">
        <f>SUM(AA29:AA31)</f>
        <v>44124767</v>
      </c>
    </row>
    <row r="29" spans="1:27" ht="13.5">
      <c r="A29" s="143" t="s">
        <v>75</v>
      </c>
      <c r="B29" s="141"/>
      <c r="C29" s="160">
        <v>6678680</v>
      </c>
      <c r="D29" s="160"/>
      <c r="E29" s="161">
        <v>14899558</v>
      </c>
      <c r="F29" s="65">
        <v>14899558</v>
      </c>
      <c r="G29" s="65">
        <v>1247980</v>
      </c>
      <c r="H29" s="65">
        <v>905593</v>
      </c>
      <c r="I29" s="65">
        <v>1283057</v>
      </c>
      <c r="J29" s="65">
        <v>3436630</v>
      </c>
      <c r="K29" s="65">
        <v>1773723</v>
      </c>
      <c r="L29" s="65">
        <v>1075866</v>
      </c>
      <c r="M29" s="65">
        <v>1047608</v>
      </c>
      <c r="N29" s="65">
        <v>3897197</v>
      </c>
      <c r="O29" s="65"/>
      <c r="P29" s="65">
        <v>1098614</v>
      </c>
      <c r="Q29" s="65">
        <v>1199961</v>
      </c>
      <c r="R29" s="65">
        <v>2298575</v>
      </c>
      <c r="S29" s="65">
        <v>1043443</v>
      </c>
      <c r="T29" s="65">
        <v>1370593</v>
      </c>
      <c r="U29" s="65">
        <v>1154586</v>
      </c>
      <c r="V29" s="65">
        <v>3568622</v>
      </c>
      <c r="W29" s="65">
        <v>13201024</v>
      </c>
      <c r="X29" s="65">
        <v>14899558</v>
      </c>
      <c r="Y29" s="65">
        <v>-1698534</v>
      </c>
      <c r="Z29" s="145">
        <v>-11.4</v>
      </c>
      <c r="AA29" s="160">
        <v>14899558</v>
      </c>
    </row>
    <row r="30" spans="1:27" ht="13.5">
      <c r="A30" s="143" t="s">
        <v>76</v>
      </c>
      <c r="B30" s="141"/>
      <c r="C30" s="162">
        <v>80208998</v>
      </c>
      <c r="D30" s="162"/>
      <c r="E30" s="163">
        <v>14069547</v>
      </c>
      <c r="F30" s="164">
        <v>14069547</v>
      </c>
      <c r="G30" s="164">
        <v>840690</v>
      </c>
      <c r="H30" s="164">
        <v>638083</v>
      </c>
      <c r="I30" s="164">
        <v>1574037</v>
      </c>
      <c r="J30" s="164">
        <v>3052810</v>
      </c>
      <c r="K30" s="164">
        <v>1518932</v>
      </c>
      <c r="L30" s="164">
        <v>1160657</v>
      </c>
      <c r="M30" s="164">
        <v>1347889</v>
      </c>
      <c r="N30" s="164">
        <v>4027478</v>
      </c>
      <c r="O30" s="164"/>
      <c r="P30" s="164">
        <v>595731</v>
      </c>
      <c r="Q30" s="164">
        <v>2512071</v>
      </c>
      <c r="R30" s="164">
        <v>3107802</v>
      </c>
      <c r="S30" s="164">
        <v>1808620</v>
      </c>
      <c r="T30" s="164">
        <v>1191650</v>
      </c>
      <c r="U30" s="164">
        <v>1822653</v>
      </c>
      <c r="V30" s="164">
        <v>4822923</v>
      </c>
      <c r="W30" s="164">
        <v>15011013</v>
      </c>
      <c r="X30" s="164">
        <v>14069547</v>
      </c>
      <c r="Y30" s="164">
        <v>941466</v>
      </c>
      <c r="Z30" s="146">
        <v>6.69</v>
      </c>
      <c r="AA30" s="162">
        <v>14069547</v>
      </c>
    </row>
    <row r="31" spans="1:27" ht="13.5">
      <c r="A31" s="143" t="s">
        <v>77</v>
      </c>
      <c r="B31" s="141"/>
      <c r="C31" s="160">
        <v>34402031</v>
      </c>
      <c r="D31" s="160"/>
      <c r="E31" s="161">
        <v>15155662</v>
      </c>
      <c r="F31" s="65">
        <v>15155662</v>
      </c>
      <c r="G31" s="65">
        <v>973829</v>
      </c>
      <c r="H31" s="65">
        <v>1062582</v>
      </c>
      <c r="I31" s="65">
        <v>1248033</v>
      </c>
      <c r="J31" s="65">
        <v>3284444</v>
      </c>
      <c r="K31" s="65">
        <v>1201403</v>
      </c>
      <c r="L31" s="65">
        <v>1239760</v>
      </c>
      <c r="M31" s="65">
        <v>1264875</v>
      </c>
      <c r="N31" s="65">
        <v>3706038</v>
      </c>
      <c r="O31" s="65"/>
      <c r="P31" s="65">
        <v>1447736</v>
      </c>
      <c r="Q31" s="65">
        <v>1472844</v>
      </c>
      <c r="R31" s="65">
        <v>2920580</v>
      </c>
      <c r="S31" s="65">
        <v>1343806</v>
      </c>
      <c r="T31" s="65">
        <v>1463716</v>
      </c>
      <c r="U31" s="65">
        <v>1348369</v>
      </c>
      <c r="V31" s="65">
        <v>4155891</v>
      </c>
      <c r="W31" s="65">
        <v>14066953</v>
      </c>
      <c r="X31" s="65">
        <v>15155662</v>
      </c>
      <c r="Y31" s="65">
        <v>-1088709</v>
      </c>
      <c r="Z31" s="145">
        <v>-7.18</v>
      </c>
      <c r="AA31" s="160">
        <v>15155662</v>
      </c>
    </row>
    <row r="32" spans="1:27" ht="13.5">
      <c r="A32" s="140" t="s">
        <v>78</v>
      </c>
      <c r="B32" s="141"/>
      <c r="C32" s="158">
        <f aca="true" t="shared" si="6" ref="C32:Y32">SUM(C33:C37)</f>
        <v>3233651</v>
      </c>
      <c r="D32" s="158">
        <f>SUM(D33:D37)</f>
        <v>0</v>
      </c>
      <c r="E32" s="159">
        <f t="shared" si="6"/>
        <v>7991582</v>
      </c>
      <c r="F32" s="105">
        <f t="shared" si="6"/>
        <v>7991582</v>
      </c>
      <c r="G32" s="105">
        <f t="shared" si="6"/>
        <v>544997</v>
      </c>
      <c r="H32" s="105">
        <f t="shared" si="6"/>
        <v>859795</v>
      </c>
      <c r="I32" s="105">
        <f t="shared" si="6"/>
        <v>1022493</v>
      </c>
      <c r="J32" s="105">
        <f t="shared" si="6"/>
        <v>2427285</v>
      </c>
      <c r="K32" s="105">
        <f t="shared" si="6"/>
        <v>752862</v>
      </c>
      <c r="L32" s="105">
        <f t="shared" si="6"/>
        <v>912897</v>
      </c>
      <c r="M32" s="105">
        <f t="shared" si="6"/>
        <v>835069</v>
      </c>
      <c r="N32" s="105">
        <f t="shared" si="6"/>
        <v>2500828</v>
      </c>
      <c r="O32" s="105">
        <f t="shared" si="6"/>
        <v>0</v>
      </c>
      <c r="P32" s="105">
        <f t="shared" si="6"/>
        <v>644469</v>
      </c>
      <c r="Q32" s="105">
        <f t="shared" si="6"/>
        <v>969370</v>
      </c>
      <c r="R32" s="105">
        <f t="shared" si="6"/>
        <v>1613839</v>
      </c>
      <c r="S32" s="105">
        <f t="shared" si="6"/>
        <v>918231</v>
      </c>
      <c r="T32" s="105">
        <f t="shared" si="6"/>
        <v>816475</v>
      </c>
      <c r="U32" s="105">
        <f t="shared" si="6"/>
        <v>987749</v>
      </c>
      <c r="V32" s="105">
        <f t="shared" si="6"/>
        <v>2722455</v>
      </c>
      <c r="W32" s="105">
        <f t="shared" si="6"/>
        <v>9264407</v>
      </c>
      <c r="X32" s="105">
        <f t="shared" si="6"/>
        <v>7991582</v>
      </c>
      <c r="Y32" s="105">
        <f t="shared" si="6"/>
        <v>1272825</v>
      </c>
      <c r="Z32" s="142">
        <f>+IF(X32&lt;&gt;0,+(Y32/X32)*100,0)</f>
        <v>15.927071761260786</v>
      </c>
      <c r="AA32" s="158">
        <f>SUM(AA33:AA37)</f>
        <v>7991582</v>
      </c>
    </row>
    <row r="33" spans="1:27" ht="13.5">
      <c r="A33" s="143" t="s">
        <v>79</v>
      </c>
      <c r="B33" s="141"/>
      <c r="C33" s="160"/>
      <c r="D33" s="160"/>
      <c r="E33" s="161">
        <v>5801614</v>
      </c>
      <c r="F33" s="65">
        <v>5801614</v>
      </c>
      <c r="G33" s="65">
        <v>399122</v>
      </c>
      <c r="H33" s="65">
        <v>459337</v>
      </c>
      <c r="I33" s="65">
        <v>790641</v>
      </c>
      <c r="J33" s="65">
        <v>1649100</v>
      </c>
      <c r="K33" s="65">
        <v>439016</v>
      </c>
      <c r="L33" s="65">
        <v>487385</v>
      </c>
      <c r="M33" s="65">
        <v>448264</v>
      </c>
      <c r="N33" s="65">
        <v>1374665</v>
      </c>
      <c r="O33" s="65"/>
      <c r="P33" s="65">
        <v>451986</v>
      </c>
      <c r="Q33" s="65">
        <v>679823</v>
      </c>
      <c r="R33" s="65">
        <v>1131809</v>
      </c>
      <c r="S33" s="65">
        <v>633819</v>
      </c>
      <c r="T33" s="65">
        <v>531089</v>
      </c>
      <c r="U33" s="65">
        <v>500655</v>
      </c>
      <c r="V33" s="65">
        <v>1665563</v>
      </c>
      <c r="W33" s="65">
        <v>5821137</v>
      </c>
      <c r="X33" s="65">
        <v>5801614</v>
      </c>
      <c r="Y33" s="65">
        <v>19523</v>
      </c>
      <c r="Z33" s="145">
        <v>0.34</v>
      </c>
      <c r="AA33" s="160">
        <v>5801614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>
        <v>3233651</v>
      </c>
      <c r="D36" s="160"/>
      <c r="E36" s="161">
        <v>1359457</v>
      </c>
      <c r="F36" s="65">
        <v>1359457</v>
      </c>
      <c r="G36" s="65">
        <v>70366</v>
      </c>
      <c r="H36" s="65">
        <v>348095</v>
      </c>
      <c r="I36" s="65">
        <v>165316</v>
      </c>
      <c r="J36" s="65">
        <v>583777</v>
      </c>
      <c r="K36" s="65">
        <v>255529</v>
      </c>
      <c r="L36" s="65">
        <v>360627</v>
      </c>
      <c r="M36" s="65">
        <v>336444</v>
      </c>
      <c r="N36" s="65">
        <v>952600</v>
      </c>
      <c r="O36" s="65"/>
      <c r="P36" s="65">
        <v>142648</v>
      </c>
      <c r="Q36" s="65">
        <v>221009</v>
      </c>
      <c r="R36" s="65">
        <v>363657</v>
      </c>
      <c r="S36" s="65">
        <v>235976</v>
      </c>
      <c r="T36" s="65">
        <v>223049</v>
      </c>
      <c r="U36" s="65">
        <v>421803</v>
      </c>
      <c r="V36" s="65">
        <v>880828</v>
      </c>
      <c r="W36" s="65">
        <v>2780862</v>
      </c>
      <c r="X36" s="65">
        <v>1359457</v>
      </c>
      <c r="Y36" s="65">
        <v>1421405</v>
      </c>
      <c r="Z36" s="145">
        <v>104.56</v>
      </c>
      <c r="AA36" s="160">
        <v>1359457</v>
      </c>
    </row>
    <row r="37" spans="1:27" ht="13.5">
      <c r="A37" s="143" t="s">
        <v>83</v>
      </c>
      <c r="B37" s="141"/>
      <c r="C37" s="162"/>
      <c r="D37" s="162"/>
      <c r="E37" s="163">
        <v>830511</v>
      </c>
      <c r="F37" s="164">
        <v>830511</v>
      </c>
      <c r="G37" s="164">
        <v>75509</v>
      </c>
      <c r="H37" s="164">
        <v>52363</v>
      </c>
      <c r="I37" s="164">
        <v>66536</v>
      </c>
      <c r="J37" s="164">
        <v>194408</v>
      </c>
      <c r="K37" s="164">
        <v>58317</v>
      </c>
      <c r="L37" s="164">
        <v>64885</v>
      </c>
      <c r="M37" s="164">
        <v>50361</v>
      </c>
      <c r="N37" s="164">
        <v>173563</v>
      </c>
      <c r="O37" s="164"/>
      <c r="P37" s="164">
        <v>49835</v>
      </c>
      <c r="Q37" s="164">
        <v>68538</v>
      </c>
      <c r="R37" s="164">
        <v>118373</v>
      </c>
      <c r="S37" s="164">
        <v>48436</v>
      </c>
      <c r="T37" s="164">
        <v>62337</v>
      </c>
      <c r="U37" s="164">
        <v>65291</v>
      </c>
      <c r="V37" s="164">
        <v>176064</v>
      </c>
      <c r="W37" s="164">
        <v>662408</v>
      </c>
      <c r="X37" s="164">
        <v>830511</v>
      </c>
      <c r="Y37" s="164">
        <v>-168103</v>
      </c>
      <c r="Z37" s="146">
        <v>-20.24</v>
      </c>
      <c r="AA37" s="162">
        <v>830511</v>
      </c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15845974</v>
      </c>
      <c r="F38" s="105">
        <f t="shared" si="7"/>
        <v>15845974</v>
      </c>
      <c r="G38" s="105">
        <f t="shared" si="7"/>
        <v>871837</v>
      </c>
      <c r="H38" s="105">
        <f t="shared" si="7"/>
        <v>1262604</v>
      </c>
      <c r="I38" s="105">
        <f t="shared" si="7"/>
        <v>1172330</v>
      </c>
      <c r="J38" s="105">
        <f t="shared" si="7"/>
        <v>3306771</v>
      </c>
      <c r="K38" s="105">
        <f t="shared" si="7"/>
        <v>1177032</v>
      </c>
      <c r="L38" s="105">
        <f t="shared" si="7"/>
        <v>1806237</v>
      </c>
      <c r="M38" s="105">
        <f t="shared" si="7"/>
        <v>1467509</v>
      </c>
      <c r="N38" s="105">
        <f t="shared" si="7"/>
        <v>4450778</v>
      </c>
      <c r="O38" s="105">
        <f t="shared" si="7"/>
        <v>0</v>
      </c>
      <c r="P38" s="105">
        <f t="shared" si="7"/>
        <v>1316265</v>
      </c>
      <c r="Q38" s="105">
        <f t="shared" si="7"/>
        <v>1149540</v>
      </c>
      <c r="R38" s="105">
        <f t="shared" si="7"/>
        <v>2465805</v>
      </c>
      <c r="S38" s="105">
        <f t="shared" si="7"/>
        <v>4886638</v>
      </c>
      <c r="T38" s="105">
        <f t="shared" si="7"/>
        <v>1811125</v>
      </c>
      <c r="U38" s="105">
        <f t="shared" si="7"/>
        <v>1786097</v>
      </c>
      <c r="V38" s="105">
        <f t="shared" si="7"/>
        <v>8483860</v>
      </c>
      <c r="W38" s="105">
        <f t="shared" si="7"/>
        <v>18707214</v>
      </c>
      <c r="X38" s="105">
        <f t="shared" si="7"/>
        <v>15845974</v>
      </c>
      <c r="Y38" s="105">
        <f t="shared" si="7"/>
        <v>2861240</v>
      </c>
      <c r="Z38" s="142">
        <f>+IF(X38&lt;&gt;0,+(Y38/X38)*100,0)</f>
        <v>18.05657386538688</v>
      </c>
      <c r="AA38" s="158">
        <f>SUM(AA39:AA41)</f>
        <v>15845974</v>
      </c>
    </row>
    <row r="39" spans="1:27" ht="13.5">
      <c r="A39" s="143" t="s">
        <v>85</v>
      </c>
      <c r="B39" s="141"/>
      <c r="C39" s="160"/>
      <c r="D39" s="160"/>
      <c r="E39" s="161">
        <v>9937561</v>
      </c>
      <c r="F39" s="65">
        <v>9937561</v>
      </c>
      <c r="G39" s="65">
        <v>501364</v>
      </c>
      <c r="H39" s="65">
        <v>847946</v>
      </c>
      <c r="I39" s="65">
        <v>924649</v>
      </c>
      <c r="J39" s="65">
        <v>2273959</v>
      </c>
      <c r="K39" s="65">
        <v>800848</v>
      </c>
      <c r="L39" s="65">
        <v>1357720</v>
      </c>
      <c r="M39" s="65">
        <v>928229</v>
      </c>
      <c r="N39" s="65">
        <v>3086797</v>
      </c>
      <c r="O39" s="65"/>
      <c r="P39" s="65">
        <v>904378</v>
      </c>
      <c r="Q39" s="65">
        <v>893558</v>
      </c>
      <c r="R39" s="65">
        <v>1797936</v>
      </c>
      <c r="S39" s="65">
        <v>4447252</v>
      </c>
      <c r="T39" s="65">
        <v>1204571</v>
      </c>
      <c r="U39" s="65">
        <v>1318235</v>
      </c>
      <c r="V39" s="65">
        <v>6970058</v>
      </c>
      <c r="W39" s="65">
        <v>14128750</v>
      </c>
      <c r="X39" s="65">
        <v>9937561</v>
      </c>
      <c r="Y39" s="65">
        <v>4191189</v>
      </c>
      <c r="Z39" s="145">
        <v>42.18</v>
      </c>
      <c r="AA39" s="160">
        <v>9937561</v>
      </c>
    </row>
    <row r="40" spans="1:27" ht="13.5">
      <c r="A40" s="143" t="s">
        <v>86</v>
      </c>
      <c r="B40" s="141"/>
      <c r="C40" s="160"/>
      <c r="D40" s="160"/>
      <c r="E40" s="161">
        <v>5908413</v>
      </c>
      <c r="F40" s="65">
        <v>5908413</v>
      </c>
      <c r="G40" s="65">
        <v>370473</v>
      </c>
      <c r="H40" s="65">
        <v>414658</v>
      </c>
      <c r="I40" s="65">
        <v>247681</v>
      </c>
      <c r="J40" s="65">
        <v>1032812</v>
      </c>
      <c r="K40" s="65">
        <v>376184</v>
      </c>
      <c r="L40" s="65">
        <v>448517</v>
      </c>
      <c r="M40" s="65">
        <v>539280</v>
      </c>
      <c r="N40" s="65">
        <v>1363981</v>
      </c>
      <c r="O40" s="65"/>
      <c r="P40" s="65">
        <v>411887</v>
      </c>
      <c r="Q40" s="65">
        <v>255982</v>
      </c>
      <c r="R40" s="65">
        <v>667869</v>
      </c>
      <c r="S40" s="65">
        <v>439386</v>
      </c>
      <c r="T40" s="65">
        <v>606554</v>
      </c>
      <c r="U40" s="65">
        <v>467862</v>
      </c>
      <c r="V40" s="65">
        <v>1513802</v>
      </c>
      <c r="W40" s="65">
        <v>4578464</v>
      </c>
      <c r="X40" s="65">
        <v>5908413</v>
      </c>
      <c r="Y40" s="65">
        <v>-1329949</v>
      </c>
      <c r="Z40" s="145">
        <v>-22.51</v>
      </c>
      <c r="AA40" s="160">
        <v>5908413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14724038</v>
      </c>
      <c r="D42" s="158">
        <f>SUM(D43:D46)</f>
        <v>0</v>
      </c>
      <c r="E42" s="159">
        <f t="shared" si="8"/>
        <v>38785951</v>
      </c>
      <c r="F42" s="105">
        <f t="shared" si="8"/>
        <v>38785951</v>
      </c>
      <c r="G42" s="105">
        <f t="shared" si="8"/>
        <v>765829</v>
      </c>
      <c r="H42" s="105">
        <f t="shared" si="8"/>
        <v>3283190</v>
      </c>
      <c r="I42" s="105">
        <f t="shared" si="8"/>
        <v>3355403</v>
      </c>
      <c r="J42" s="105">
        <f t="shared" si="8"/>
        <v>7404422</v>
      </c>
      <c r="K42" s="105">
        <f t="shared" si="8"/>
        <v>2015294</v>
      </c>
      <c r="L42" s="105">
        <f t="shared" si="8"/>
        <v>2799336</v>
      </c>
      <c r="M42" s="105">
        <f t="shared" si="8"/>
        <v>3480225</v>
      </c>
      <c r="N42" s="105">
        <f t="shared" si="8"/>
        <v>8294855</v>
      </c>
      <c r="O42" s="105">
        <f t="shared" si="8"/>
        <v>0</v>
      </c>
      <c r="P42" s="105">
        <f t="shared" si="8"/>
        <v>2563727</v>
      </c>
      <c r="Q42" s="105">
        <f t="shared" si="8"/>
        <v>3263700</v>
      </c>
      <c r="R42" s="105">
        <f t="shared" si="8"/>
        <v>5827427</v>
      </c>
      <c r="S42" s="105">
        <f t="shared" si="8"/>
        <v>3140149</v>
      </c>
      <c r="T42" s="105">
        <f t="shared" si="8"/>
        <v>3000453</v>
      </c>
      <c r="U42" s="105">
        <f t="shared" si="8"/>
        <v>3612414</v>
      </c>
      <c r="V42" s="105">
        <f t="shared" si="8"/>
        <v>9753016</v>
      </c>
      <c r="W42" s="105">
        <f t="shared" si="8"/>
        <v>31279720</v>
      </c>
      <c r="X42" s="105">
        <f t="shared" si="8"/>
        <v>38785951</v>
      </c>
      <c r="Y42" s="105">
        <f t="shared" si="8"/>
        <v>-7506231</v>
      </c>
      <c r="Z42" s="142">
        <f>+IF(X42&lt;&gt;0,+(Y42/X42)*100,0)</f>
        <v>-19.35296365428812</v>
      </c>
      <c r="AA42" s="158">
        <f>SUM(AA43:AA46)</f>
        <v>38785951</v>
      </c>
    </row>
    <row r="43" spans="1:27" ht="13.5">
      <c r="A43" s="143" t="s">
        <v>89</v>
      </c>
      <c r="B43" s="141"/>
      <c r="C43" s="160">
        <v>14724038</v>
      </c>
      <c r="D43" s="160"/>
      <c r="E43" s="161">
        <v>26421381</v>
      </c>
      <c r="F43" s="65">
        <v>26421381</v>
      </c>
      <c r="G43" s="65">
        <v>207158</v>
      </c>
      <c r="H43" s="65">
        <v>2675074</v>
      </c>
      <c r="I43" s="65">
        <v>2635248</v>
      </c>
      <c r="J43" s="65">
        <v>5517480</v>
      </c>
      <c r="K43" s="65">
        <v>1530701</v>
      </c>
      <c r="L43" s="65">
        <v>1712471</v>
      </c>
      <c r="M43" s="65">
        <v>2657345</v>
      </c>
      <c r="N43" s="65">
        <v>5900517</v>
      </c>
      <c r="O43" s="65"/>
      <c r="P43" s="65">
        <v>1462950</v>
      </c>
      <c r="Q43" s="65">
        <v>1890842</v>
      </c>
      <c r="R43" s="65">
        <v>3353792</v>
      </c>
      <c r="S43" s="65">
        <v>2052549</v>
      </c>
      <c r="T43" s="65">
        <v>1778986</v>
      </c>
      <c r="U43" s="65">
        <v>2087129</v>
      </c>
      <c r="V43" s="65">
        <v>5918664</v>
      </c>
      <c r="W43" s="65">
        <v>20690453</v>
      </c>
      <c r="X43" s="65">
        <v>26421381</v>
      </c>
      <c r="Y43" s="65">
        <v>-5730928</v>
      </c>
      <c r="Z43" s="145">
        <v>-21.69</v>
      </c>
      <c r="AA43" s="160">
        <v>26421381</v>
      </c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>
        <v>7818987</v>
      </c>
      <c r="F45" s="164">
        <v>7818987</v>
      </c>
      <c r="G45" s="164">
        <v>334990</v>
      </c>
      <c r="H45" s="164">
        <v>282293</v>
      </c>
      <c r="I45" s="164">
        <v>379186</v>
      </c>
      <c r="J45" s="164">
        <v>996469</v>
      </c>
      <c r="K45" s="164">
        <v>252720</v>
      </c>
      <c r="L45" s="164">
        <v>648337</v>
      </c>
      <c r="M45" s="164">
        <v>424160</v>
      </c>
      <c r="N45" s="164">
        <v>1325217</v>
      </c>
      <c r="O45" s="164"/>
      <c r="P45" s="164">
        <v>770831</v>
      </c>
      <c r="Q45" s="164">
        <v>961513</v>
      </c>
      <c r="R45" s="164">
        <v>1732344</v>
      </c>
      <c r="S45" s="164">
        <v>547123</v>
      </c>
      <c r="T45" s="164">
        <v>855087</v>
      </c>
      <c r="U45" s="164">
        <v>1113542</v>
      </c>
      <c r="V45" s="164">
        <v>2515752</v>
      </c>
      <c r="W45" s="164">
        <v>6569782</v>
      </c>
      <c r="X45" s="164">
        <v>7818987</v>
      </c>
      <c r="Y45" s="164">
        <v>-1249205</v>
      </c>
      <c r="Z45" s="146">
        <v>-15.98</v>
      </c>
      <c r="AA45" s="162">
        <v>7818987</v>
      </c>
    </row>
    <row r="46" spans="1:27" ht="13.5">
      <c r="A46" s="143" t="s">
        <v>92</v>
      </c>
      <c r="B46" s="141"/>
      <c r="C46" s="160"/>
      <c r="D46" s="160"/>
      <c r="E46" s="161">
        <v>4545583</v>
      </c>
      <c r="F46" s="65">
        <v>4545583</v>
      </c>
      <c r="G46" s="65">
        <v>223681</v>
      </c>
      <c r="H46" s="65">
        <v>325823</v>
      </c>
      <c r="I46" s="65">
        <v>340969</v>
      </c>
      <c r="J46" s="65">
        <v>890473</v>
      </c>
      <c r="K46" s="65">
        <v>231873</v>
      </c>
      <c r="L46" s="65">
        <v>438528</v>
      </c>
      <c r="M46" s="65">
        <v>398720</v>
      </c>
      <c r="N46" s="65">
        <v>1069121</v>
      </c>
      <c r="O46" s="65"/>
      <c r="P46" s="65">
        <v>329946</v>
      </c>
      <c r="Q46" s="65">
        <v>411345</v>
      </c>
      <c r="R46" s="65">
        <v>741291</v>
      </c>
      <c r="S46" s="65">
        <v>540477</v>
      </c>
      <c r="T46" s="65">
        <v>366380</v>
      </c>
      <c r="U46" s="65">
        <v>411743</v>
      </c>
      <c r="V46" s="65">
        <v>1318600</v>
      </c>
      <c r="W46" s="65">
        <v>4019485</v>
      </c>
      <c r="X46" s="65">
        <v>4545583</v>
      </c>
      <c r="Y46" s="65">
        <v>-526098</v>
      </c>
      <c r="Z46" s="145">
        <v>-11.57</v>
      </c>
      <c r="AA46" s="160">
        <v>4545583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139247398</v>
      </c>
      <c r="D48" s="177">
        <f>+D28+D32+D38+D42+D47</f>
        <v>0</v>
      </c>
      <c r="E48" s="178">
        <f t="shared" si="9"/>
        <v>106748274</v>
      </c>
      <c r="F48" s="78">
        <f t="shared" si="9"/>
        <v>106748274</v>
      </c>
      <c r="G48" s="78">
        <f t="shared" si="9"/>
        <v>5245162</v>
      </c>
      <c r="H48" s="78">
        <f t="shared" si="9"/>
        <v>8011847</v>
      </c>
      <c r="I48" s="78">
        <f t="shared" si="9"/>
        <v>9655353</v>
      </c>
      <c r="J48" s="78">
        <f t="shared" si="9"/>
        <v>22912362</v>
      </c>
      <c r="K48" s="78">
        <f t="shared" si="9"/>
        <v>8439246</v>
      </c>
      <c r="L48" s="78">
        <f t="shared" si="9"/>
        <v>8994753</v>
      </c>
      <c r="M48" s="78">
        <f t="shared" si="9"/>
        <v>9443175</v>
      </c>
      <c r="N48" s="78">
        <f t="shared" si="9"/>
        <v>26877174</v>
      </c>
      <c r="O48" s="78">
        <f t="shared" si="9"/>
        <v>0</v>
      </c>
      <c r="P48" s="78">
        <f t="shared" si="9"/>
        <v>7666542</v>
      </c>
      <c r="Q48" s="78">
        <f t="shared" si="9"/>
        <v>10567486</v>
      </c>
      <c r="R48" s="78">
        <f t="shared" si="9"/>
        <v>18234028</v>
      </c>
      <c r="S48" s="78">
        <f t="shared" si="9"/>
        <v>13140887</v>
      </c>
      <c r="T48" s="78">
        <f t="shared" si="9"/>
        <v>9654012</v>
      </c>
      <c r="U48" s="78">
        <f t="shared" si="9"/>
        <v>10711868</v>
      </c>
      <c r="V48" s="78">
        <f t="shared" si="9"/>
        <v>33506767</v>
      </c>
      <c r="W48" s="78">
        <f t="shared" si="9"/>
        <v>101530331</v>
      </c>
      <c r="X48" s="78">
        <f t="shared" si="9"/>
        <v>106748274</v>
      </c>
      <c r="Y48" s="78">
        <f t="shared" si="9"/>
        <v>-5217943</v>
      </c>
      <c r="Z48" s="179">
        <f>+IF(X48&lt;&gt;0,+(Y48/X48)*100,0)</f>
        <v>-4.888081843833841</v>
      </c>
      <c r="AA48" s="177">
        <f>+AA28+AA32+AA38+AA42+AA47</f>
        <v>106748274</v>
      </c>
    </row>
    <row r="49" spans="1:27" ht="13.5">
      <c r="A49" s="153" t="s">
        <v>49</v>
      </c>
      <c r="B49" s="154"/>
      <c r="C49" s="180">
        <f aca="true" t="shared" si="10" ref="C49:Y49">+C25-C48</f>
        <v>-5773759</v>
      </c>
      <c r="D49" s="180">
        <f>+D25-D48</f>
        <v>0</v>
      </c>
      <c r="E49" s="181">
        <f t="shared" si="10"/>
        <v>30427841</v>
      </c>
      <c r="F49" s="182">
        <f t="shared" si="10"/>
        <v>30427841</v>
      </c>
      <c r="G49" s="182">
        <f t="shared" si="10"/>
        <v>25136913</v>
      </c>
      <c r="H49" s="182">
        <f t="shared" si="10"/>
        <v>11733917</v>
      </c>
      <c r="I49" s="182">
        <f t="shared" si="10"/>
        <v>-3324788</v>
      </c>
      <c r="J49" s="182">
        <f t="shared" si="10"/>
        <v>33546042</v>
      </c>
      <c r="K49" s="182">
        <f t="shared" si="10"/>
        <v>-3078818</v>
      </c>
      <c r="L49" s="182">
        <f t="shared" si="10"/>
        <v>-4240896</v>
      </c>
      <c r="M49" s="182">
        <f t="shared" si="10"/>
        <v>15346100</v>
      </c>
      <c r="N49" s="182">
        <f t="shared" si="10"/>
        <v>8026386</v>
      </c>
      <c r="O49" s="182">
        <f t="shared" si="10"/>
        <v>0</v>
      </c>
      <c r="P49" s="182">
        <f t="shared" si="10"/>
        <v>-3043593</v>
      </c>
      <c r="Q49" s="182">
        <f t="shared" si="10"/>
        <v>10960067</v>
      </c>
      <c r="R49" s="182">
        <f t="shared" si="10"/>
        <v>7916474</v>
      </c>
      <c r="S49" s="182">
        <f t="shared" si="10"/>
        <v>-8373854</v>
      </c>
      <c r="T49" s="182">
        <f t="shared" si="10"/>
        <v>-4957055</v>
      </c>
      <c r="U49" s="182">
        <f t="shared" si="10"/>
        <v>-1792656</v>
      </c>
      <c r="V49" s="182">
        <f t="shared" si="10"/>
        <v>-15123565</v>
      </c>
      <c r="W49" s="182">
        <f t="shared" si="10"/>
        <v>34365337</v>
      </c>
      <c r="X49" s="182">
        <f>IF(F25=F48,0,X25-X48)</f>
        <v>30427841</v>
      </c>
      <c r="Y49" s="182">
        <f t="shared" si="10"/>
        <v>3937496</v>
      </c>
      <c r="Z49" s="183">
        <f>+IF(X49&lt;&gt;0,+(Y49/X49)*100,0)</f>
        <v>12.940438330803689</v>
      </c>
      <c r="AA49" s="180">
        <f>+AA25-AA48</f>
        <v>30427841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10565300</v>
      </c>
      <c r="D5" s="160"/>
      <c r="E5" s="161">
        <v>11785820</v>
      </c>
      <c r="F5" s="65">
        <v>11785820</v>
      </c>
      <c r="G5" s="65">
        <v>945611</v>
      </c>
      <c r="H5" s="65">
        <v>1064091</v>
      </c>
      <c r="I5" s="65">
        <v>996852</v>
      </c>
      <c r="J5" s="65">
        <v>3006554</v>
      </c>
      <c r="K5" s="65">
        <v>998387</v>
      </c>
      <c r="L5" s="65">
        <v>998287</v>
      </c>
      <c r="M5" s="65">
        <v>955553</v>
      </c>
      <c r="N5" s="65">
        <v>2952227</v>
      </c>
      <c r="O5" s="65">
        <v>0</v>
      </c>
      <c r="P5" s="65">
        <v>973050</v>
      </c>
      <c r="Q5" s="65">
        <v>84349</v>
      </c>
      <c r="R5" s="65">
        <v>1057399</v>
      </c>
      <c r="S5" s="65">
        <v>978316</v>
      </c>
      <c r="T5" s="65">
        <v>978033</v>
      </c>
      <c r="U5" s="65">
        <v>900267</v>
      </c>
      <c r="V5" s="65">
        <v>2856616</v>
      </c>
      <c r="W5" s="65">
        <v>9872796</v>
      </c>
      <c r="X5" s="65">
        <v>11785820</v>
      </c>
      <c r="Y5" s="65">
        <v>-1913024</v>
      </c>
      <c r="Z5" s="145">
        <v>-16.23</v>
      </c>
      <c r="AA5" s="160">
        <v>11785820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23743794</v>
      </c>
      <c r="D7" s="160"/>
      <c r="E7" s="161">
        <v>32723208</v>
      </c>
      <c r="F7" s="65">
        <v>32723208</v>
      </c>
      <c r="G7" s="65">
        <v>2687371</v>
      </c>
      <c r="H7" s="65">
        <v>2761630</v>
      </c>
      <c r="I7" s="65">
        <v>2677420</v>
      </c>
      <c r="J7" s="65">
        <v>8126421</v>
      </c>
      <c r="K7" s="65">
        <v>2334454</v>
      </c>
      <c r="L7" s="65">
        <v>2453138</v>
      </c>
      <c r="M7" s="65">
        <v>2599785</v>
      </c>
      <c r="N7" s="65">
        <v>7387377</v>
      </c>
      <c r="O7" s="65">
        <v>0</v>
      </c>
      <c r="P7" s="65">
        <v>2400361</v>
      </c>
      <c r="Q7" s="65">
        <v>2627011</v>
      </c>
      <c r="R7" s="65">
        <v>5027372</v>
      </c>
      <c r="S7" s="65">
        <v>2577522</v>
      </c>
      <c r="T7" s="65">
        <v>2175388</v>
      </c>
      <c r="U7" s="65">
        <v>2474652</v>
      </c>
      <c r="V7" s="65">
        <v>7227562</v>
      </c>
      <c r="W7" s="65">
        <v>27768732</v>
      </c>
      <c r="X7" s="65">
        <v>32723208</v>
      </c>
      <c r="Y7" s="65">
        <v>-4954476</v>
      </c>
      <c r="Z7" s="145">
        <v>-15.14</v>
      </c>
      <c r="AA7" s="160">
        <v>32723208</v>
      </c>
    </row>
    <row r="8" spans="1:27" ht="13.5">
      <c r="A8" s="198" t="s">
        <v>104</v>
      </c>
      <c r="B8" s="197" t="s">
        <v>96</v>
      </c>
      <c r="C8" s="160">
        <v>1452195</v>
      </c>
      <c r="D8" s="160"/>
      <c r="E8" s="161">
        <v>1076282</v>
      </c>
      <c r="F8" s="65">
        <v>1076282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3404</v>
      </c>
      <c r="R8" s="65">
        <v>3404</v>
      </c>
      <c r="S8" s="65">
        <v>5239</v>
      </c>
      <c r="T8" s="65">
        <v>3403</v>
      </c>
      <c r="U8" s="65">
        <v>1567</v>
      </c>
      <c r="V8" s="65">
        <v>10209</v>
      </c>
      <c r="W8" s="65">
        <v>13613</v>
      </c>
      <c r="X8" s="65">
        <v>1076282</v>
      </c>
      <c r="Y8" s="65">
        <v>-1062669</v>
      </c>
      <c r="Z8" s="145">
        <v>-98.74</v>
      </c>
      <c r="AA8" s="160">
        <v>1076282</v>
      </c>
    </row>
    <row r="9" spans="1:27" ht="13.5">
      <c r="A9" s="198" t="s">
        <v>105</v>
      </c>
      <c r="B9" s="197" t="s">
        <v>96</v>
      </c>
      <c r="C9" s="160">
        <v>587775</v>
      </c>
      <c r="D9" s="160"/>
      <c r="E9" s="161">
        <v>344613</v>
      </c>
      <c r="F9" s="65">
        <v>344613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344613</v>
      </c>
      <c r="Y9" s="65">
        <v>-344613</v>
      </c>
      <c r="Z9" s="145">
        <v>-100</v>
      </c>
      <c r="AA9" s="160">
        <v>344613</v>
      </c>
    </row>
    <row r="10" spans="1:27" ht="13.5">
      <c r="A10" s="198" t="s">
        <v>106</v>
      </c>
      <c r="B10" s="197" t="s">
        <v>96</v>
      </c>
      <c r="C10" s="160">
        <v>2553676</v>
      </c>
      <c r="D10" s="160"/>
      <c r="E10" s="161">
        <v>3405618</v>
      </c>
      <c r="F10" s="59">
        <v>3405618</v>
      </c>
      <c r="G10" s="59">
        <v>223891</v>
      </c>
      <c r="H10" s="59">
        <v>250398</v>
      </c>
      <c r="I10" s="59">
        <v>228096</v>
      </c>
      <c r="J10" s="59">
        <v>702385</v>
      </c>
      <c r="K10" s="59">
        <v>223667</v>
      </c>
      <c r="L10" s="59">
        <v>226690</v>
      </c>
      <c r="M10" s="59">
        <v>226409</v>
      </c>
      <c r="N10" s="59">
        <v>676766</v>
      </c>
      <c r="O10" s="59">
        <v>0</v>
      </c>
      <c r="P10" s="59">
        <v>225840</v>
      </c>
      <c r="Q10" s="59">
        <v>225528</v>
      </c>
      <c r="R10" s="59">
        <v>451368</v>
      </c>
      <c r="S10" s="59">
        <v>223319</v>
      </c>
      <c r="T10" s="59">
        <v>226673</v>
      </c>
      <c r="U10" s="59">
        <v>224859</v>
      </c>
      <c r="V10" s="59">
        <v>674851</v>
      </c>
      <c r="W10" s="59">
        <v>2505370</v>
      </c>
      <c r="X10" s="59">
        <v>3405618</v>
      </c>
      <c r="Y10" s="59">
        <v>-900248</v>
      </c>
      <c r="Z10" s="199">
        <v>-26.43</v>
      </c>
      <c r="AA10" s="135">
        <v>3405618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778011</v>
      </c>
      <c r="H11" s="65">
        <v>685125</v>
      </c>
      <c r="I11" s="65">
        <v>487781</v>
      </c>
      <c r="J11" s="65">
        <v>1950917</v>
      </c>
      <c r="K11" s="65">
        <v>1379916</v>
      </c>
      <c r="L11" s="65">
        <v>705562</v>
      </c>
      <c r="M11" s="65">
        <v>746849</v>
      </c>
      <c r="N11" s="65">
        <v>2832327</v>
      </c>
      <c r="O11" s="65">
        <v>0</v>
      </c>
      <c r="P11" s="65">
        <v>641955</v>
      </c>
      <c r="Q11" s="65">
        <v>1460259</v>
      </c>
      <c r="R11" s="65">
        <v>2102214</v>
      </c>
      <c r="S11" s="65">
        <v>623096</v>
      </c>
      <c r="T11" s="65">
        <v>994610</v>
      </c>
      <c r="U11" s="65">
        <v>984064</v>
      </c>
      <c r="V11" s="65">
        <v>2601770</v>
      </c>
      <c r="W11" s="65">
        <v>9487228</v>
      </c>
      <c r="X11" s="65">
        <v>0</v>
      </c>
      <c r="Y11" s="65">
        <v>9487228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116597</v>
      </c>
      <c r="D12" s="160"/>
      <c r="E12" s="161">
        <v>155211</v>
      </c>
      <c r="F12" s="65">
        <v>155211</v>
      </c>
      <c r="G12" s="65">
        <v>12079</v>
      </c>
      <c r="H12" s="65">
        <v>14543</v>
      </c>
      <c r="I12" s="65">
        <v>5456</v>
      </c>
      <c r="J12" s="65">
        <v>32078</v>
      </c>
      <c r="K12" s="65">
        <v>19652</v>
      </c>
      <c r="L12" s="65">
        <v>6642</v>
      </c>
      <c r="M12" s="65">
        <v>0</v>
      </c>
      <c r="N12" s="65">
        <v>26294</v>
      </c>
      <c r="O12" s="65">
        <v>0</v>
      </c>
      <c r="P12" s="65">
        <v>13002</v>
      </c>
      <c r="Q12" s="65">
        <v>19467</v>
      </c>
      <c r="R12" s="65">
        <v>32469</v>
      </c>
      <c r="S12" s="65">
        <v>4278</v>
      </c>
      <c r="T12" s="65">
        <v>23474</v>
      </c>
      <c r="U12" s="65">
        <v>15486</v>
      </c>
      <c r="V12" s="65">
        <v>43238</v>
      </c>
      <c r="W12" s="65">
        <v>134079</v>
      </c>
      <c r="X12" s="65">
        <v>155211</v>
      </c>
      <c r="Y12" s="65">
        <v>-21132</v>
      </c>
      <c r="Z12" s="145">
        <v>-13.62</v>
      </c>
      <c r="AA12" s="160">
        <v>155211</v>
      </c>
    </row>
    <row r="13" spans="1:27" ht="13.5">
      <c r="A13" s="196" t="s">
        <v>109</v>
      </c>
      <c r="B13" s="200"/>
      <c r="C13" s="160">
        <v>998453</v>
      </c>
      <c r="D13" s="160"/>
      <c r="E13" s="161">
        <v>1103762</v>
      </c>
      <c r="F13" s="65">
        <v>1103762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1103762</v>
      </c>
      <c r="Y13" s="65">
        <v>-1103762</v>
      </c>
      <c r="Z13" s="145">
        <v>-100</v>
      </c>
      <c r="AA13" s="160">
        <v>1103762</v>
      </c>
    </row>
    <row r="14" spans="1:27" ht="13.5">
      <c r="A14" s="196" t="s">
        <v>110</v>
      </c>
      <c r="B14" s="200"/>
      <c r="C14" s="160">
        <v>2788515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214137</v>
      </c>
      <c r="D16" s="160"/>
      <c r="E16" s="161">
        <v>1020780</v>
      </c>
      <c r="F16" s="65">
        <v>1020780</v>
      </c>
      <c r="G16" s="65">
        <v>0</v>
      </c>
      <c r="H16" s="65">
        <v>14750</v>
      </c>
      <c r="I16" s="65">
        <v>15550</v>
      </c>
      <c r="J16" s="65">
        <v>30300</v>
      </c>
      <c r="K16" s="65">
        <v>68122</v>
      </c>
      <c r="L16" s="65">
        <v>4500</v>
      </c>
      <c r="M16" s="65">
        <v>3050</v>
      </c>
      <c r="N16" s="65">
        <v>75672</v>
      </c>
      <c r="O16" s="65">
        <v>0</v>
      </c>
      <c r="P16" s="65">
        <v>200</v>
      </c>
      <c r="Q16" s="65">
        <v>65080</v>
      </c>
      <c r="R16" s="65">
        <v>65280</v>
      </c>
      <c r="S16" s="65">
        <v>2550</v>
      </c>
      <c r="T16" s="65">
        <v>0</v>
      </c>
      <c r="U16" s="65">
        <v>1650</v>
      </c>
      <c r="V16" s="65">
        <v>4200</v>
      </c>
      <c r="W16" s="65">
        <v>175452</v>
      </c>
      <c r="X16" s="65">
        <v>1020780</v>
      </c>
      <c r="Y16" s="65">
        <v>-845328</v>
      </c>
      <c r="Z16" s="145">
        <v>-82.81</v>
      </c>
      <c r="AA16" s="160">
        <v>1020780</v>
      </c>
    </row>
    <row r="17" spans="1:27" ht="13.5">
      <c r="A17" s="196" t="s">
        <v>113</v>
      </c>
      <c r="B17" s="200"/>
      <c r="C17" s="160">
        <v>3641440</v>
      </c>
      <c r="D17" s="160"/>
      <c r="E17" s="161">
        <v>12778993</v>
      </c>
      <c r="F17" s="65">
        <v>12778993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12778993</v>
      </c>
      <c r="Y17" s="65">
        <v>-12778993</v>
      </c>
      <c r="Z17" s="145">
        <v>-100</v>
      </c>
      <c r="AA17" s="160">
        <v>12778993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85784358</v>
      </c>
      <c r="D19" s="160"/>
      <c r="E19" s="161">
        <v>69551576</v>
      </c>
      <c r="F19" s="65">
        <v>69551576</v>
      </c>
      <c r="G19" s="65">
        <v>25476737</v>
      </c>
      <c r="H19" s="65">
        <v>1250000</v>
      </c>
      <c r="I19" s="65">
        <v>790000</v>
      </c>
      <c r="J19" s="65">
        <v>27516737</v>
      </c>
      <c r="K19" s="65">
        <v>0</v>
      </c>
      <c r="L19" s="65">
        <v>0</v>
      </c>
      <c r="M19" s="65">
        <v>20062000</v>
      </c>
      <c r="N19" s="65">
        <v>20062000</v>
      </c>
      <c r="O19" s="65">
        <v>0</v>
      </c>
      <c r="P19" s="65">
        <v>0</v>
      </c>
      <c r="Q19" s="65">
        <v>15133000</v>
      </c>
      <c r="R19" s="65">
        <v>15133000</v>
      </c>
      <c r="S19" s="65">
        <v>0</v>
      </c>
      <c r="T19" s="65">
        <v>0</v>
      </c>
      <c r="U19" s="65">
        <v>0</v>
      </c>
      <c r="V19" s="65">
        <v>0</v>
      </c>
      <c r="W19" s="65">
        <v>62711737</v>
      </c>
      <c r="X19" s="65">
        <v>69551576</v>
      </c>
      <c r="Y19" s="65">
        <v>-6839839</v>
      </c>
      <c r="Z19" s="145">
        <v>-9.83</v>
      </c>
      <c r="AA19" s="160">
        <v>69551576</v>
      </c>
    </row>
    <row r="20" spans="1:27" ht="13.5">
      <c r="A20" s="196" t="s">
        <v>35</v>
      </c>
      <c r="B20" s="200" t="s">
        <v>96</v>
      </c>
      <c r="C20" s="160">
        <v>1027399</v>
      </c>
      <c r="D20" s="160"/>
      <c r="E20" s="161">
        <v>3230252</v>
      </c>
      <c r="F20" s="59">
        <v>3230252</v>
      </c>
      <c r="G20" s="59">
        <v>258375</v>
      </c>
      <c r="H20" s="59">
        <v>302227</v>
      </c>
      <c r="I20" s="59">
        <v>1129410</v>
      </c>
      <c r="J20" s="59">
        <v>1690012</v>
      </c>
      <c r="K20" s="59">
        <v>336230</v>
      </c>
      <c r="L20" s="59">
        <v>359038</v>
      </c>
      <c r="M20" s="59">
        <v>195629</v>
      </c>
      <c r="N20" s="59">
        <v>890897</v>
      </c>
      <c r="O20" s="59">
        <v>0</v>
      </c>
      <c r="P20" s="59">
        <v>368541</v>
      </c>
      <c r="Q20" s="59">
        <v>122455</v>
      </c>
      <c r="R20" s="59">
        <v>490996</v>
      </c>
      <c r="S20" s="59">
        <v>352713</v>
      </c>
      <c r="T20" s="59">
        <v>295376</v>
      </c>
      <c r="U20" s="59">
        <v>4316667</v>
      </c>
      <c r="V20" s="59">
        <v>4964756</v>
      </c>
      <c r="W20" s="59">
        <v>8036661</v>
      </c>
      <c r="X20" s="59">
        <v>3230252</v>
      </c>
      <c r="Y20" s="59">
        <v>4806409</v>
      </c>
      <c r="Z20" s="199">
        <v>148.79</v>
      </c>
      <c r="AA20" s="135">
        <v>3230252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133473639</v>
      </c>
      <c r="D22" s="203">
        <f>SUM(D5:D21)</f>
        <v>0</v>
      </c>
      <c r="E22" s="204">
        <f t="shared" si="0"/>
        <v>137176115</v>
      </c>
      <c r="F22" s="205">
        <f t="shared" si="0"/>
        <v>137176115</v>
      </c>
      <c r="G22" s="205">
        <f t="shared" si="0"/>
        <v>30382075</v>
      </c>
      <c r="H22" s="205">
        <f t="shared" si="0"/>
        <v>6342764</v>
      </c>
      <c r="I22" s="205">
        <f t="shared" si="0"/>
        <v>6330565</v>
      </c>
      <c r="J22" s="205">
        <f t="shared" si="0"/>
        <v>43055404</v>
      </c>
      <c r="K22" s="205">
        <f t="shared" si="0"/>
        <v>5360428</v>
      </c>
      <c r="L22" s="205">
        <f t="shared" si="0"/>
        <v>4753857</v>
      </c>
      <c r="M22" s="205">
        <f t="shared" si="0"/>
        <v>24789275</v>
      </c>
      <c r="N22" s="205">
        <f t="shared" si="0"/>
        <v>34903560</v>
      </c>
      <c r="O22" s="205">
        <f t="shared" si="0"/>
        <v>0</v>
      </c>
      <c r="P22" s="205">
        <f t="shared" si="0"/>
        <v>4622949</v>
      </c>
      <c r="Q22" s="205">
        <f t="shared" si="0"/>
        <v>19740553</v>
      </c>
      <c r="R22" s="205">
        <f t="shared" si="0"/>
        <v>24363502</v>
      </c>
      <c r="S22" s="205">
        <f t="shared" si="0"/>
        <v>4767033</v>
      </c>
      <c r="T22" s="205">
        <f t="shared" si="0"/>
        <v>4696957</v>
      </c>
      <c r="U22" s="205">
        <f t="shared" si="0"/>
        <v>8919212</v>
      </c>
      <c r="V22" s="205">
        <f t="shared" si="0"/>
        <v>18383202</v>
      </c>
      <c r="W22" s="205">
        <f t="shared" si="0"/>
        <v>120705668</v>
      </c>
      <c r="X22" s="205">
        <f t="shared" si="0"/>
        <v>137176115</v>
      </c>
      <c r="Y22" s="205">
        <f t="shared" si="0"/>
        <v>-16470447</v>
      </c>
      <c r="Z22" s="206">
        <f>+IF(X22&lt;&gt;0,+(Y22/X22)*100,0)</f>
        <v>-12.00678922857671</v>
      </c>
      <c r="AA22" s="203">
        <f>SUM(AA5:AA21)</f>
        <v>137176115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34314710</v>
      </c>
      <c r="D25" s="160"/>
      <c r="E25" s="161">
        <v>42028407</v>
      </c>
      <c r="F25" s="65">
        <v>42028407</v>
      </c>
      <c r="G25" s="65">
        <v>2919535</v>
      </c>
      <c r="H25" s="65">
        <v>2905386</v>
      </c>
      <c r="I25" s="65">
        <v>3273589</v>
      </c>
      <c r="J25" s="65">
        <v>9098510</v>
      </c>
      <c r="K25" s="65">
        <v>3098616</v>
      </c>
      <c r="L25" s="65">
        <v>3225554</v>
      </c>
      <c r="M25" s="65">
        <v>3115962</v>
      </c>
      <c r="N25" s="65">
        <v>9440132</v>
      </c>
      <c r="O25" s="65">
        <v>0</v>
      </c>
      <c r="P25" s="65">
        <v>2997116</v>
      </c>
      <c r="Q25" s="65">
        <v>2973014</v>
      </c>
      <c r="R25" s="65">
        <v>5970130</v>
      </c>
      <c r="S25" s="65">
        <v>3446483</v>
      </c>
      <c r="T25" s="65">
        <v>3133727</v>
      </c>
      <c r="U25" s="65">
        <v>3092082</v>
      </c>
      <c r="V25" s="65">
        <v>9672292</v>
      </c>
      <c r="W25" s="65">
        <v>34181064</v>
      </c>
      <c r="X25" s="65">
        <v>42028407</v>
      </c>
      <c r="Y25" s="65">
        <v>-7847343</v>
      </c>
      <c r="Z25" s="145">
        <v>-18.67</v>
      </c>
      <c r="AA25" s="160">
        <v>42028407</v>
      </c>
    </row>
    <row r="26" spans="1:27" ht="13.5">
      <c r="A26" s="198" t="s">
        <v>38</v>
      </c>
      <c r="B26" s="197"/>
      <c r="C26" s="160">
        <v>6678680</v>
      </c>
      <c r="D26" s="160"/>
      <c r="E26" s="161">
        <v>8398830</v>
      </c>
      <c r="F26" s="65">
        <v>8398830</v>
      </c>
      <c r="G26" s="65">
        <v>651206</v>
      </c>
      <c r="H26" s="65">
        <v>661634</v>
      </c>
      <c r="I26" s="65">
        <v>654525</v>
      </c>
      <c r="J26" s="65">
        <v>1967365</v>
      </c>
      <c r="K26" s="65">
        <v>654525</v>
      </c>
      <c r="L26" s="65">
        <v>662766</v>
      </c>
      <c r="M26" s="65">
        <v>686289</v>
      </c>
      <c r="N26" s="65">
        <v>2003580</v>
      </c>
      <c r="O26" s="65">
        <v>0</v>
      </c>
      <c r="P26" s="65">
        <v>743282</v>
      </c>
      <c r="Q26" s="65">
        <v>709327</v>
      </c>
      <c r="R26" s="65">
        <v>1452609</v>
      </c>
      <c r="S26" s="65">
        <v>688837</v>
      </c>
      <c r="T26" s="65">
        <v>712374</v>
      </c>
      <c r="U26" s="65">
        <v>712374</v>
      </c>
      <c r="V26" s="65">
        <v>2113585</v>
      </c>
      <c r="W26" s="65">
        <v>7537139</v>
      </c>
      <c r="X26" s="65">
        <v>8398830</v>
      </c>
      <c r="Y26" s="65">
        <v>-861691</v>
      </c>
      <c r="Z26" s="145">
        <v>-10.26</v>
      </c>
      <c r="AA26" s="160">
        <v>8398830</v>
      </c>
    </row>
    <row r="27" spans="1:27" ht="13.5">
      <c r="A27" s="198" t="s">
        <v>118</v>
      </c>
      <c r="B27" s="197" t="s">
        <v>99</v>
      </c>
      <c r="C27" s="160">
        <v>5737263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32575115</v>
      </c>
      <c r="D28" s="160"/>
      <c r="E28" s="161">
        <v>2317037</v>
      </c>
      <c r="F28" s="65">
        <v>2317037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2317037</v>
      </c>
      <c r="Y28" s="65">
        <v>-2317037</v>
      </c>
      <c r="Z28" s="145">
        <v>-100</v>
      </c>
      <c r="AA28" s="160">
        <v>2317037</v>
      </c>
    </row>
    <row r="29" spans="1:27" ht="13.5">
      <c r="A29" s="198" t="s">
        <v>40</v>
      </c>
      <c r="B29" s="197"/>
      <c r="C29" s="160">
        <v>1200193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823635</v>
      </c>
      <c r="J29" s="65">
        <v>823635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1335681</v>
      </c>
      <c r="R29" s="65">
        <v>1335681</v>
      </c>
      <c r="S29" s="65">
        <v>0</v>
      </c>
      <c r="T29" s="65">
        <v>0</v>
      </c>
      <c r="U29" s="65">
        <v>0</v>
      </c>
      <c r="V29" s="65">
        <v>0</v>
      </c>
      <c r="W29" s="65">
        <v>2159316</v>
      </c>
      <c r="X29" s="65">
        <v>0</v>
      </c>
      <c r="Y29" s="65">
        <v>2159316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14724038</v>
      </c>
      <c r="D30" s="160"/>
      <c r="E30" s="161">
        <v>19220000</v>
      </c>
      <c r="F30" s="65">
        <v>19220000</v>
      </c>
      <c r="G30" s="65">
        <v>0</v>
      </c>
      <c r="H30" s="65">
        <v>2412644</v>
      </c>
      <c r="I30" s="65">
        <v>2339512</v>
      </c>
      <c r="J30" s="65">
        <v>4752156</v>
      </c>
      <c r="K30" s="65">
        <v>1270235</v>
      </c>
      <c r="L30" s="65">
        <v>1224357</v>
      </c>
      <c r="M30" s="65">
        <v>1194784</v>
      </c>
      <c r="N30" s="65">
        <v>3689376</v>
      </c>
      <c r="O30" s="65">
        <v>0</v>
      </c>
      <c r="P30" s="65">
        <v>1155866</v>
      </c>
      <c r="Q30" s="65">
        <v>1309244</v>
      </c>
      <c r="R30" s="65">
        <v>2465110</v>
      </c>
      <c r="S30" s="65">
        <v>1291749</v>
      </c>
      <c r="T30" s="65">
        <v>1119596</v>
      </c>
      <c r="U30" s="65">
        <v>1235044</v>
      </c>
      <c r="V30" s="65">
        <v>3646389</v>
      </c>
      <c r="W30" s="65">
        <v>14553031</v>
      </c>
      <c r="X30" s="65">
        <v>19220000</v>
      </c>
      <c r="Y30" s="65">
        <v>-4666969</v>
      </c>
      <c r="Z30" s="145">
        <v>-24.28</v>
      </c>
      <c r="AA30" s="160">
        <v>19220000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3233651</v>
      </c>
      <c r="D32" s="160"/>
      <c r="E32" s="161">
        <v>8507000</v>
      </c>
      <c r="F32" s="65">
        <v>8507000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8507000</v>
      </c>
      <c r="Y32" s="65">
        <v>-8507000</v>
      </c>
      <c r="Z32" s="145">
        <v>-100</v>
      </c>
      <c r="AA32" s="160">
        <v>8507000</v>
      </c>
    </row>
    <row r="33" spans="1:27" ht="13.5">
      <c r="A33" s="198" t="s">
        <v>42</v>
      </c>
      <c r="B33" s="197"/>
      <c r="C33" s="160">
        <v>2863442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37809480</v>
      </c>
      <c r="D34" s="160"/>
      <c r="E34" s="161">
        <v>26277000</v>
      </c>
      <c r="F34" s="65">
        <v>26277000</v>
      </c>
      <c r="G34" s="65">
        <v>1674421</v>
      </c>
      <c r="H34" s="65">
        <v>2032183</v>
      </c>
      <c r="I34" s="65">
        <v>2564092</v>
      </c>
      <c r="J34" s="65">
        <v>6270696</v>
      </c>
      <c r="K34" s="65">
        <v>3415870</v>
      </c>
      <c r="L34" s="65">
        <v>3882076</v>
      </c>
      <c r="M34" s="65">
        <v>4446140</v>
      </c>
      <c r="N34" s="65">
        <v>11744086</v>
      </c>
      <c r="O34" s="65">
        <v>0</v>
      </c>
      <c r="P34" s="65">
        <v>2770278</v>
      </c>
      <c r="Q34" s="65">
        <v>4240220</v>
      </c>
      <c r="R34" s="65">
        <v>7010498</v>
      </c>
      <c r="S34" s="65">
        <v>7713818</v>
      </c>
      <c r="T34" s="65">
        <v>4688315</v>
      </c>
      <c r="U34" s="65">
        <v>5672368</v>
      </c>
      <c r="V34" s="65">
        <v>18074501</v>
      </c>
      <c r="W34" s="65">
        <v>43099781</v>
      </c>
      <c r="X34" s="65">
        <v>26277000</v>
      </c>
      <c r="Y34" s="65">
        <v>16822781</v>
      </c>
      <c r="Z34" s="145">
        <v>64.02</v>
      </c>
      <c r="AA34" s="160">
        <v>26277000</v>
      </c>
    </row>
    <row r="35" spans="1:27" ht="13.5">
      <c r="A35" s="196" t="s">
        <v>124</v>
      </c>
      <c r="B35" s="200"/>
      <c r="C35" s="160">
        <v>110826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139247398</v>
      </c>
      <c r="D36" s="203">
        <f>SUM(D25:D35)</f>
        <v>0</v>
      </c>
      <c r="E36" s="204">
        <f t="shared" si="1"/>
        <v>106748274</v>
      </c>
      <c r="F36" s="205">
        <f t="shared" si="1"/>
        <v>106748274</v>
      </c>
      <c r="G36" s="205">
        <f t="shared" si="1"/>
        <v>5245162</v>
      </c>
      <c r="H36" s="205">
        <f t="shared" si="1"/>
        <v>8011847</v>
      </c>
      <c r="I36" s="205">
        <f t="shared" si="1"/>
        <v>9655353</v>
      </c>
      <c r="J36" s="205">
        <f t="shared" si="1"/>
        <v>22912362</v>
      </c>
      <c r="K36" s="205">
        <f t="shared" si="1"/>
        <v>8439246</v>
      </c>
      <c r="L36" s="205">
        <f t="shared" si="1"/>
        <v>8994753</v>
      </c>
      <c r="M36" s="205">
        <f t="shared" si="1"/>
        <v>9443175</v>
      </c>
      <c r="N36" s="205">
        <f t="shared" si="1"/>
        <v>26877174</v>
      </c>
      <c r="O36" s="205">
        <f t="shared" si="1"/>
        <v>0</v>
      </c>
      <c r="P36" s="205">
        <f t="shared" si="1"/>
        <v>7666542</v>
      </c>
      <c r="Q36" s="205">
        <f t="shared" si="1"/>
        <v>10567486</v>
      </c>
      <c r="R36" s="205">
        <f t="shared" si="1"/>
        <v>18234028</v>
      </c>
      <c r="S36" s="205">
        <f t="shared" si="1"/>
        <v>13140887</v>
      </c>
      <c r="T36" s="205">
        <f t="shared" si="1"/>
        <v>9654012</v>
      </c>
      <c r="U36" s="205">
        <f t="shared" si="1"/>
        <v>10711868</v>
      </c>
      <c r="V36" s="205">
        <f t="shared" si="1"/>
        <v>33506767</v>
      </c>
      <c r="W36" s="205">
        <f t="shared" si="1"/>
        <v>101530331</v>
      </c>
      <c r="X36" s="205">
        <f t="shared" si="1"/>
        <v>106748274</v>
      </c>
      <c r="Y36" s="205">
        <f t="shared" si="1"/>
        <v>-5217943</v>
      </c>
      <c r="Z36" s="206">
        <f>+IF(X36&lt;&gt;0,+(Y36/X36)*100,0)</f>
        <v>-4.888081843833841</v>
      </c>
      <c r="AA36" s="203">
        <f>SUM(AA25:AA35)</f>
        <v>106748274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-5773759</v>
      </c>
      <c r="D38" s="214">
        <f>+D22-D36</f>
        <v>0</v>
      </c>
      <c r="E38" s="215">
        <f t="shared" si="2"/>
        <v>30427841</v>
      </c>
      <c r="F38" s="111">
        <f t="shared" si="2"/>
        <v>30427841</v>
      </c>
      <c r="G38" s="111">
        <f t="shared" si="2"/>
        <v>25136913</v>
      </c>
      <c r="H38" s="111">
        <f t="shared" si="2"/>
        <v>-1669083</v>
      </c>
      <c r="I38" s="111">
        <f t="shared" si="2"/>
        <v>-3324788</v>
      </c>
      <c r="J38" s="111">
        <f t="shared" si="2"/>
        <v>20143042</v>
      </c>
      <c r="K38" s="111">
        <f t="shared" si="2"/>
        <v>-3078818</v>
      </c>
      <c r="L38" s="111">
        <f t="shared" si="2"/>
        <v>-4240896</v>
      </c>
      <c r="M38" s="111">
        <f t="shared" si="2"/>
        <v>15346100</v>
      </c>
      <c r="N38" s="111">
        <f t="shared" si="2"/>
        <v>8026386</v>
      </c>
      <c r="O38" s="111">
        <f t="shared" si="2"/>
        <v>0</v>
      </c>
      <c r="P38" s="111">
        <f t="shared" si="2"/>
        <v>-3043593</v>
      </c>
      <c r="Q38" s="111">
        <f t="shared" si="2"/>
        <v>9173067</v>
      </c>
      <c r="R38" s="111">
        <f t="shared" si="2"/>
        <v>6129474</v>
      </c>
      <c r="S38" s="111">
        <f t="shared" si="2"/>
        <v>-8373854</v>
      </c>
      <c r="T38" s="111">
        <f t="shared" si="2"/>
        <v>-4957055</v>
      </c>
      <c r="U38" s="111">
        <f t="shared" si="2"/>
        <v>-1792656</v>
      </c>
      <c r="V38" s="111">
        <f t="shared" si="2"/>
        <v>-15123565</v>
      </c>
      <c r="W38" s="111">
        <f t="shared" si="2"/>
        <v>19175337</v>
      </c>
      <c r="X38" s="111">
        <f>IF(F22=F36,0,X22-X36)</f>
        <v>30427841</v>
      </c>
      <c r="Y38" s="111">
        <f t="shared" si="2"/>
        <v>-11252504</v>
      </c>
      <c r="Z38" s="216">
        <f>+IF(X38&lt;&gt;0,+(Y38/X38)*100,0)</f>
        <v>-36.98094781026363</v>
      </c>
      <c r="AA38" s="214">
        <f>+AA22-AA36</f>
        <v>30427841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13403000</v>
      </c>
      <c r="I39" s="65">
        <v>0</v>
      </c>
      <c r="J39" s="65">
        <v>13403000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1787000</v>
      </c>
      <c r="R39" s="65">
        <v>1787000</v>
      </c>
      <c r="S39" s="65">
        <v>0</v>
      </c>
      <c r="T39" s="65">
        <v>0</v>
      </c>
      <c r="U39" s="65">
        <v>0</v>
      </c>
      <c r="V39" s="65">
        <v>0</v>
      </c>
      <c r="W39" s="65">
        <v>15190000</v>
      </c>
      <c r="X39" s="65">
        <v>0</v>
      </c>
      <c r="Y39" s="65">
        <v>15190000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-5773759</v>
      </c>
      <c r="D42" s="221">
        <f>SUM(D38:D41)</f>
        <v>0</v>
      </c>
      <c r="E42" s="222">
        <f t="shared" si="3"/>
        <v>30427841</v>
      </c>
      <c r="F42" s="93">
        <f t="shared" si="3"/>
        <v>30427841</v>
      </c>
      <c r="G42" s="93">
        <f t="shared" si="3"/>
        <v>25136913</v>
      </c>
      <c r="H42" s="93">
        <f t="shared" si="3"/>
        <v>11733917</v>
      </c>
      <c r="I42" s="93">
        <f t="shared" si="3"/>
        <v>-3324788</v>
      </c>
      <c r="J42" s="93">
        <f t="shared" si="3"/>
        <v>33546042</v>
      </c>
      <c r="K42" s="93">
        <f t="shared" si="3"/>
        <v>-3078818</v>
      </c>
      <c r="L42" s="93">
        <f t="shared" si="3"/>
        <v>-4240896</v>
      </c>
      <c r="M42" s="93">
        <f t="shared" si="3"/>
        <v>15346100</v>
      </c>
      <c r="N42" s="93">
        <f t="shared" si="3"/>
        <v>8026386</v>
      </c>
      <c r="O42" s="93">
        <f t="shared" si="3"/>
        <v>0</v>
      </c>
      <c r="P42" s="93">
        <f t="shared" si="3"/>
        <v>-3043593</v>
      </c>
      <c r="Q42" s="93">
        <f t="shared" si="3"/>
        <v>10960067</v>
      </c>
      <c r="R42" s="93">
        <f t="shared" si="3"/>
        <v>7916474</v>
      </c>
      <c r="S42" s="93">
        <f t="shared" si="3"/>
        <v>-8373854</v>
      </c>
      <c r="T42" s="93">
        <f t="shared" si="3"/>
        <v>-4957055</v>
      </c>
      <c r="U42" s="93">
        <f t="shared" si="3"/>
        <v>-1792656</v>
      </c>
      <c r="V42" s="93">
        <f t="shared" si="3"/>
        <v>-15123565</v>
      </c>
      <c r="W42" s="93">
        <f t="shared" si="3"/>
        <v>34365337</v>
      </c>
      <c r="X42" s="93">
        <f t="shared" si="3"/>
        <v>30427841</v>
      </c>
      <c r="Y42" s="93">
        <f t="shared" si="3"/>
        <v>3937496</v>
      </c>
      <c r="Z42" s="223">
        <f>+IF(X42&lt;&gt;0,+(Y42/X42)*100,0)</f>
        <v>12.940438330803689</v>
      </c>
      <c r="AA42" s="221">
        <f>SUM(AA38:AA41)</f>
        <v>30427841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-5773759</v>
      </c>
      <c r="D44" s="225">
        <f>+D42-D43</f>
        <v>0</v>
      </c>
      <c r="E44" s="226">
        <f t="shared" si="4"/>
        <v>30427841</v>
      </c>
      <c r="F44" s="82">
        <f t="shared" si="4"/>
        <v>30427841</v>
      </c>
      <c r="G44" s="82">
        <f t="shared" si="4"/>
        <v>25136913</v>
      </c>
      <c r="H44" s="82">
        <f t="shared" si="4"/>
        <v>11733917</v>
      </c>
      <c r="I44" s="82">
        <f t="shared" si="4"/>
        <v>-3324788</v>
      </c>
      <c r="J44" s="82">
        <f t="shared" si="4"/>
        <v>33546042</v>
      </c>
      <c r="K44" s="82">
        <f t="shared" si="4"/>
        <v>-3078818</v>
      </c>
      <c r="L44" s="82">
        <f t="shared" si="4"/>
        <v>-4240896</v>
      </c>
      <c r="M44" s="82">
        <f t="shared" si="4"/>
        <v>15346100</v>
      </c>
      <c r="N44" s="82">
        <f t="shared" si="4"/>
        <v>8026386</v>
      </c>
      <c r="O44" s="82">
        <f t="shared" si="4"/>
        <v>0</v>
      </c>
      <c r="P44" s="82">
        <f t="shared" si="4"/>
        <v>-3043593</v>
      </c>
      <c r="Q44" s="82">
        <f t="shared" si="4"/>
        <v>10960067</v>
      </c>
      <c r="R44" s="82">
        <f t="shared" si="4"/>
        <v>7916474</v>
      </c>
      <c r="S44" s="82">
        <f t="shared" si="4"/>
        <v>-8373854</v>
      </c>
      <c r="T44" s="82">
        <f t="shared" si="4"/>
        <v>-4957055</v>
      </c>
      <c r="U44" s="82">
        <f t="shared" si="4"/>
        <v>-1792656</v>
      </c>
      <c r="V44" s="82">
        <f t="shared" si="4"/>
        <v>-15123565</v>
      </c>
      <c r="W44" s="82">
        <f t="shared" si="4"/>
        <v>34365337</v>
      </c>
      <c r="X44" s="82">
        <f t="shared" si="4"/>
        <v>30427841</v>
      </c>
      <c r="Y44" s="82">
        <f t="shared" si="4"/>
        <v>3937496</v>
      </c>
      <c r="Z44" s="227">
        <f>+IF(X44&lt;&gt;0,+(Y44/X44)*100,0)</f>
        <v>12.940438330803689</v>
      </c>
      <c r="AA44" s="225">
        <f>+AA42-AA43</f>
        <v>30427841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-5773759</v>
      </c>
      <c r="D46" s="221">
        <f>SUM(D44:D45)</f>
        <v>0</v>
      </c>
      <c r="E46" s="222">
        <f t="shared" si="5"/>
        <v>30427841</v>
      </c>
      <c r="F46" s="93">
        <f t="shared" si="5"/>
        <v>30427841</v>
      </c>
      <c r="G46" s="93">
        <f t="shared" si="5"/>
        <v>25136913</v>
      </c>
      <c r="H46" s="93">
        <f t="shared" si="5"/>
        <v>11733917</v>
      </c>
      <c r="I46" s="93">
        <f t="shared" si="5"/>
        <v>-3324788</v>
      </c>
      <c r="J46" s="93">
        <f t="shared" si="5"/>
        <v>33546042</v>
      </c>
      <c r="K46" s="93">
        <f t="shared" si="5"/>
        <v>-3078818</v>
      </c>
      <c r="L46" s="93">
        <f t="shared" si="5"/>
        <v>-4240896</v>
      </c>
      <c r="M46" s="93">
        <f t="shared" si="5"/>
        <v>15346100</v>
      </c>
      <c r="N46" s="93">
        <f t="shared" si="5"/>
        <v>8026386</v>
      </c>
      <c r="O46" s="93">
        <f t="shared" si="5"/>
        <v>0</v>
      </c>
      <c r="P46" s="93">
        <f t="shared" si="5"/>
        <v>-3043593</v>
      </c>
      <c r="Q46" s="93">
        <f t="shared" si="5"/>
        <v>10960067</v>
      </c>
      <c r="R46" s="93">
        <f t="shared" si="5"/>
        <v>7916474</v>
      </c>
      <c r="S46" s="93">
        <f t="shared" si="5"/>
        <v>-8373854</v>
      </c>
      <c r="T46" s="93">
        <f t="shared" si="5"/>
        <v>-4957055</v>
      </c>
      <c r="U46" s="93">
        <f t="shared" si="5"/>
        <v>-1792656</v>
      </c>
      <c r="V46" s="93">
        <f t="shared" si="5"/>
        <v>-15123565</v>
      </c>
      <c r="W46" s="93">
        <f t="shared" si="5"/>
        <v>34365337</v>
      </c>
      <c r="X46" s="93">
        <f t="shared" si="5"/>
        <v>30427841</v>
      </c>
      <c r="Y46" s="93">
        <f t="shared" si="5"/>
        <v>3937496</v>
      </c>
      <c r="Z46" s="223">
        <f>+IF(X46&lt;&gt;0,+(Y46/X46)*100,0)</f>
        <v>12.940438330803689</v>
      </c>
      <c r="AA46" s="221">
        <f>SUM(AA44:AA45)</f>
        <v>30427841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-5773759</v>
      </c>
      <c r="D48" s="232">
        <f>SUM(D46:D47)</f>
        <v>0</v>
      </c>
      <c r="E48" s="233">
        <f t="shared" si="6"/>
        <v>30427841</v>
      </c>
      <c r="F48" s="234">
        <f t="shared" si="6"/>
        <v>30427841</v>
      </c>
      <c r="G48" s="234">
        <f t="shared" si="6"/>
        <v>25136913</v>
      </c>
      <c r="H48" s="235">
        <f t="shared" si="6"/>
        <v>11733917</v>
      </c>
      <c r="I48" s="235">
        <f t="shared" si="6"/>
        <v>-3324788</v>
      </c>
      <c r="J48" s="235">
        <f t="shared" si="6"/>
        <v>33546042</v>
      </c>
      <c r="K48" s="235">
        <f t="shared" si="6"/>
        <v>-3078818</v>
      </c>
      <c r="L48" s="235">
        <f t="shared" si="6"/>
        <v>-4240896</v>
      </c>
      <c r="M48" s="234">
        <f t="shared" si="6"/>
        <v>15346100</v>
      </c>
      <c r="N48" s="234">
        <f t="shared" si="6"/>
        <v>8026386</v>
      </c>
      <c r="O48" s="235">
        <f t="shared" si="6"/>
        <v>0</v>
      </c>
      <c r="P48" s="235">
        <f t="shared" si="6"/>
        <v>-3043593</v>
      </c>
      <c r="Q48" s="235">
        <f t="shared" si="6"/>
        <v>10960067</v>
      </c>
      <c r="R48" s="235">
        <f t="shared" si="6"/>
        <v>7916474</v>
      </c>
      <c r="S48" s="235">
        <f t="shared" si="6"/>
        <v>-8373854</v>
      </c>
      <c r="T48" s="234">
        <f t="shared" si="6"/>
        <v>-4957055</v>
      </c>
      <c r="U48" s="234">
        <f t="shared" si="6"/>
        <v>-1792656</v>
      </c>
      <c r="V48" s="235">
        <f t="shared" si="6"/>
        <v>-15123565</v>
      </c>
      <c r="W48" s="235">
        <f t="shared" si="6"/>
        <v>34365337</v>
      </c>
      <c r="X48" s="235">
        <f t="shared" si="6"/>
        <v>30427841</v>
      </c>
      <c r="Y48" s="235">
        <f t="shared" si="6"/>
        <v>3937496</v>
      </c>
      <c r="Z48" s="236">
        <f>+IF(X48&lt;&gt;0,+(Y48/X48)*100,0)</f>
        <v>12.940438330803689</v>
      </c>
      <c r="AA48" s="237">
        <f>SUM(AA46:AA47)</f>
        <v>30427841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703782689</v>
      </c>
      <c r="D5" s="158">
        <f>SUM(D6:D8)</f>
        <v>0</v>
      </c>
      <c r="E5" s="159">
        <f t="shared" si="0"/>
        <v>800000</v>
      </c>
      <c r="F5" s="105">
        <f t="shared" si="0"/>
        <v>800000</v>
      </c>
      <c r="G5" s="105">
        <f t="shared" si="0"/>
        <v>30000</v>
      </c>
      <c r="H5" s="105">
        <f t="shared" si="0"/>
        <v>30224</v>
      </c>
      <c r="I5" s="105">
        <f t="shared" si="0"/>
        <v>204458</v>
      </c>
      <c r="J5" s="105">
        <f t="shared" si="0"/>
        <v>264682</v>
      </c>
      <c r="K5" s="105">
        <f t="shared" si="0"/>
        <v>197377</v>
      </c>
      <c r="L5" s="105">
        <f t="shared" si="0"/>
        <v>36230</v>
      </c>
      <c r="M5" s="105">
        <f t="shared" si="0"/>
        <v>0</v>
      </c>
      <c r="N5" s="105">
        <f t="shared" si="0"/>
        <v>233607</v>
      </c>
      <c r="O5" s="105">
        <f t="shared" si="0"/>
        <v>0</v>
      </c>
      <c r="P5" s="105">
        <f t="shared" si="0"/>
        <v>0</v>
      </c>
      <c r="Q5" s="105">
        <f t="shared" si="0"/>
        <v>3958</v>
      </c>
      <c r="R5" s="105">
        <f t="shared" si="0"/>
        <v>3958</v>
      </c>
      <c r="S5" s="105">
        <f t="shared" si="0"/>
        <v>0</v>
      </c>
      <c r="T5" s="105">
        <f t="shared" si="0"/>
        <v>394199</v>
      </c>
      <c r="U5" s="105">
        <f t="shared" si="0"/>
        <v>188377</v>
      </c>
      <c r="V5" s="105">
        <f t="shared" si="0"/>
        <v>582576</v>
      </c>
      <c r="W5" s="105">
        <f t="shared" si="0"/>
        <v>1084823</v>
      </c>
      <c r="X5" s="105">
        <f t="shared" si="0"/>
        <v>800000</v>
      </c>
      <c r="Y5" s="105">
        <f t="shared" si="0"/>
        <v>284823</v>
      </c>
      <c r="Z5" s="142">
        <f>+IF(X5&lt;&gt;0,+(Y5/X5)*100,0)</f>
        <v>35.602875</v>
      </c>
      <c r="AA5" s="158">
        <f>SUM(AA6:AA8)</f>
        <v>800000</v>
      </c>
    </row>
    <row r="6" spans="1:27" ht="13.5">
      <c r="A6" s="143" t="s">
        <v>75</v>
      </c>
      <c r="B6" s="141"/>
      <c r="C6" s="160">
        <v>700927367</v>
      </c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>
        <v>2855322</v>
      </c>
      <c r="D8" s="160"/>
      <c r="E8" s="161">
        <v>800000</v>
      </c>
      <c r="F8" s="65">
        <v>800000</v>
      </c>
      <c r="G8" s="65">
        <v>30000</v>
      </c>
      <c r="H8" s="65">
        <v>30224</v>
      </c>
      <c r="I8" s="65">
        <v>204458</v>
      </c>
      <c r="J8" s="65">
        <v>264682</v>
      </c>
      <c r="K8" s="65">
        <v>197377</v>
      </c>
      <c r="L8" s="65">
        <v>36230</v>
      </c>
      <c r="M8" s="65"/>
      <c r="N8" s="65">
        <v>233607</v>
      </c>
      <c r="O8" s="65"/>
      <c r="P8" s="65"/>
      <c r="Q8" s="65">
        <v>3958</v>
      </c>
      <c r="R8" s="65">
        <v>3958</v>
      </c>
      <c r="S8" s="65"/>
      <c r="T8" s="65">
        <v>394199</v>
      </c>
      <c r="U8" s="65">
        <v>188377</v>
      </c>
      <c r="V8" s="65">
        <v>582576</v>
      </c>
      <c r="W8" s="65">
        <v>1084823</v>
      </c>
      <c r="X8" s="65">
        <v>800000</v>
      </c>
      <c r="Y8" s="65">
        <v>284823</v>
      </c>
      <c r="Z8" s="145">
        <v>35.6</v>
      </c>
      <c r="AA8" s="67">
        <v>800000</v>
      </c>
    </row>
    <row r="9" spans="1:27" ht="13.5">
      <c r="A9" s="140" t="s">
        <v>78</v>
      </c>
      <c r="B9" s="141"/>
      <c r="C9" s="158">
        <f aca="true" t="shared" si="1" ref="C9:Y9">SUM(C10:C14)</f>
        <v>31065372</v>
      </c>
      <c r="D9" s="158">
        <f>SUM(D10:D14)</f>
        <v>0</v>
      </c>
      <c r="E9" s="159">
        <f t="shared" si="1"/>
        <v>8160000</v>
      </c>
      <c r="F9" s="105">
        <f t="shared" si="1"/>
        <v>8160000</v>
      </c>
      <c r="G9" s="105">
        <f t="shared" si="1"/>
        <v>0</v>
      </c>
      <c r="H9" s="105">
        <f t="shared" si="1"/>
        <v>0</v>
      </c>
      <c r="I9" s="105">
        <f t="shared" si="1"/>
        <v>232105</v>
      </c>
      <c r="J9" s="105">
        <f t="shared" si="1"/>
        <v>232105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785533</v>
      </c>
      <c r="Q9" s="105">
        <f t="shared" si="1"/>
        <v>186427</v>
      </c>
      <c r="R9" s="105">
        <f t="shared" si="1"/>
        <v>971960</v>
      </c>
      <c r="S9" s="105">
        <f t="shared" si="1"/>
        <v>1310037</v>
      </c>
      <c r="T9" s="105">
        <f t="shared" si="1"/>
        <v>1750318</v>
      </c>
      <c r="U9" s="105">
        <f t="shared" si="1"/>
        <v>765176</v>
      </c>
      <c r="V9" s="105">
        <f t="shared" si="1"/>
        <v>3825531</v>
      </c>
      <c r="W9" s="105">
        <f t="shared" si="1"/>
        <v>5029596</v>
      </c>
      <c r="X9" s="105">
        <f t="shared" si="1"/>
        <v>8160000</v>
      </c>
      <c r="Y9" s="105">
        <f t="shared" si="1"/>
        <v>-3130404</v>
      </c>
      <c r="Z9" s="142">
        <f>+IF(X9&lt;&gt;0,+(Y9/X9)*100,0)</f>
        <v>-38.362794117647056</v>
      </c>
      <c r="AA9" s="107">
        <f>SUM(AA10:AA14)</f>
        <v>8160000</v>
      </c>
    </row>
    <row r="10" spans="1:27" ht="13.5">
      <c r="A10" s="143" t="s">
        <v>79</v>
      </c>
      <c r="B10" s="141"/>
      <c r="C10" s="160">
        <v>1150874</v>
      </c>
      <c r="D10" s="160"/>
      <c r="E10" s="161">
        <v>1580000</v>
      </c>
      <c r="F10" s="65">
        <v>1580000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v>186427</v>
      </c>
      <c r="R10" s="65">
        <v>186427</v>
      </c>
      <c r="S10" s="65">
        <v>32376</v>
      </c>
      <c r="T10" s="65">
        <v>11040</v>
      </c>
      <c r="U10" s="65">
        <v>78907</v>
      </c>
      <c r="V10" s="65">
        <v>122323</v>
      </c>
      <c r="W10" s="65">
        <v>308750</v>
      </c>
      <c r="X10" s="65">
        <v>1580000</v>
      </c>
      <c r="Y10" s="65">
        <v>-1271250</v>
      </c>
      <c r="Z10" s="145">
        <v>-80.46</v>
      </c>
      <c r="AA10" s="67">
        <v>1580000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>
        <v>29914498</v>
      </c>
      <c r="D13" s="160"/>
      <c r="E13" s="161">
        <v>6580000</v>
      </c>
      <c r="F13" s="65">
        <v>6580000</v>
      </c>
      <c r="G13" s="65"/>
      <c r="H13" s="65"/>
      <c r="I13" s="65">
        <v>232105</v>
      </c>
      <c r="J13" s="65">
        <v>232105</v>
      </c>
      <c r="K13" s="65"/>
      <c r="L13" s="65"/>
      <c r="M13" s="65"/>
      <c r="N13" s="65"/>
      <c r="O13" s="65"/>
      <c r="P13" s="65">
        <v>785533</v>
      </c>
      <c r="Q13" s="65"/>
      <c r="R13" s="65">
        <v>785533</v>
      </c>
      <c r="S13" s="65">
        <v>1277661</v>
      </c>
      <c r="T13" s="65">
        <v>1739278</v>
      </c>
      <c r="U13" s="65">
        <v>686269</v>
      </c>
      <c r="V13" s="65">
        <v>3703208</v>
      </c>
      <c r="W13" s="65">
        <v>4720846</v>
      </c>
      <c r="X13" s="65">
        <v>6580000</v>
      </c>
      <c r="Y13" s="65">
        <v>-1859154</v>
      </c>
      <c r="Z13" s="145">
        <v>-28.25</v>
      </c>
      <c r="AA13" s="67">
        <v>6580000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915742</v>
      </c>
      <c r="D15" s="158">
        <f>SUM(D16:D18)</f>
        <v>0</v>
      </c>
      <c r="E15" s="159">
        <f t="shared" si="2"/>
        <v>500000</v>
      </c>
      <c r="F15" s="105">
        <f t="shared" si="2"/>
        <v>500000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234220</v>
      </c>
      <c r="U15" s="105">
        <f t="shared" si="2"/>
        <v>0</v>
      </c>
      <c r="V15" s="105">
        <f t="shared" si="2"/>
        <v>234220</v>
      </c>
      <c r="W15" s="105">
        <f t="shared" si="2"/>
        <v>234220</v>
      </c>
      <c r="X15" s="105">
        <f t="shared" si="2"/>
        <v>500000</v>
      </c>
      <c r="Y15" s="105">
        <f t="shared" si="2"/>
        <v>-265780</v>
      </c>
      <c r="Z15" s="142">
        <f>+IF(X15&lt;&gt;0,+(Y15/X15)*100,0)</f>
        <v>-53.156000000000006</v>
      </c>
      <c r="AA15" s="107">
        <f>SUM(AA16:AA18)</f>
        <v>500000</v>
      </c>
    </row>
    <row r="16" spans="1:27" ht="13.5">
      <c r="A16" s="143" t="s">
        <v>85</v>
      </c>
      <c r="B16" s="141"/>
      <c r="C16" s="160"/>
      <c r="D16" s="160"/>
      <c r="E16" s="161">
        <v>150000</v>
      </c>
      <c r="F16" s="65">
        <v>150000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150000</v>
      </c>
      <c r="Y16" s="65">
        <v>-150000</v>
      </c>
      <c r="Z16" s="145">
        <v>-100</v>
      </c>
      <c r="AA16" s="67">
        <v>150000</v>
      </c>
    </row>
    <row r="17" spans="1:27" ht="13.5">
      <c r="A17" s="143" t="s">
        <v>86</v>
      </c>
      <c r="B17" s="141"/>
      <c r="C17" s="160">
        <v>915742</v>
      </c>
      <c r="D17" s="160"/>
      <c r="E17" s="161">
        <v>350000</v>
      </c>
      <c r="F17" s="65">
        <v>350000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>
        <v>234220</v>
      </c>
      <c r="U17" s="65"/>
      <c r="V17" s="65">
        <v>234220</v>
      </c>
      <c r="W17" s="65">
        <v>234220</v>
      </c>
      <c r="X17" s="65">
        <v>350000</v>
      </c>
      <c r="Y17" s="65">
        <v>-115780</v>
      </c>
      <c r="Z17" s="145">
        <v>-33.08</v>
      </c>
      <c r="AA17" s="67">
        <v>350000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60063070</v>
      </c>
      <c r="D19" s="158">
        <f>SUM(D20:D23)</f>
        <v>0</v>
      </c>
      <c r="E19" s="159">
        <f t="shared" si="3"/>
        <v>18749666</v>
      </c>
      <c r="F19" s="105">
        <f t="shared" si="3"/>
        <v>18749666</v>
      </c>
      <c r="G19" s="105">
        <f t="shared" si="3"/>
        <v>0</v>
      </c>
      <c r="H19" s="105">
        <f t="shared" si="3"/>
        <v>1942080</v>
      </c>
      <c r="I19" s="105">
        <f t="shared" si="3"/>
        <v>1417902</v>
      </c>
      <c r="J19" s="105">
        <f t="shared" si="3"/>
        <v>3359982</v>
      </c>
      <c r="K19" s="105">
        <f t="shared" si="3"/>
        <v>930366</v>
      </c>
      <c r="L19" s="105">
        <f t="shared" si="3"/>
        <v>506371</v>
      </c>
      <c r="M19" s="105">
        <f t="shared" si="3"/>
        <v>0</v>
      </c>
      <c r="N19" s="105">
        <f t="shared" si="3"/>
        <v>1436737</v>
      </c>
      <c r="O19" s="105">
        <f t="shared" si="3"/>
        <v>0</v>
      </c>
      <c r="P19" s="105">
        <f t="shared" si="3"/>
        <v>0</v>
      </c>
      <c r="Q19" s="105">
        <f t="shared" si="3"/>
        <v>388263</v>
      </c>
      <c r="R19" s="105">
        <f t="shared" si="3"/>
        <v>388263</v>
      </c>
      <c r="S19" s="105">
        <f t="shared" si="3"/>
        <v>1684267</v>
      </c>
      <c r="T19" s="105">
        <f t="shared" si="3"/>
        <v>988793</v>
      </c>
      <c r="U19" s="105">
        <f t="shared" si="3"/>
        <v>3057150</v>
      </c>
      <c r="V19" s="105">
        <f t="shared" si="3"/>
        <v>5730210</v>
      </c>
      <c r="W19" s="105">
        <f t="shared" si="3"/>
        <v>10915192</v>
      </c>
      <c r="X19" s="105">
        <f t="shared" si="3"/>
        <v>18749666</v>
      </c>
      <c r="Y19" s="105">
        <f t="shared" si="3"/>
        <v>-7834474</v>
      </c>
      <c r="Z19" s="142">
        <f>+IF(X19&lt;&gt;0,+(Y19/X19)*100,0)</f>
        <v>-41.78460565644209</v>
      </c>
      <c r="AA19" s="107">
        <f>SUM(AA20:AA23)</f>
        <v>18749666</v>
      </c>
    </row>
    <row r="20" spans="1:27" ht="13.5">
      <c r="A20" s="143" t="s">
        <v>89</v>
      </c>
      <c r="B20" s="141"/>
      <c r="C20" s="160"/>
      <c r="D20" s="160"/>
      <c r="E20" s="161">
        <v>200000</v>
      </c>
      <c r="F20" s="65">
        <v>200000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>
        <v>241973</v>
      </c>
      <c r="U20" s="65">
        <v>405423</v>
      </c>
      <c r="V20" s="65">
        <v>647396</v>
      </c>
      <c r="W20" s="65">
        <v>647396</v>
      </c>
      <c r="X20" s="65">
        <v>200000</v>
      </c>
      <c r="Y20" s="65">
        <v>447396</v>
      </c>
      <c r="Z20" s="145">
        <v>223.7</v>
      </c>
      <c r="AA20" s="67">
        <v>200000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>
        <v>60063070</v>
      </c>
      <c r="D22" s="162"/>
      <c r="E22" s="163">
        <v>18149666</v>
      </c>
      <c r="F22" s="164">
        <v>18149666</v>
      </c>
      <c r="G22" s="164"/>
      <c r="H22" s="164">
        <v>1942080</v>
      </c>
      <c r="I22" s="164">
        <v>1417902</v>
      </c>
      <c r="J22" s="164">
        <v>3359982</v>
      </c>
      <c r="K22" s="164">
        <v>930366</v>
      </c>
      <c r="L22" s="164">
        <v>506371</v>
      </c>
      <c r="M22" s="164"/>
      <c r="N22" s="164">
        <v>1436737</v>
      </c>
      <c r="O22" s="164"/>
      <c r="P22" s="164"/>
      <c r="Q22" s="164">
        <v>388263</v>
      </c>
      <c r="R22" s="164">
        <v>388263</v>
      </c>
      <c r="S22" s="164">
        <v>1684267</v>
      </c>
      <c r="T22" s="164">
        <v>746820</v>
      </c>
      <c r="U22" s="164">
        <v>2651727</v>
      </c>
      <c r="V22" s="164">
        <v>5082814</v>
      </c>
      <c r="W22" s="164">
        <v>10267796</v>
      </c>
      <c r="X22" s="164">
        <v>18149666</v>
      </c>
      <c r="Y22" s="164">
        <v>-7881870</v>
      </c>
      <c r="Z22" s="146">
        <v>-43.43</v>
      </c>
      <c r="AA22" s="239">
        <v>18149666</v>
      </c>
    </row>
    <row r="23" spans="1:27" ht="13.5">
      <c r="A23" s="143" t="s">
        <v>92</v>
      </c>
      <c r="B23" s="141"/>
      <c r="C23" s="160"/>
      <c r="D23" s="160"/>
      <c r="E23" s="161">
        <v>400000</v>
      </c>
      <c r="F23" s="65">
        <v>400000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>
        <v>400000</v>
      </c>
      <c r="Y23" s="65">
        <v>-400000</v>
      </c>
      <c r="Z23" s="145">
        <v>-100</v>
      </c>
      <c r="AA23" s="67">
        <v>400000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795826873</v>
      </c>
      <c r="D25" s="232">
        <f>+D5+D9+D15+D19+D24</f>
        <v>0</v>
      </c>
      <c r="E25" s="245">
        <f t="shared" si="4"/>
        <v>28209666</v>
      </c>
      <c r="F25" s="234">
        <f t="shared" si="4"/>
        <v>28209666</v>
      </c>
      <c r="G25" s="234">
        <f t="shared" si="4"/>
        <v>30000</v>
      </c>
      <c r="H25" s="234">
        <f t="shared" si="4"/>
        <v>1972304</v>
      </c>
      <c r="I25" s="234">
        <f t="shared" si="4"/>
        <v>1854465</v>
      </c>
      <c r="J25" s="234">
        <f t="shared" si="4"/>
        <v>3856769</v>
      </c>
      <c r="K25" s="234">
        <f t="shared" si="4"/>
        <v>1127743</v>
      </c>
      <c r="L25" s="234">
        <f t="shared" si="4"/>
        <v>542601</v>
      </c>
      <c r="M25" s="234">
        <f t="shared" si="4"/>
        <v>0</v>
      </c>
      <c r="N25" s="234">
        <f t="shared" si="4"/>
        <v>1670344</v>
      </c>
      <c r="O25" s="234">
        <f t="shared" si="4"/>
        <v>0</v>
      </c>
      <c r="P25" s="234">
        <f t="shared" si="4"/>
        <v>785533</v>
      </c>
      <c r="Q25" s="234">
        <f t="shared" si="4"/>
        <v>578648</v>
      </c>
      <c r="R25" s="234">
        <f t="shared" si="4"/>
        <v>1364181</v>
      </c>
      <c r="S25" s="234">
        <f t="shared" si="4"/>
        <v>2994304</v>
      </c>
      <c r="T25" s="234">
        <f t="shared" si="4"/>
        <v>3367530</v>
      </c>
      <c r="U25" s="234">
        <f t="shared" si="4"/>
        <v>4010703</v>
      </c>
      <c r="V25" s="234">
        <f t="shared" si="4"/>
        <v>10372537</v>
      </c>
      <c r="W25" s="234">
        <f t="shared" si="4"/>
        <v>17263831</v>
      </c>
      <c r="X25" s="234">
        <f t="shared" si="4"/>
        <v>28209666</v>
      </c>
      <c r="Y25" s="234">
        <f t="shared" si="4"/>
        <v>-10945835</v>
      </c>
      <c r="Z25" s="246">
        <f>+IF(X25&lt;&gt;0,+(Y25/X25)*100,0)</f>
        <v>-38.80171782253643</v>
      </c>
      <c r="AA25" s="247">
        <f>+AA5+AA9+AA15+AA19+AA24</f>
        <v>28209666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16467574</v>
      </c>
      <c r="F28" s="65">
        <v>16467574</v>
      </c>
      <c r="G28" s="65"/>
      <c r="H28" s="65">
        <v>1942080</v>
      </c>
      <c r="I28" s="65">
        <v>1417902</v>
      </c>
      <c r="J28" s="65">
        <v>3359982</v>
      </c>
      <c r="K28" s="65">
        <v>930366</v>
      </c>
      <c r="L28" s="65">
        <v>505801</v>
      </c>
      <c r="M28" s="65"/>
      <c r="N28" s="65">
        <v>1436167</v>
      </c>
      <c r="O28" s="65"/>
      <c r="P28" s="65"/>
      <c r="Q28" s="65"/>
      <c r="R28" s="65"/>
      <c r="S28" s="65"/>
      <c r="T28" s="65"/>
      <c r="U28" s="65"/>
      <c r="V28" s="65"/>
      <c r="W28" s="65">
        <v>4796149</v>
      </c>
      <c r="X28" s="65">
        <v>16467574</v>
      </c>
      <c r="Y28" s="65">
        <v>-11671425</v>
      </c>
      <c r="Z28" s="145">
        <v>-70.88</v>
      </c>
      <c r="AA28" s="160">
        <v>16467574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16467574</v>
      </c>
      <c r="F32" s="82">
        <f t="shared" si="5"/>
        <v>16467574</v>
      </c>
      <c r="G32" s="82">
        <f t="shared" si="5"/>
        <v>0</v>
      </c>
      <c r="H32" s="82">
        <f t="shared" si="5"/>
        <v>1942080</v>
      </c>
      <c r="I32" s="82">
        <f t="shared" si="5"/>
        <v>1417902</v>
      </c>
      <c r="J32" s="82">
        <f t="shared" si="5"/>
        <v>3359982</v>
      </c>
      <c r="K32" s="82">
        <f t="shared" si="5"/>
        <v>930366</v>
      </c>
      <c r="L32" s="82">
        <f t="shared" si="5"/>
        <v>505801</v>
      </c>
      <c r="M32" s="82">
        <f t="shared" si="5"/>
        <v>0</v>
      </c>
      <c r="N32" s="82">
        <f t="shared" si="5"/>
        <v>1436167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4796149</v>
      </c>
      <c r="X32" s="82">
        <f t="shared" si="5"/>
        <v>16467574</v>
      </c>
      <c r="Y32" s="82">
        <f t="shared" si="5"/>
        <v>-11671425</v>
      </c>
      <c r="Z32" s="227">
        <f>+IF(X32&lt;&gt;0,+(Y32/X32)*100,0)</f>
        <v>-70.87519388101732</v>
      </c>
      <c r="AA32" s="84">
        <f>SUM(AA28:AA31)</f>
        <v>16467574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>
        <v>30000</v>
      </c>
      <c r="H33" s="65">
        <v>30224</v>
      </c>
      <c r="I33" s="65">
        <v>436563</v>
      </c>
      <c r="J33" s="65">
        <v>496787</v>
      </c>
      <c r="K33" s="65">
        <v>197377</v>
      </c>
      <c r="L33" s="65">
        <v>36800</v>
      </c>
      <c r="M33" s="65"/>
      <c r="N33" s="65">
        <v>234177</v>
      </c>
      <c r="O33" s="65"/>
      <c r="P33" s="65">
        <v>785533</v>
      </c>
      <c r="Q33" s="65">
        <v>578648</v>
      </c>
      <c r="R33" s="65">
        <v>1364181</v>
      </c>
      <c r="S33" s="65">
        <v>2994304</v>
      </c>
      <c r="T33" s="65">
        <v>3367530</v>
      </c>
      <c r="U33" s="65">
        <v>4010703</v>
      </c>
      <c r="V33" s="65">
        <v>10372537</v>
      </c>
      <c r="W33" s="65">
        <v>12467682</v>
      </c>
      <c r="X33" s="65"/>
      <c r="Y33" s="65">
        <v>12467682</v>
      </c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>
        <v>11742092</v>
      </c>
      <c r="F35" s="65">
        <v>11742092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>
        <v>11742092</v>
      </c>
      <c r="Y35" s="65">
        <v>-11742092</v>
      </c>
      <c r="Z35" s="145">
        <v>-100</v>
      </c>
      <c r="AA35" s="67">
        <v>11742092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28209666</v>
      </c>
      <c r="F36" s="235">
        <f t="shared" si="6"/>
        <v>28209666</v>
      </c>
      <c r="G36" s="235">
        <f t="shared" si="6"/>
        <v>30000</v>
      </c>
      <c r="H36" s="235">
        <f t="shared" si="6"/>
        <v>1972304</v>
      </c>
      <c r="I36" s="235">
        <f t="shared" si="6"/>
        <v>1854465</v>
      </c>
      <c r="J36" s="235">
        <f t="shared" si="6"/>
        <v>3856769</v>
      </c>
      <c r="K36" s="235">
        <f t="shared" si="6"/>
        <v>1127743</v>
      </c>
      <c r="L36" s="235">
        <f t="shared" si="6"/>
        <v>542601</v>
      </c>
      <c r="M36" s="235">
        <f t="shared" si="6"/>
        <v>0</v>
      </c>
      <c r="N36" s="235">
        <f t="shared" si="6"/>
        <v>1670344</v>
      </c>
      <c r="O36" s="235">
        <f t="shared" si="6"/>
        <v>0</v>
      </c>
      <c r="P36" s="235">
        <f t="shared" si="6"/>
        <v>785533</v>
      </c>
      <c r="Q36" s="235">
        <f t="shared" si="6"/>
        <v>578648</v>
      </c>
      <c r="R36" s="235">
        <f t="shared" si="6"/>
        <v>1364181</v>
      </c>
      <c r="S36" s="235">
        <f t="shared" si="6"/>
        <v>2994304</v>
      </c>
      <c r="T36" s="235">
        <f t="shared" si="6"/>
        <v>3367530</v>
      </c>
      <c r="U36" s="235">
        <f t="shared" si="6"/>
        <v>4010703</v>
      </c>
      <c r="V36" s="235">
        <f t="shared" si="6"/>
        <v>10372537</v>
      </c>
      <c r="W36" s="235">
        <f t="shared" si="6"/>
        <v>17263831</v>
      </c>
      <c r="X36" s="235">
        <f t="shared" si="6"/>
        <v>28209666</v>
      </c>
      <c r="Y36" s="235">
        <f t="shared" si="6"/>
        <v>-10945835</v>
      </c>
      <c r="Z36" s="236">
        <f>+IF(X36&lt;&gt;0,+(Y36/X36)*100,0)</f>
        <v>-38.80171782253643</v>
      </c>
      <c r="AA36" s="254">
        <f>SUM(AA32:AA35)</f>
        <v>28209666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7051746</v>
      </c>
      <c r="D6" s="160"/>
      <c r="E6" s="64">
        <v>3500000</v>
      </c>
      <c r="F6" s="65">
        <v>3500000</v>
      </c>
      <c r="G6" s="65">
        <v>25433112</v>
      </c>
      <c r="H6" s="65">
        <v>25433112</v>
      </c>
      <c r="I6" s="65">
        <v>31152196</v>
      </c>
      <c r="J6" s="65">
        <v>82018420</v>
      </c>
      <c r="K6" s="65">
        <v>27831400</v>
      </c>
      <c r="L6" s="65">
        <v>43009622</v>
      </c>
      <c r="M6" s="65">
        <v>43009622</v>
      </c>
      <c r="N6" s="65">
        <v>113850644</v>
      </c>
      <c r="O6" s="65">
        <v>36106244</v>
      </c>
      <c r="P6" s="65">
        <v>36106244</v>
      </c>
      <c r="Q6" s="65">
        <v>43022097</v>
      </c>
      <c r="R6" s="65">
        <v>115234585</v>
      </c>
      <c r="S6" s="65">
        <v>37528943</v>
      </c>
      <c r="T6" s="65">
        <v>30229296</v>
      </c>
      <c r="U6" s="65">
        <v>30229296</v>
      </c>
      <c r="V6" s="65">
        <v>97987535</v>
      </c>
      <c r="W6" s="65">
        <v>409091184</v>
      </c>
      <c r="X6" s="65">
        <v>3500000</v>
      </c>
      <c r="Y6" s="65">
        <v>405591184</v>
      </c>
      <c r="Z6" s="145">
        <v>11588.32</v>
      </c>
      <c r="AA6" s="67">
        <v>3500000</v>
      </c>
    </row>
    <row r="7" spans="1:27" ht="13.5">
      <c r="A7" s="264" t="s">
        <v>147</v>
      </c>
      <c r="B7" s="197" t="s">
        <v>72</v>
      </c>
      <c r="C7" s="160"/>
      <c r="D7" s="160"/>
      <c r="E7" s="64">
        <v>3500000</v>
      </c>
      <c r="F7" s="65">
        <v>3500000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3500000</v>
      </c>
      <c r="Y7" s="65">
        <v>-3500000</v>
      </c>
      <c r="Z7" s="145">
        <v>-100</v>
      </c>
      <c r="AA7" s="67">
        <v>3500000</v>
      </c>
    </row>
    <row r="8" spans="1:27" ht="13.5">
      <c r="A8" s="264" t="s">
        <v>148</v>
      </c>
      <c r="B8" s="197" t="s">
        <v>72</v>
      </c>
      <c r="C8" s="160">
        <v>4905760</v>
      </c>
      <c r="D8" s="160"/>
      <c r="E8" s="64">
        <v>20000000</v>
      </c>
      <c r="F8" s="65">
        <v>20000000</v>
      </c>
      <c r="G8" s="65">
        <v>4257580</v>
      </c>
      <c r="H8" s="65">
        <v>1733292</v>
      </c>
      <c r="I8" s="65">
        <v>1733292</v>
      </c>
      <c r="J8" s="65">
        <v>7724164</v>
      </c>
      <c r="K8" s="65">
        <v>1785658</v>
      </c>
      <c r="L8" s="65">
        <v>1238770</v>
      </c>
      <c r="M8" s="65">
        <v>1238770</v>
      </c>
      <c r="N8" s="65">
        <v>4263198</v>
      </c>
      <c r="O8" s="65">
        <v>1642715</v>
      </c>
      <c r="P8" s="65">
        <v>3994773</v>
      </c>
      <c r="Q8" s="65">
        <v>4312453</v>
      </c>
      <c r="R8" s="65">
        <v>9949941</v>
      </c>
      <c r="S8" s="65">
        <v>1849035</v>
      </c>
      <c r="T8" s="65">
        <v>2821519</v>
      </c>
      <c r="U8" s="65"/>
      <c r="V8" s="65">
        <v>4670554</v>
      </c>
      <c r="W8" s="65">
        <v>26607857</v>
      </c>
      <c r="X8" s="65">
        <v>20000000</v>
      </c>
      <c r="Y8" s="65">
        <v>6607857</v>
      </c>
      <c r="Z8" s="145">
        <v>33.04</v>
      </c>
      <c r="AA8" s="67">
        <v>20000000</v>
      </c>
    </row>
    <row r="9" spans="1:27" ht="13.5">
      <c r="A9" s="264" t="s">
        <v>149</v>
      </c>
      <c r="B9" s="197"/>
      <c r="C9" s="160">
        <v>112397203</v>
      </c>
      <c r="D9" s="160"/>
      <c r="E9" s="64">
        <v>5000000</v>
      </c>
      <c r="F9" s="65">
        <v>5000000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5000000</v>
      </c>
      <c r="Y9" s="65">
        <v>-5000000</v>
      </c>
      <c r="Z9" s="145">
        <v>-100</v>
      </c>
      <c r="AA9" s="67">
        <v>5000000</v>
      </c>
    </row>
    <row r="10" spans="1:27" ht="13.5">
      <c r="A10" s="264" t="s">
        <v>150</v>
      </c>
      <c r="B10" s="197"/>
      <c r="C10" s="160"/>
      <c r="D10" s="160"/>
      <c r="E10" s="64">
        <v>1500000</v>
      </c>
      <c r="F10" s="65">
        <v>1500000</v>
      </c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>
        <v>1500000</v>
      </c>
      <c r="Y10" s="164">
        <v>-1500000</v>
      </c>
      <c r="Z10" s="146">
        <v>-100</v>
      </c>
      <c r="AA10" s="239">
        <v>1500000</v>
      </c>
    </row>
    <row r="11" spans="1:27" ht="13.5">
      <c r="A11" s="264" t="s">
        <v>151</v>
      </c>
      <c r="B11" s="197" t="s">
        <v>96</v>
      </c>
      <c r="C11" s="160">
        <v>476807</v>
      </c>
      <c r="D11" s="160"/>
      <c r="E11" s="64">
        <v>930000</v>
      </c>
      <c r="F11" s="65">
        <v>930000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930000</v>
      </c>
      <c r="Y11" s="65">
        <v>-930000</v>
      </c>
      <c r="Z11" s="145">
        <v>-100</v>
      </c>
      <c r="AA11" s="67">
        <v>930000</v>
      </c>
    </row>
    <row r="12" spans="1:27" ht="13.5">
      <c r="A12" s="265" t="s">
        <v>56</v>
      </c>
      <c r="B12" s="266"/>
      <c r="C12" s="177">
        <f aca="true" t="shared" si="0" ref="C12:Y12">SUM(C6:C11)</f>
        <v>124831516</v>
      </c>
      <c r="D12" s="177">
        <f>SUM(D6:D11)</f>
        <v>0</v>
      </c>
      <c r="E12" s="77">
        <f t="shared" si="0"/>
        <v>34430000</v>
      </c>
      <c r="F12" s="78">
        <f t="shared" si="0"/>
        <v>34430000</v>
      </c>
      <c r="G12" s="78">
        <f t="shared" si="0"/>
        <v>29690692</v>
      </c>
      <c r="H12" s="78">
        <f t="shared" si="0"/>
        <v>27166404</v>
      </c>
      <c r="I12" s="78">
        <f t="shared" si="0"/>
        <v>32885488</v>
      </c>
      <c r="J12" s="78">
        <f t="shared" si="0"/>
        <v>89742584</v>
      </c>
      <c r="K12" s="78">
        <f t="shared" si="0"/>
        <v>29617058</v>
      </c>
      <c r="L12" s="78">
        <f t="shared" si="0"/>
        <v>44248392</v>
      </c>
      <c r="M12" s="78">
        <f t="shared" si="0"/>
        <v>44248392</v>
      </c>
      <c r="N12" s="78">
        <f t="shared" si="0"/>
        <v>118113842</v>
      </c>
      <c r="O12" s="78">
        <f t="shared" si="0"/>
        <v>37748959</v>
      </c>
      <c r="P12" s="78">
        <f t="shared" si="0"/>
        <v>40101017</v>
      </c>
      <c r="Q12" s="78">
        <f t="shared" si="0"/>
        <v>47334550</v>
      </c>
      <c r="R12" s="78">
        <f t="shared" si="0"/>
        <v>125184526</v>
      </c>
      <c r="S12" s="78">
        <f t="shared" si="0"/>
        <v>39377978</v>
      </c>
      <c r="T12" s="78">
        <f t="shared" si="0"/>
        <v>33050815</v>
      </c>
      <c r="U12" s="78">
        <f t="shared" si="0"/>
        <v>30229296</v>
      </c>
      <c r="V12" s="78">
        <f t="shared" si="0"/>
        <v>102658089</v>
      </c>
      <c r="W12" s="78">
        <f t="shared" si="0"/>
        <v>435699041</v>
      </c>
      <c r="X12" s="78">
        <f t="shared" si="0"/>
        <v>34430000</v>
      </c>
      <c r="Y12" s="78">
        <f t="shared" si="0"/>
        <v>401269041</v>
      </c>
      <c r="Z12" s="179">
        <f>+IF(X12&lt;&gt;0,+(Y12/X12)*100,0)</f>
        <v>1165.4633778681382</v>
      </c>
      <c r="AA12" s="79">
        <f>SUM(AA6:AA11)</f>
        <v>34430000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>
        <v>55000</v>
      </c>
      <c r="F15" s="65">
        <v>55000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>
        <v>55000</v>
      </c>
      <c r="Y15" s="65">
        <v>-55000</v>
      </c>
      <c r="Z15" s="145">
        <v>-100</v>
      </c>
      <c r="AA15" s="67">
        <v>55000</v>
      </c>
    </row>
    <row r="16" spans="1:27" ht="13.5">
      <c r="A16" s="264" t="s">
        <v>154</v>
      </c>
      <c r="B16" s="197"/>
      <c r="C16" s="160">
        <v>63917414</v>
      </c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>
        <v>3644523</v>
      </c>
      <c r="P16" s="164">
        <v>3644523</v>
      </c>
      <c r="Q16" s="65">
        <v>578648</v>
      </c>
      <c r="R16" s="164">
        <v>7867694</v>
      </c>
      <c r="S16" s="164">
        <v>2961928</v>
      </c>
      <c r="T16" s="65"/>
      <c r="U16" s="164"/>
      <c r="V16" s="164">
        <v>2961928</v>
      </c>
      <c r="W16" s="164">
        <v>10829622</v>
      </c>
      <c r="X16" s="65"/>
      <c r="Y16" s="164">
        <v>10829622</v>
      </c>
      <c r="Z16" s="146"/>
      <c r="AA16" s="239"/>
    </row>
    <row r="17" spans="1:27" ht="13.5">
      <c r="A17" s="264" t="s">
        <v>155</v>
      </c>
      <c r="B17" s="197"/>
      <c r="C17" s="160"/>
      <c r="D17" s="160"/>
      <c r="E17" s="64">
        <v>7000000</v>
      </c>
      <c r="F17" s="65">
        <v>7000000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7000000</v>
      </c>
      <c r="Y17" s="65">
        <v>-7000000</v>
      </c>
      <c r="Z17" s="145">
        <v>-100</v>
      </c>
      <c r="AA17" s="67">
        <v>7000000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795826873</v>
      </c>
      <c r="D19" s="160"/>
      <c r="E19" s="64">
        <v>110000000</v>
      </c>
      <c r="F19" s="65">
        <v>110000000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110000000</v>
      </c>
      <c r="Y19" s="65">
        <v>-110000000</v>
      </c>
      <c r="Z19" s="145">
        <v>-100</v>
      </c>
      <c r="AA19" s="67">
        <v>110000000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>
        <v>30000</v>
      </c>
      <c r="H23" s="164">
        <v>1972304</v>
      </c>
      <c r="I23" s="164">
        <v>1854465</v>
      </c>
      <c r="J23" s="65">
        <v>3856769</v>
      </c>
      <c r="K23" s="164">
        <v>1127743</v>
      </c>
      <c r="L23" s="164">
        <v>542601</v>
      </c>
      <c r="M23" s="65">
        <v>542601</v>
      </c>
      <c r="N23" s="164">
        <v>2212945</v>
      </c>
      <c r="O23" s="164">
        <v>1206339</v>
      </c>
      <c r="P23" s="164">
        <v>785533</v>
      </c>
      <c r="Q23" s="65">
        <v>3958</v>
      </c>
      <c r="R23" s="164">
        <v>1995830</v>
      </c>
      <c r="S23" s="164">
        <v>32376</v>
      </c>
      <c r="T23" s="65">
        <v>3367530</v>
      </c>
      <c r="U23" s="164">
        <v>4010703</v>
      </c>
      <c r="V23" s="164">
        <v>7410609</v>
      </c>
      <c r="W23" s="164">
        <v>15476153</v>
      </c>
      <c r="X23" s="65"/>
      <c r="Y23" s="164">
        <v>15476153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859744287</v>
      </c>
      <c r="D24" s="177">
        <f>SUM(D15:D23)</f>
        <v>0</v>
      </c>
      <c r="E24" s="81">
        <f t="shared" si="1"/>
        <v>117055000</v>
      </c>
      <c r="F24" s="82">
        <f t="shared" si="1"/>
        <v>117055000</v>
      </c>
      <c r="G24" s="82">
        <f t="shared" si="1"/>
        <v>30000</v>
      </c>
      <c r="H24" s="82">
        <f t="shared" si="1"/>
        <v>1972304</v>
      </c>
      <c r="I24" s="82">
        <f t="shared" si="1"/>
        <v>1854465</v>
      </c>
      <c r="J24" s="82">
        <f t="shared" si="1"/>
        <v>3856769</v>
      </c>
      <c r="K24" s="82">
        <f t="shared" si="1"/>
        <v>1127743</v>
      </c>
      <c r="L24" s="82">
        <f t="shared" si="1"/>
        <v>542601</v>
      </c>
      <c r="M24" s="82">
        <f t="shared" si="1"/>
        <v>542601</v>
      </c>
      <c r="N24" s="82">
        <f t="shared" si="1"/>
        <v>2212945</v>
      </c>
      <c r="O24" s="82">
        <f t="shared" si="1"/>
        <v>4850862</v>
      </c>
      <c r="P24" s="82">
        <f t="shared" si="1"/>
        <v>4430056</v>
      </c>
      <c r="Q24" s="82">
        <f t="shared" si="1"/>
        <v>582606</v>
      </c>
      <c r="R24" s="82">
        <f t="shared" si="1"/>
        <v>9863524</v>
      </c>
      <c r="S24" s="82">
        <f t="shared" si="1"/>
        <v>2994304</v>
      </c>
      <c r="T24" s="82">
        <f t="shared" si="1"/>
        <v>3367530</v>
      </c>
      <c r="U24" s="82">
        <f t="shared" si="1"/>
        <v>4010703</v>
      </c>
      <c r="V24" s="82">
        <f t="shared" si="1"/>
        <v>10372537</v>
      </c>
      <c r="W24" s="82">
        <f t="shared" si="1"/>
        <v>26305775</v>
      </c>
      <c r="X24" s="82">
        <f t="shared" si="1"/>
        <v>117055000</v>
      </c>
      <c r="Y24" s="82">
        <f t="shared" si="1"/>
        <v>-90749225</v>
      </c>
      <c r="Z24" s="227">
        <f>+IF(X24&lt;&gt;0,+(Y24/X24)*100,0)</f>
        <v>-77.52699585664858</v>
      </c>
      <c r="AA24" s="84">
        <f>SUM(AA15:AA23)</f>
        <v>117055000</v>
      </c>
    </row>
    <row r="25" spans="1:27" ht="13.5">
      <c r="A25" s="265" t="s">
        <v>162</v>
      </c>
      <c r="B25" s="266"/>
      <c r="C25" s="177">
        <f aca="true" t="shared" si="2" ref="C25:Y25">+C12+C24</f>
        <v>984575803</v>
      </c>
      <c r="D25" s="177">
        <f>+D12+D24</f>
        <v>0</v>
      </c>
      <c r="E25" s="77">
        <f t="shared" si="2"/>
        <v>151485000</v>
      </c>
      <c r="F25" s="78">
        <f t="shared" si="2"/>
        <v>151485000</v>
      </c>
      <c r="G25" s="78">
        <f t="shared" si="2"/>
        <v>29720692</v>
      </c>
      <c r="H25" s="78">
        <f t="shared" si="2"/>
        <v>29138708</v>
      </c>
      <c r="I25" s="78">
        <f t="shared" si="2"/>
        <v>34739953</v>
      </c>
      <c r="J25" s="78">
        <f t="shared" si="2"/>
        <v>93599353</v>
      </c>
      <c r="K25" s="78">
        <f t="shared" si="2"/>
        <v>30744801</v>
      </c>
      <c r="L25" s="78">
        <f t="shared" si="2"/>
        <v>44790993</v>
      </c>
      <c r="M25" s="78">
        <f t="shared" si="2"/>
        <v>44790993</v>
      </c>
      <c r="N25" s="78">
        <f t="shared" si="2"/>
        <v>120326787</v>
      </c>
      <c r="O25" s="78">
        <f t="shared" si="2"/>
        <v>42599821</v>
      </c>
      <c r="P25" s="78">
        <f t="shared" si="2"/>
        <v>44531073</v>
      </c>
      <c r="Q25" s="78">
        <f t="shared" si="2"/>
        <v>47917156</v>
      </c>
      <c r="R25" s="78">
        <f t="shared" si="2"/>
        <v>135048050</v>
      </c>
      <c r="S25" s="78">
        <f t="shared" si="2"/>
        <v>42372282</v>
      </c>
      <c r="T25" s="78">
        <f t="shared" si="2"/>
        <v>36418345</v>
      </c>
      <c r="U25" s="78">
        <f t="shared" si="2"/>
        <v>34239999</v>
      </c>
      <c r="V25" s="78">
        <f t="shared" si="2"/>
        <v>113030626</v>
      </c>
      <c r="W25" s="78">
        <f t="shared" si="2"/>
        <v>462004816</v>
      </c>
      <c r="X25" s="78">
        <f t="shared" si="2"/>
        <v>151485000</v>
      </c>
      <c r="Y25" s="78">
        <f t="shared" si="2"/>
        <v>310519816</v>
      </c>
      <c r="Z25" s="179">
        <f>+IF(X25&lt;&gt;0,+(Y25/X25)*100,0)</f>
        <v>204.98387035019968</v>
      </c>
      <c r="AA25" s="79">
        <f>+AA12+AA24</f>
        <v>151485000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1621112</v>
      </c>
      <c r="D31" s="160"/>
      <c r="E31" s="64">
        <v>2000000</v>
      </c>
      <c r="F31" s="65">
        <v>2000000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2000000</v>
      </c>
      <c r="Y31" s="65">
        <v>-2000000</v>
      </c>
      <c r="Z31" s="145">
        <v>-100</v>
      </c>
      <c r="AA31" s="67">
        <v>2000000</v>
      </c>
    </row>
    <row r="32" spans="1:27" ht="13.5">
      <c r="A32" s="264" t="s">
        <v>167</v>
      </c>
      <c r="B32" s="197" t="s">
        <v>94</v>
      </c>
      <c r="C32" s="160">
        <v>22271260</v>
      </c>
      <c r="D32" s="160"/>
      <c r="E32" s="64">
        <v>1500000</v>
      </c>
      <c r="F32" s="65">
        <v>1500000</v>
      </c>
      <c r="G32" s="65">
        <v>37742</v>
      </c>
      <c r="H32" s="65">
        <v>17976681</v>
      </c>
      <c r="I32" s="65">
        <v>2999889</v>
      </c>
      <c r="J32" s="65">
        <v>21014312</v>
      </c>
      <c r="K32" s="65">
        <v>2209889</v>
      </c>
      <c r="L32" s="65">
        <v>2820016</v>
      </c>
      <c r="M32" s="65">
        <v>2820016</v>
      </c>
      <c r="N32" s="65">
        <v>7849921</v>
      </c>
      <c r="O32" s="65"/>
      <c r="P32" s="65">
        <v>603098</v>
      </c>
      <c r="Q32" s="65">
        <v>3492839</v>
      </c>
      <c r="R32" s="65">
        <v>4095937</v>
      </c>
      <c r="S32" s="65">
        <v>1506065</v>
      </c>
      <c r="T32" s="65">
        <v>2015903</v>
      </c>
      <c r="U32" s="65">
        <v>3669917</v>
      </c>
      <c r="V32" s="65">
        <v>7191885</v>
      </c>
      <c r="W32" s="65">
        <v>40152055</v>
      </c>
      <c r="X32" s="65">
        <v>1500000</v>
      </c>
      <c r="Y32" s="65">
        <v>38652055</v>
      </c>
      <c r="Z32" s="145">
        <v>2576.8</v>
      </c>
      <c r="AA32" s="67">
        <v>1500000</v>
      </c>
    </row>
    <row r="33" spans="1:27" ht="13.5">
      <c r="A33" s="264" t="s">
        <v>168</v>
      </c>
      <c r="B33" s="197"/>
      <c r="C33" s="160">
        <v>170941</v>
      </c>
      <c r="D33" s="160"/>
      <c r="E33" s="64">
        <v>180000</v>
      </c>
      <c r="F33" s="65">
        <v>180000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180000</v>
      </c>
      <c r="Y33" s="65">
        <v>-180000</v>
      </c>
      <c r="Z33" s="145">
        <v>-100</v>
      </c>
      <c r="AA33" s="67">
        <v>180000</v>
      </c>
    </row>
    <row r="34" spans="1:27" ht="13.5">
      <c r="A34" s="265" t="s">
        <v>58</v>
      </c>
      <c r="B34" s="266"/>
      <c r="C34" s="177">
        <f aca="true" t="shared" si="3" ref="C34:Y34">SUM(C29:C33)</f>
        <v>24063313</v>
      </c>
      <c r="D34" s="177">
        <f>SUM(D29:D33)</f>
        <v>0</v>
      </c>
      <c r="E34" s="77">
        <f t="shared" si="3"/>
        <v>3680000</v>
      </c>
      <c r="F34" s="78">
        <f t="shared" si="3"/>
        <v>3680000</v>
      </c>
      <c r="G34" s="78">
        <f t="shared" si="3"/>
        <v>37742</v>
      </c>
      <c r="H34" s="78">
        <f t="shared" si="3"/>
        <v>17976681</v>
      </c>
      <c r="I34" s="78">
        <f t="shared" si="3"/>
        <v>2999889</v>
      </c>
      <c r="J34" s="78">
        <f t="shared" si="3"/>
        <v>21014312</v>
      </c>
      <c r="K34" s="78">
        <f t="shared" si="3"/>
        <v>2209889</v>
      </c>
      <c r="L34" s="78">
        <f t="shared" si="3"/>
        <v>2820016</v>
      </c>
      <c r="M34" s="78">
        <f t="shared" si="3"/>
        <v>2820016</v>
      </c>
      <c r="N34" s="78">
        <f t="shared" si="3"/>
        <v>7849921</v>
      </c>
      <c r="O34" s="78">
        <f t="shared" si="3"/>
        <v>0</v>
      </c>
      <c r="P34" s="78">
        <f t="shared" si="3"/>
        <v>603098</v>
      </c>
      <c r="Q34" s="78">
        <f t="shared" si="3"/>
        <v>3492839</v>
      </c>
      <c r="R34" s="78">
        <f t="shared" si="3"/>
        <v>4095937</v>
      </c>
      <c r="S34" s="78">
        <f t="shared" si="3"/>
        <v>1506065</v>
      </c>
      <c r="T34" s="78">
        <f t="shared" si="3"/>
        <v>2015903</v>
      </c>
      <c r="U34" s="78">
        <f t="shared" si="3"/>
        <v>3669917</v>
      </c>
      <c r="V34" s="78">
        <f t="shared" si="3"/>
        <v>7191885</v>
      </c>
      <c r="W34" s="78">
        <f t="shared" si="3"/>
        <v>40152055</v>
      </c>
      <c r="X34" s="78">
        <f t="shared" si="3"/>
        <v>3680000</v>
      </c>
      <c r="Y34" s="78">
        <f t="shared" si="3"/>
        <v>36472055</v>
      </c>
      <c r="Z34" s="179">
        <f>+IF(X34&lt;&gt;0,+(Y34/X34)*100,0)</f>
        <v>991.0884510869564</v>
      </c>
      <c r="AA34" s="79">
        <f>SUM(AA29:AA33)</f>
        <v>3680000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6502791</v>
      </c>
      <c r="D37" s="160"/>
      <c r="E37" s="64">
        <v>7100000</v>
      </c>
      <c r="F37" s="65">
        <v>7100000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7100000</v>
      </c>
      <c r="Y37" s="65">
        <v>-7100000</v>
      </c>
      <c r="Z37" s="145">
        <v>-100</v>
      </c>
      <c r="AA37" s="67">
        <v>7100000</v>
      </c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6502791</v>
      </c>
      <c r="D39" s="177">
        <f>SUM(D37:D38)</f>
        <v>0</v>
      </c>
      <c r="E39" s="81">
        <f t="shared" si="4"/>
        <v>7100000</v>
      </c>
      <c r="F39" s="82">
        <f t="shared" si="4"/>
        <v>7100000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7100000</v>
      </c>
      <c r="Y39" s="82">
        <f t="shared" si="4"/>
        <v>-7100000</v>
      </c>
      <c r="Z39" s="227">
        <f>+IF(X39&lt;&gt;0,+(Y39/X39)*100,0)</f>
        <v>-100</v>
      </c>
      <c r="AA39" s="84">
        <f>SUM(AA37:AA38)</f>
        <v>7100000</v>
      </c>
    </row>
    <row r="40" spans="1:27" ht="13.5">
      <c r="A40" s="265" t="s">
        <v>170</v>
      </c>
      <c r="B40" s="266"/>
      <c r="C40" s="177">
        <f aca="true" t="shared" si="5" ref="C40:Y40">+C34+C39</f>
        <v>30566104</v>
      </c>
      <c r="D40" s="177">
        <f>+D34+D39</f>
        <v>0</v>
      </c>
      <c r="E40" s="77">
        <f t="shared" si="5"/>
        <v>10780000</v>
      </c>
      <c r="F40" s="78">
        <f t="shared" si="5"/>
        <v>10780000</v>
      </c>
      <c r="G40" s="78">
        <f t="shared" si="5"/>
        <v>37742</v>
      </c>
      <c r="H40" s="78">
        <f t="shared" si="5"/>
        <v>17976681</v>
      </c>
      <c r="I40" s="78">
        <f t="shared" si="5"/>
        <v>2999889</v>
      </c>
      <c r="J40" s="78">
        <f t="shared" si="5"/>
        <v>21014312</v>
      </c>
      <c r="K40" s="78">
        <f t="shared" si="5"/>
        <v>2209889</v>
      </c>
      <c r="L40" s="78">
        <f t="shared" si="5"/>
        <v>2820016</v>
      </c>
      <c r="M40" s="78">
        <f t="shared" si="5"/>
        <v>2820016</v>
      </c>
      <c r="N40" s="78">
        <f t="shared" si="5"/>
        <v>7849921</v>
      </c>
      <c r="O40" s="78">
        <f t="shared" si="5"/>
        <v>0</v>
      </c>
      <c r="P40" s="78">
        <f t="shared" si="5"/>
        <v>603098</v>
      </c>
      <c r="Q40" s="78">
        <f t="shared" si="5"/>
        <v>3492839</v>
      </c>
      <c r="R40" s="78">
        <f t="shared" si="5"/>
        <v>4095937</v>
      </c>
      <c r="S40" s="78">
        <f t="shared" si="5"/>
        <v>1506065</v>
      </c>
      <c r="T40" s="78">
        <f t="shared" si="5"/>
        <v>2015903</v>
      </c>
      <c r="U40" s="78">
        <f t="shared" si="5"/>
        <v>3669917</v>
      </c>
      <c r="V40" s="78">
        <f t="shared" si="5"/>
        <v>7191885</v>
      </c>
      <c r="W40" s="78">
        <f t="shared" si="5"/>
        <v>40152055</v>
      </c>
      <c r="X40" s="78">
        <f t="shared" si="5"/>
        <v>10780000</v>
      </c>
      <c r="Y40" s="78">
        <f t="shared" si="5"/>
        <v>29372055</v>
      </c>
      <c r="Z40" s="179">
        <f>+IF(X40&lt;&gt;0,+(Y40/X40)*100,0)</f>
        <v>272.46804267161406</v>
      </c>
      <c r="AA40" s="79">
        <f>+AA34+AA39</f>
        <v>10780000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954009699</v>
      </c>
      <c r="D42" s="272">
        <f>+D25-D40</f>
        <v>0</v>
      </c>
      <c r="E42" s="273">
        <f t="shared" si="6"/>
        <v>140705000</v>
      </c>
      <c r="F42" s="274">
        <f t="shared" si="6"/>
        <v>140705000</v>
      </c>
      <c r="G42" s="274">
        <f t="shared" si="6"/>
        <v>29682950</v>
      </c>
      <c r="H42" s="274">
        <f t="shared" si="6"/>
        <v>11162027</v>
      </c>
      <c r="I42" s="274">
        <f t="shared" si="6"/>
        <v>31740064</v>
      </c>
      <c r="J42" s="274">
        <f t="shared" si="6"/>
        <v>72585041</v>
      </c>
      <c r="K42" s="274">
        <f t="shared" si="6"/>
        <v>28534912</v>
      </c>
      <c r="L42" s="274">
        <f t="shared" si="6"/>
        <v>41970977</v>
      </c>
      <c r="M42" s="274">
        <f t="shared" si="6"/>
        <v>41970977</v>
      </c>
      <c r="N42" s="274">
        <f t="shared" si="6"/>
        <v>112476866</v>
      </c>
      <c r="O42" s="274">
        <f t="shared" si="6"/>
        <v>42599821</v>
      </c>
      <c r="P42" s="274">
        <f t="shared" si="6"/>
        <v>43927975</v>
      </c>
      <c r="Q42" s="274">
        <f t="shared" si="6"/>
        <v>44424317</v>
      </c>
      <c r="R42" s="274">
        <f t="shared" si="6"/>
        <v>130952113</v>
      </c>
      <c r="S42" s="274">
        <f t="shared" si="6"/>
        <v>40866217</v>
      </c>
      <c r="T42" s="274">
        <f t="shared" si="6"/>
        <v>34402442</v>
      </c>
      <c r="U42" s="274">
        <f t="shared" si="6"/>
        <v>30570082</v>
      </c>
      <c r="V42" s="274">
        <f t="shared" si="6"/>
        <v>105838741</v>
      </c>
      <c r="W42" s="274">
        <f t="shared" si="6"/>
        <v>421852761</v>
      </c>
      <c r="X42" s="274">
        <f t="shared" si="6"/>
        <v>140705000</v>
      </c>
      <c r="Y42" s="274">
        <f t="shared" si="6"/>
        <v>281147761</v>
      </c>
      <c r="Z42" s="275">
        <f>+IF(X42&lt;&gt;0,+(Y42/X42)*100,0)</f>
        <v>199.81362496002276</v>
      </c>
      <c r="AA42" s="276">
        <f>+AA25-AA40</f>
        <v>140705000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954009699</v>
      </c>
      <c r="D45" s="160"/>
      <c r="E45" s="64">
        <v>550000</v>
      </c>
      <c r="F45" s="65">
        <v>550000</v>
      </c>
      <c r="G45" s="65">
        <v>25136913</v>
      </c>
      <c r="H45" s="65">
        <v>11733917</v>
      </c>
      <c r="I45" s="65">
        <v>-3324788</v>
      </c>
      <c r="J45" s="65">
        <v>33546042</v>
      </c>
      <c r="K45" s="65">
        <v>-3078818</v>
      </c>
      <c r="L45" s="65">
        <v>-4240896</v>
      </c>
      <c r="M45" s="65">
        <v>-4240896</v>
      </c>
      <c r="N45" s="65">
        <v>-11560610</v>
      </c>
      <c r="O45" s="65">
        <v>-2164455</v>
      </c>
      <c r="P45" s="65">
        <v>-3043593</v>
      </c>
      <c r="Q45" s="65">
        <v>10960067</v>
      </c>
      <c r="R45" s="65">
        <v>5752019</v>
      </c>
      <c r="S45" s="65">
        <v>-8373854</v>
      </c>
      <c r="T45" s="65">
        <v>-4957055</v>
      </c>
      <c r="U45" s="65">
        <v>-1792656</v>
      </c>
      <c r="V45" s="65">
        <v>-15123565</v>
      </c>
      <c r="W45" s="65">
        <v>12613886</v>
      </c>
      <c r="X45" s="65">
        <v>550000</v>
      </c>
      <c r="Y45" s="65">
        <v>12063886</v>
      </c>
      <c r="Z45" s="144">
        <v>2193.43</v>
      </c>
      <c r="AA45" s="67">
        <v>550000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954009699</v>
      </c>
      <c r="D48" s="232">
        <f>SUM(D45:D47)</f>
        <v>0</v>
      </c>
      <c r="E48" s="279">
        <f t="shared" si="7"/>
        <v>550000</v>
      </c>
      <c r="F48" s="234">
        <f t="shared" si="7"/>
        <v>550000</v>
      </c>
      <c r="G48" s="234">
        <f t="shared" si="7"/>
        <v>25136913</v>
      </c>
      <c r="H48" s="234">
        <f t="shared" si="7"/>
        <v>11733917</v>
      </c>
      <c r="I48" s="234">
        <f t="shared" si="7"/>
        <v>-3324788</v>
      </c>
      <c r="J48" s="234">
        <f t="shared" si="7"/>
        <v>33546042</v>
      </c>
      <c r="K48" s="234">
        <f t="shared" si="7"/>
        <v>-3078818</v>
      </c>
      <c r="L48" s="234">
        <f t="shared" si="7"/>
        <v>-4240896</v>
      </c>
      <c r="M48" s="234">
        <f t="shared" si="7"/>
        <v>-4240896</v>
      </c>
      <c r="N48" s="234">
        <f t="shared" si="7"/>
        <v>-11560610</v>
      </c>
      <c r="O48" s="234">
        <f t="shared" si="7"/>
        <v>-2164455</v>
      </c>
      <c r="P48" s="234">
        <f t="shared" si="7"/>
        <v>-3043593</v>
      </c>
      <c r="Q48" s="234">
        <f t="shared" si="7"/>
        <v>10960067</v>
      </c>
      <c r="R48" s="234">
        <f t="shared" si="7"/>
        <v>5752019</v>
      </c>
      <c r="S48" s="234">
        <f t="shared" si="7"/>
        <v>-8373854</v>
      </c>
      <c r="T48" s="234">
        <f t="shared" si="7"/>
        <v>-4957055</v>
      </c>
      <c r="U48" s="234">
        <f t="shared" si="7"/>
        <v>-1792656</v>
      </c>
      <c r="V48" s="234">
        <f t="shared" si="7"/>
        <v>-15123565</v>
      </c>
      <c r="W48" s="234">
        <f t="shared" si="7"/>
        <v>12613886</v>
      </c>
      <c r="X48" s="234">
        <f t="shared" si="7"/>
        <v>550000</v>
      </c>
      <c r="Y48" s="234">
        <f t="shared" si="7"/>
        <v>12063886</v>
      </c>
      <c r="Z48" s="280">
        <f>+IF(X48&lt;&gt;0,+(Y48/X48)*100,0)</f>
        <v>2193.433818181818</v>
      </c>
      <c r="AA48" s="247">
        <f>SUM(AA45:AA47)</f>
        <v>550000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43009445</v>
      </c>
      <c r="D6" s="160">
        <v>78695458</v>
      </c>
      <c r="E6" s="64">
        <v>66519711</v>
      </c>
      <c r="F6" s="65">
        <v>66519711</v>
      </c>
      <c r="G6" s="65">
        <v>5361420</v>
      </c>
      <c r="H6" s="65">
        <v>20098316</v>
      </c>
      <c r="I6" s="65">
        <v>5516555</v>
      </c>
      <c r="J6" s="65">
        <v>30976291</v>
      </c>
      <c r="K6" s="65">
        <v>5360182</v>
      </c>
      <c r="L6" s="65">
        <v>4754112</v>
      </c>
      <c r="M6" s="65">
        <v>4727082</v>
      </c>
      <c r="N6" s="65">
        <v>14841376</v>
      </c>
      <c r="O6" s="65">
        <v>5094509</v>
      </c>
      <c r="P6" s="65">
        <v>4632125</v>
      </c>
      <c r="Q6" s="65">
        <v>4767564</v>
      </c>
      <c r="R6" s="65">
        <v>14494198</v>
      </c>
      <c r="S6" s="65">
        <v>4767034</v>
      </c>
      <c r="T6" s="65">
        <v>4696957</v>
      </c>
      <c r="U6" s="65">
        <v>8919602</v>
      </c>
      <c r="V6" s="65">
        <v>18383593</v>
      </c>
      <c r="W6" s="65">
        <v>78695458</v>
      </c>
      <c r="X6" s="65">
        <v>66519711</v>
      </c>
      <c r="Y6" s="65">
        <v>12175747</v>
      </c>
      <c r="Z6" s="145">
        <v>18.3</v>
      </c>
      <c r="AA6" s="67">
        <v>66519711</v>
      </c>
    </row>
    <row r="7" spans="1:27" ht="13.5">
      <c r="A7" s="264" t="s">
        <v>181</v>
      </c>
      <c r="B7" s="197" t="s">
        <v>72</v>
      </c>
      <c r="C7" s="160">
        <v>85784358</v>
      </c>
      <c r="D7" s="160">
        <v>65136000</v>
      </c>
      <c r="E7" s="64">
        <v>68149002</v>
      </c>
      <c r="F7" s="65">
        <v>68149002</v>
      </c>
      <c r="G7" s="65">
        <v>25220000</v>
      </c>
      <c r="H7" s="65">
        <v>1250000</v>
      </c>
      <c r="I7" s="65">
        <v>790000</v>
      </c>
      <c r="J7" s="65">
        <v>27260000</v>
      </c>
      <c r="K7" s="65"/>
      <c r="L7" s="65"/>
      <c r="M7" s="65">
        <v>20062000</v>
      </c>
      <c r="N7" s="65">
        <v>20062000</v>
      </c>
      <c r="O7" s="65">
        <v>2681000</v>
      </c>
      <c r="P7" s="65"/>
      <c r="Q7" s="65">
        <v>15133000</v>
      </c>
      <c r="R7" s="65">
        <v>17814000</v>
      </c>
      <c r="S7" s="65"/>
      <c r="T7" s="65"/>
      <c r="U7" s="65"/>
      <c r="V7" s="65"/>
      <c r="W7" s="65">
        <v>65136000</v>
      </c>
      <c r="X7" s="65">
        <v>68149002</v>
      </c>
      <c r="Y7" s="65">
        <v>-3013002</v>
      </c>
      <c r="Z7" s="145">
        <v>-4.42</v>
      </c>
      <c r="AA7" s="67">
        <v>68149002</v>
      </c>
    </row>
    <row r="8" spans="1:27" ht="13.5">
      <c r="A8" s="264" t="s">
        <v>182</v>
      </c>
      <c r="B8" s="197" t="s">
        <v>72</v>
      </c>
      <c r="C8" s="160"/>
      <c r="D8" s="160">
        <v>15190000</v>
      </c>
      <c r="E8" s="64">
        <v>17871000</v>
      </c>
      <c r="F8" s="65">
        <v>17871000</v>
      </c>
      <c r="G8" s="65"/>
      <c r="H8" s="65">
        <v>13403000</v>
      </c>
      <c r="I8" s="65"/>
      <c r="J8" s="65">
        <v>13403000</v>
      </c>
      <c r="K8" s="65"/>
      <c r="L8" s="65"/>
      <c r="M8" s="65"/>
      <c r="N8" s="65"/>
      <c r="O8" s="65"/>
      <c r="P8" s="65"/>
      <c r="Q8" s="65">
        <v>1787000</v>
      </c>
      <c r="R8" s="65">
        <v>1787000</v>
      </c>
      <c r="S8" s="65"/>
      <c r="T8" s="65"/>
      <c r="U8" s="65"/>
      <c r="V8" s="65"/>
      <c r="W8" s="65">
        <v>15190000</v>
      </c>
      <c r="X8" s="65">
        <v>17871000</v>
      </c>
      <c r="Y8" s="65">
        <v>-2681000</v>
      </c>
      <c r="Z8" s="145">
        <v>-15</v>
      </c>
      <c r="AA8" s="67">
        <v>17871000</v>
      </c>
    </row>
    <row r="9" spans="1:27" ht="13.5">
      <c r="A9" s="264" t="s">
        <v>183</v>
      </c>
      <c r="B9" s="197"/>
      <c r="C9" s="160">
        <v>3786968</v>
      </c>
      <c r="D9" s="160"/>
      <c r="E9" s="64">
        <v>1103763</v>
      </c>
      <c r="F9" s="65">
        <v>1103763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1103763</v>
      </c>
      <c r="Y9" s="65">
        <v>-1103763</v>
      </c>
      <c r="Z9" s="145">
        <v>-100</v>
      </c>
      <c r="AA9" s="67">
        <v>1103763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-96760559</v>
      </c>
      <c r="D12" s="160">
        <v>-111451428</v>
      </c>
      <c r="E12" s="64">
        <v>-122816829</v>
      </c>
      <c r="F12" s="65">
        <v>-122816829</v>
      </c>
      <c r="G12" s="65">
        <v>-5117969</v>
      </c>
      <c r="H12" s="65">
        <v>-9068366</v>
      </c>
      <c r="I12" s="65">
        <v>-9655353</v>
      </c>
      <c r="J12" s="65">
        <v>-23841688</v>
      </c>
      <c r="K12" s="65">
        <v>-8001512</v>
      </c>
      <c r="L12" s="65">
        <v>-11167336</v>
      </c>
      <c r="M12" s="65">
        <v>-8378465</v>
      </c>
      <c r="N12" s="65">
        <v>-27547313</v>
      </c>
      <c r="O12" s="65">
        <v>-8101591</v>
      </c>
      <c r="P12" s="65">
        <v>-7688396</v>
      </c>
      <c r="Q12" s="65">
        <v>-11454859</v>
      </c>
      <c r="R12" s="65">
        <v>-27244846</v>
      </c>
      <c r="S12" s="65">
        <v>-12451701</v>
      </c>
      <c r="T12" s="65">
        <v>-9654012</v>
      </c>
      <c r="U12" s="65">
        <v>-10711868</v>
      </c>
      <c r="V12" s="65">
        <v>-32817581</v>
      </c>
      <c r="W12" s="65">
        <v>-111451428</v>
      </c>
      <c r="X12" s="65">
        <v>-122816829</v>
      </c>
      <c r="Y12" s="65">
        <v>11365401</v>
      </c>
      <c r="Z12" s="145">
        <v>-9.25</v>
      </c>
      <c r="AA12" s="67">
        <v>-122816829</v>
      </c>
    </row>
    <row r="13" spans="1:27" ht="13.5">
      <c r="A13" s="264" t="s">
        <v>40</v>
      </c>
      <c r="B13" s="197"/>
      <c r="C13" s="160">
        <v>-1200193</v>
      </c>
      <c r="D13" s="160">
        <v>-40538</v>
      </c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>
        <v>-40538</v>
      </c>
      <c r="R13" s="65">
        <v>-40538</v>
      </c>
      <c r="S13" s="65"/>
      <c r="T13" s="65"/>
      <c r="U13" s="65"/>
      <c r="V13" s="65"/>
      <c r="W13" s="65">
        <v>-40538</v>
      </c>
      <c r="X13" s="65"/>
      <c r="Y13" s="65">
        <v>-40538</v>
      </c>
      <c r="Z13" s="145"/>
      <c r="AA13" s="67"/>
    </row>
    <row r="14" spans="1:27" ht="13.5">
      <c r="A14" s="264" t="s">
        <v>42</v>
      </c>
      <c r="B14" s="197" t="s">
        <v>72</v>
      </c>
      <c r="C14" s="160">
        <v>-2863442</v>
      </c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31756577</v>
      </c>
      <c r="D15" s="177">
        <f>SUM(D6:D14)</f>
        <v>47529492</v>
      </c>
      <c r="E15" s="77">
        <f t="shared" si="0"/>
        <v>30826647</v>
      </c>
      <c r="F15" s="78">
        <f t="shared" si="0"/>
        <v>30826647</v>
      </c>
      <c r="G15" s="78">
        <f t="shared" si="0"/>
        <v>25463451</v>
      </c>
      <c r="H15" s="78">
        <f t="shared" si="0"/>
        <v>25682950</v>
      </c>
      <c r="I15" s="78">
        <f t="shared" si="0"/>
        <v>-3348798</v>
      </c>
      <c r="J15" s="78">
        <f t="shared" si="0"/>
        <v>47797603</v>
      </c>
      <c r="K15" s="78">
        <f t="shared" si="0"/>
        <v>-2641330</v>
      </c>
      <c r="L15" s="78">
        <f t="shared" si="0"/>
        <v>-6413224</v>
      </c>
      <c r="M15" s="78">
        <f t="shared" si="0"/>
        <v>16410617</v>
      </c>
      <c r="N15" s="78">
        <f t="shared" si="0"/>
        <v>7356063</v>
      </c>
      <c r="O15" s="78">
        <f t="shared" si="0"/>
        <v>-326082</v>
      </c>
      <c r="P15" s="78">
        <f t="shared" si="0"/>
        <v>-3056271</v>
      </c>
      <c r="Q15" s="78">
        <f t="shared" si="0"/>
        <v>10192167</v>
      </c>
      <c r="R15" s="78">
        <f t="shared" si="0"/>
        <v>6809814</v>
      </c>
      <c r="S15" s="78">
        <f t="shared" si="0"/>
        <v>-7684667</v>
      </c>
      <c r="T15" s="78">
        <f t="shared" si="0"/>
        <v>-4957055</v>
      </c>
      <c r="U15" s="78">
        <f t="shared" si="0"/>
        <v>-1792266</v>
      </c>
      <c r="V15" s="78">
        <f t="shared" si="0"/>
        <v>-14433988</v>
      </c>
      <c r="W15" s="78">
        <f t="shared" si="0"/>
        <v>47529492</v>
      </c>
      <c r="X15" s="78">
        <f t="shared" si="0"/>
        <v>30826647</v>
      </c>
      <c r="Y15" s="78">
        <f t="shared" si="0"/>
        <v>16702845</v>
      </c>
      <c r="Z15" s="179">
        <f>+IF(X15&lt;&gt;0,+(Y15/X15)*100,0)</f>
        <v>54.1831390225476</v>
      </c>
      <c r="AA15" s="79">
        <f>SUM(AA6:AA14)</f>
        <v>30826647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-15481595</v>
      </c>
      <c r="E24" s="64">
        <v>-28209999</v>
      </c>
      <c r="F24" s="65">
        <v>-28209999</v>
      </c>
      <c r="G24" s="65"/>
      <c r="H24" s="65">
        <v>-1972304</v>
      </c>
      <c r="I24" s="65">
        <v>-1854465</v>
      </c>
      <c r="J24" s="65">
        <v>-3826769</v>
      </c>
      <c r="K24" s="65">
        <v>-1127743</v>
      </c>
      <c r="L24" s="65">
        <v>-542601</v>
      </c>
      <c r="M24" s="65">
        <v>-35729</v>
      </c>
      <c r="N24" s="65">
        <v>-1706073</v>
      </c>
      <c r="O24" s="65">
        <v>-1206339</v>
      </c>
      <c r="P24" s="65">
        <v>-785533</v>
      </c>
      <c r="Q24" s="65">
        <v>-578648</v>
      </c>
      <c r="R24" s="65">
        <v>-2570520</v>
      </c>
      <c r="S24" s="65"/>
      <c r="T24" s="65">
        <v>-3367530</v>
      </c>
      <c r="U24" s="65">
        <v>-4010703</v>
      </c>
      <c r="V24" s="65">
        <v>-7378233</v>
      </c>
      <c r="W24" s="65">
        <v>-15481595</v>
      </c>
      <c r="X24" s="65">
        <v>-28209999</v>
      </c>
      <c r="Y24" s="65">
        <v>12728404</v>
      </c>
      <c r="Z24" s="145">
        <v>-45.12</v>
      </c>
      <c r="AA24" s="67">
        <v>-28209999</v>
      </c>
    </row>
    <row r="25" spans="1:27" ht="13.5">
      <c r="A25" s="265" t="s">
        <v>194</v>
      </c>
      <c r="B25" s="266"/>
      <c r="C25" s="177">
        <f aca="true" t="shared" si="1" ref="C25:Y25">SUM(C19:C24)</f>
        <v>0</v>
      </c>
      <c r="D25" s="177">
        <f>SUM(D19:D24)</f>
        <v>-15481595</v>
      </c>
      <c r="E25" s="77">
        <f t="shared" si="1"/>
        <v>-28209999</v>
      </c>
      <c r="F25" s="78">
        <f t="shared" si="1"/>
        <v>-28209999</v>
      </c>
      <c r="G25" s="78">
        <f t="shared" si="1"/>
        <v>0</v>
      </c>
      <c r="H25" s="78">
        <f t="shared" si="1"/>
        <v>-1972304</v>
      </c>
      <c r="I25" s="78">
        <f t="shared" si="1"/>
        <v>-1854465</v>
      </c>
      <c r="J25" s="78">
        <f t="shared" si="1"/>
        <v>-3826769</v>
      </c>
      <c r="K25" s="78">
        <f t="shared" si="1"/>
        <v>-1127743</v>
      </c>
      <c r="L25" s="78">
        <f t="shared" si="1"/>
        <v>-542601</v>
      </c>
      <c r="M25" s="78">
        <f t="shared" si="1"/>
        <v>-35729</v>
      </c>
      <c r="N25" s="78">
        <f t="shared" si="1"/>
        <v>-1706073</v>
      </c>
      <c r="O25" s="78">
        <f t="shared" si="1"/>
        <v>-1206339</v>
      </c>
      <c r="P25" s="78">
        <f t="shared" si="1"/>
        <v>-785533</v>
      </c>
      <c r="Q25" s="78">
        <f t="shared" si="1"/>
        <v>-578648</v>
      </c>
      <c r="R25" s="78">
        <f t="shared" si="1"/>
        <v>-2570520</v>
      </c>
      <c r="S25" s="78">
        <f t="shared" si="1"/>
        <v>0</v>
      </c>
      <c r="T25" s="78">
        <f t="shared" si="1"/>
        <v>-3367530</v>
      </c>
      <c r="U25" s="78">
        <f t="shared" si="1"/>
        <v>-4010703</v>
      </c>
      <c r="V25" s="78">
        <f t="shared" si="1"/>
        <v>-7378233</v>
      </c>
      <c r="W25" s="78">
        <f t="shared" si="1"/>
        <v>-15481595</v>
      </c>
      <c r="X25" s="78">
        <f t="shared" si="1"/>
        <v>-28209999</v>
      </c>
      <c r="Y25" s="78">
        <f t="shared" si="1"/>
        <v>12728404</v>
      </c>
      <c r="Z25" s="179">
        <f>+IF(X25&lt;&gt;0,+(Y25/X25)*100,0)</f>
        <v>-45.12018593123665</v>
      </c>
      <c r="AA25" s="79">
        <f>SUM(AA19:AA24)</f>
        <v>-28209999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-704500</v>
      </c>
      <c r="D33" s="160"/>
      <c r="E33" s="64">
        <v>-400000</v>
      </c>
      <c r="F33" s="65">
        <v>-400000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-400000</v>
      </c>
      <c r="Y33" s="65">
        <v>400000</v>
      </c>
      <c r="Z33" s="145">
        <v>-100</v>
      </c>
      <c r="AA33" s="67">
        <v>-400000</v>
      </c>
    </row>
    <row r="34" spans="1:27" ht="13.5">
      <c r="A34" s="265" t="s">
        <v>200</v>
      </c>
      <c r="B34" s="266"/>
      <c r="C34" s="177">
        <f aca="true" t="shared" si="2" ref="C34:Y34">SUM(C29:C33)</f>
        <v>-704500</v>
      </c>
      <c r="D34" s="177">
        <f>SUM(D29:D33)</f>
        <v>0</v>
      </c>
      <c r="E34" s="77">
        <f t="shared" si="2"/>
        <v>-400000</v>
      </c>
      <c r="F34" s="78">
        <f t="shared" si="2"/>
        <v>-400000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-400000</v>
      </c>
      <c r="Y34" s="78">
        <f t="shared" si="2"/>
        <v>400000</v>
      </c>
      <c r="Z34" s="179">
        <f>+IF(X34&lt;&gt;0,+(Y34/X34)*100,0)</f>
        <v>-100</v>
      </c>
      <c r="AA34" s="79">
        <f>SUM(AA29:AA33)</f>
        <v>-400000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31052077</v>
      </c>
      <c r="D36" s="158">
        <f>+D15+D25+D34</f>
        <v>32047897</v>
      </c>
      <c r="E36" s="104">
        <f t="shared" si="3"/>
        <v>2216648</v>
      </c>
      <c r="F36" s="105">
        <f t="shared" si="3"/>
        <v>2216648</v>
      </c>
      <c r="G36" s="105">
        <f t="shared" si="3"/>
        <v>25463451</v>
      </c>
      <c r="H36" s="105">
        <f t="shared" si="3"/>
        <v>23710646</v>
      </c>
      <c r="I36" s="105">
        <f t="shared" si="3"/>
        <v>-5203263</v>
      </c>
      <c r="J36" s="105">
        <f t="shared" si="3"/>
        <v>43970834</v>
      </c>
      <c r="K36" s="105">
        <f t="shared" si="3"/>
        <v>-3769073</v>
      </c>
      <c r="L36" s="105">
        <f t="shared" si="3"/>
        <v>-6955825</v>
      </c>
      <c r="M36" s="105">
        <f t="shared" si="3"/>
        <v>16374888</v>
      </c>
      <c r="N36" s="105">
        <f t="shared" si="3"/>
        <v>5649990</v>
      </c>
      <c r="O36" s="105">
        <f t="shared" si="3"/>
        <v>-1532421</v>
      </c>
      <c r="P36" s="105">
        <f t="shared" si="3"/>
        <v>-3841804</v>
      </c>
      <c r="Q36" s="105">
        <f t="shared" si="3"/>
        <v>9613519</v>
      </c>
      <c r="R36" s="105">
        <f t="shared" si="3"/>
        <v>4239294</v>
      </c>
      <c r="S36" s="105">
        <f t="shared" si="3"/>
        <v>-7684667</v>
      </c>
      <c r="T36" s="105">
        <f t="shared" si="3"/>
        <v>-8324585</v>
      </c>
      <c r="U36" s="105">
        <f t="shared" si="3"/>
        <v>-5802969</v>
      </c>
      <c r="V36" s="105">
        <f t="shared" si="3"/>
        <v>-21812221</v>
      </c>
      <c r="W36" s="105">
        <f t="shared" si="3"/>
        <v>32047897</v>
      </c>
      <c r="X36" s="105">
        <f t="shared" si="3"/>
        <v>2216648</v>
      </c>
      <c r="Y36" s="105">
        <f t="shared" si="3"/>
        <v>29831249</v>
      </c>
      <c r="Z36" s="142">
        <f>+IF(X36&lt;&gt;0,+(Y36/X36)*100,0)</f>
        <v>1345.781964479701</v>
      </c>
      <c r="AA36" s="107">
        <f>+AA15+AA25+AA34</f>
        <v>2216648</v>
      </c>
    </row>
    <row r="37" spans="1:27" ht="13.5">
      <c r="A37" s="264" t="s">
        <v>202</v>
      </c>
      <c r="B37" s="197" t="s">
        <v>96</v>
      </c>
      <c r="C37" s="158"/>
      <c r="D37" s="158"/>
      <c r="E37" s="104"/>
      <c r="F37" s="105"/>
      <c r="G37" s="105"/>
      <c r="H37" s="105">
        <v>25463451</v>
      </c>
      <c r="I37" s="105">
        <v>49174097</v>
      </c>
      <c r="J37" s="105"/>
      <c r="K37" s="105">
        <v>43970834</v>
      </c>
      <c r="L37" s="105">
        <v>40201761</v>
      </c>
      <c r="M37" s="105">
        <v>33245936</v>
      </c>
      <c r="N37" s="105">
        <v>43970834</v>
      </c>
      <c r="O37" s="105">
        <v>49620824</v>
      </c>
      <c r="P37" s="105">
        <v>48088403</v>
      </c>
      <c r="Q37" s="105">
        <v>44246599</v>
      </c>
      <c r="R37" s="105">
        <v>49620824</v>
      </c>
      <c r="S37" s="105">
        <v>53860118</v>
      </c>
      <c r="T37" s="105">
        <v>46175451</v>
      </c>
      <c r="U37" s="105">
        <v>37850866</v>
      </c>
      <c r="V37" s="105">
        <v>53860118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>
        <v>31052077</v>
      </c>
      <c r="D38" s="272">
        <v>32047897</v>
      </c>
      <c r="E38" s="273">
        <v>2216648</v>
      </c>
      <c r="F38" s="274">
        <v>2216648</v>
      </c>
      <c r="G38" s="274">
        <v>25463451</v>
      </c>
      <c r="H38" s="274">
        <v>49174097</v>
      </c>
      <c r="I38" s="274">
        <v>43970834</v>
      </c>
      <c r="J38" s="274">
        <v>43970834</v>
      </c>
      <c r="K38" s="274">
        <v>40201761</v>
      </c>
      <c r="L38" s="274">
        <v>33245936</v>
      </c>
      <c r="M38" s="274">
        <v>49620824</v>
      </c>
      <c r="N38" s="274">
        <v>49620824</v>
      </c>
      <c r="O38" s="274">
        <v>48088403</v>
      </c>
      <c r="P38" s="274">
        <v>44246599</v>
      </c>
      <c r="Q38" s="274">
        <v>53860118</v>
      </c>
      <c r="R38" s="274">
        <v>53860118</v>
      </c>
      <c r="S38" s="274">
        <v>46175451</v>
      </c>
      <c r="T38" s="274">
        <v>37850866</v>
      </c>
      <c r="U38" s="274">
        <v>32047897</v>
      </c>
      <c r="V38" s="274">
        <v>32047897</v>
      </c>
      <c r="W38" s="274">
        <v>32047897</v>
      </c>
      <c r="X38" s="274">
        <v>2216648</v>
      </c>
      <c r="Y38" s="274">
        <v>29831249</v>
      </c>
      <c r="Z38" s="275">
        <v>1345.78</v>
      </c>
      <c r="AA38" s="276">
        <v>2216648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2012-08-01T09:15:40Z</dcterms:created>
  <dcterms:modified xsi:type="dcterms:W3CDTF">2012-08-01T09:15:40Z</dcterms:modified>
  <cp:category/>
  <cp:version/>
  <cp:contentType/>
  <cp:contentStatus/>
</cp:coreProperties>
</file>