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<sst xmlns="http://schemas.openxmlformats.org/spreadsheetml/2006/main" count="536" uniqueCount="252">
  <si>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Mpumalanga: Govan Mbeki(MP307)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</si>
  <si>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</si>
  <si>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</si>
  <si>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</si>
  <si>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</si>
  <si>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</si>
  <si>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</si>
  <si>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</si>
  <si>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</si>
  <si>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</si>
  <si>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</si>
  <si>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</si>
  <si>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</si>
  <si>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</si>
  <si>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</si>
  <si>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</si>
  <si>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</si>
  <si>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</si>
  <si>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</si>
  <si>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</si>
  <si>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</si>
  <si>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</si>
  <si>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</si>
  <si>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</si>
  <si>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</si>
  <si>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</si>
  <si>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</si>
  <si>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</si>
  <si>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</si>
  <si>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</si>
  <si>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</si>
  <si>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</si>
  <si>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</si>
  <si>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</si>
  <si>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</si>
  <si>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</si>
  <si>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</si>
  <si>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</si>
  <si>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</si>
  <si>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</si>
  <si>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</si>
  <si>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</si>
  <si>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</si>
  <si>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</si>
  <si>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</si>
  <si>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</si>
  <si>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</si>
  <si>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</si>
  <si>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</si>
  <si>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</si>
  <si>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</si>
  <si>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</si>
  <si>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</si>
  <si>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</si>
  <si>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</si>
  <si>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</si>
  <si>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</si>
  <si>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</si>
  <si>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</si>
  <si>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</si>
  <si>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</si>
  <si>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</si>
  <si>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</si>
  <si>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</si>
  <si>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</si>
  <si>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</si>
  <si>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</si>
  <si>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</si>
  <si>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</si>
  <si>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</si>
  <si>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Govan Mbeki(MP307)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</si>
  <si>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</si>
  <si>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</si>
  <si>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</si>
  <si>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</si>
  <si>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</si>
  <si>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</si>
  <si>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</si>
  <si>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</si>
  <si>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</si>
  <si>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</si>
  <si>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</si>
  <si>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</si>
  <si>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</si>
  <si>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</si>
  <si>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</si>
  <si>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</si>
  <si>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</si>
  <si>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</si>
  <si>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</si>
  <si>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</si>
  <si>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</si>
  <si>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</si>
  <si>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</si>
  <si>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</si>
  <si>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</si>
  <si>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</si>
  <si>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</si>
  <si>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</si>
  <si>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</si>
  <si>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Govan Mbeki(MP307)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</si>
  <si>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</si>
  <si>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</si>
  <si>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</si>
  <si>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</si>
  <si>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</si>
  <si>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</si>
  <si>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</si>
  <si>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</si>
  <si>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</si>
  <si>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</si>
  <si>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</si>
  <si>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</si>
  <si>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</si>
  <si>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</si>
  <si>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</si>
  <si>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</si>
  <si>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</si>
  <si>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</si>
  <si>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</si>
  <si>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</si>
  <si>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</si>
  <si>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</si>
  <si>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</si>
  <si>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</si>
  <si>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</si>
  <si>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</si>
  <si>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</si>
  <si>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</si>
  <si>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</si>
  <si>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</si>
  <si>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</si>
  <si>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</si>
  <si>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Mpumalanga: Govan Mbeki(MP307)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</si>
  <si>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</si>
  <si>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</si>
  <si>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</si>
  <si>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</si>
  <si>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</si>
  <si>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</si>
  <si>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</si>
  <si>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</si>
  <si>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</si>
  <si>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Mpumalanga: Govan Mbeki(MP307)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</si>
  <si>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</si>
  <si>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</si>
  <si>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</si>
  <si>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</si>
  <si>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</si>
  <si>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</si>
  <si>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</si>
  <si>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</si>
  <si>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</si>
  <si>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</si>
  <si>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</si>
  <si>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</si>
  <si>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</si>
  <si>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</si>
  <si>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</si>
  <si>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</si>
  <si>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</si>
  <si>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</si>
  <si>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</si>
  <si>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</si>
  <si>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</si>
  <si>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</si>
  <si>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</si>
  <si>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</si>
  <si>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</si>
  <si>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</si>
  <si>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</si>
  <si>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</si>
  <si>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</si>
  <si>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</si>
  <si>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</si>
  <si>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</si>
  <si>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</si>
  <si>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Govan Mbeki(MP307)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</si>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</sst>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143211840</v>
      </c>
      <c r="C5" s="19"/>
      <c r="D5" s="64">
        <v>181280565</v>
      </c>
      <c r="E5" s="65">
        <v>168280565</v>
      </c>
      <c r="F5" s="65">
        <v>13907083</v>
      </c>
      <c r="G5" s="65">
        <v>13953205</v>
      </c>
      <c r="H5" s="65">
        <v>13924147</v>
      </c>
      <c r="I5" s="65">
        <v>41784435</v>
      </c>
      <c r="J5" s="65">
        <v>14001963</v>
      </c>
      <c r="K5" s="65">
        <v>13984271</v>
      </c>
      <c r="L5" s="65">
        <v>13956888</v>
      </c>
      <c r="M5" s="65">
        <v>41943122</v>
      </c>
      <c r="N5" s="65">
        <v>13930010</v>
      </c>
      <c r="O5" s="65">
        <v>13871117</v>
      </c>
      <c r="P5" s="65">
        <v>13980089</v>
      </c>
      <c r="Q5" s="65">
        <v>41781216</v>
      </c>
      <c r="R5" s="65">
        <v>13410930</v>
      </c>
      <c r="S5" s="65">
        <v>12539741</v>
      </c>
      <c r="T5" s="65">
        <v>13283352</v>
      </c>
      <c r="U5" s="65">
        <v>39234023</v>
      </c>
      <c r="V5" s="65">
        <v>164742796</v>
      </c>
      <c r="W5" s="65">
        <v>168280565</v>
      </c>
      <c r="X5" s="65">
        <v>-3537769</v>
      </c>
      <c r="Y5" s="66">
        <v>-2.1</v>
      </c>
      <c r="Z5" s="67">
        <v>168280565</v>
      </c>
    </row>
    <row r="6" spans="1:26" ht="13.5">
      <c r="A6" s="63" t="s">
        <v>32</v>
      </c>
      <c r="B6" s="19">
        <v>509481851</v>
      </c>
      <c r="C6" s="19"/>
      <c r="D6" s="64">
        <v>606262368</v>
      </c>
      <c r="E6" s="65">
        <v>597245946</v>
      </c>
      <c r="F6" s="65">
        <v>62585734</v>
      </c>
      <c r="G6" s="65">
        <v>56809822</v>
      </c>
      <c r="H6" s="65">
        <v>54798273</v>
      </c>
      <c r="I6" s="65">
        <v>174193829</v>
      </c>
      <c r="J6" s="65">
        <v>54567447</v>
      </c>
      <c r="K6" s="65">
        <v>45945391</v>
      </c>
      <c r="L6" s="65">
        <v>49862295</v>
      </c>
      <c r="M6" s="65">
        <v>150375133</v>
      </c>
      <c r="N6" s="65">
        <v>40507986</v>
      </c>
      <c r="O6" s="65">
        <v>56441081</v>
      </c>
      <c r="P6" s="65">
        <v>51421793</v>
      </c>
      <c r="Q6" s="65">
        <v>148370860</v>
      </c>
      <c r="R6" s="65">
        <v>52140666</v>
      </c>
      <c r="S6" s="65">
        <v>51501300</v>
      </c>
      <c r="T6" s="65">
        <v>66505271</v>
      </c>
      <c r="U6" s="65">
        <v>170147237</v>
      </c>
      <c r="V6" s="65">
        <v>643087059</v>
      </c>
      <c r="W6" s="65">
        <v>597245946</v>
      </c>
      <c r="X6" s="65">
        <v>45841113</v>
      </c>
      <c r="Y6" s="66">
        <v>7.68</v>
      </c>
      <c r="Z6" s="67">
        <v>597245946</v>
      </c>
    </row>
    <row r="7" spans="1:26" ht="13.5">
      <c r="A7" s="63" t="s">
        <v>33</v>
      </c>
      <c r="B7" s="19">
        <v>7162598</v>
      </c>
      <c r="C7" s="19"/>
      <c r="D7" s="64">
        <v>1150000</v>
      </c>
      <c r="E7" s="65">
        <v>1150000</v>
      </c>
      <c r="F7" s="65">
        <v>10410</v>
      </c>
      <c r="G7" s="65">
        <v>156947</v>
      </c>
      <c r="H7" s="65">
        <v>169734</v>
      </c>
      <c r="I7" s="65">
        <v>337091</v>
      </c>
      <c r="J7" s="65">
        <v>151007</v>
      </c>
      <c r="K7" s="65">
        <v>128899</v>
      </c>
      <c r="L7" s="65">
        <v>84539</v>
      </c>
      <c r="M7" s="65">
        <v>364445</v>
      </c>
      <c r="N7" s="65">
        <v>140566</v>
      </c>
      <c r="O7" s="65">
        <v>159307</v>
      </c>
      <c r="P7" s="65">
        <v>136280</v>
      </c>
      <c r="Q7" s="65">
        <v>436153</v>
      </c>
      <c r="R7" s="65">
        <v>154411</v>
      </c>
      <c r="S7" s="65">
        <v>127772</v>
      </c>
      <c r="T7" s="65">
        <v>116627</v>
      </c>
      <c r="U7" s="65">
        <v>398810</v>
      </c>
      <c r="V7" s="65">
        <v>1536499</v>
      </c>
      <c r="W7" s="65">
        <v>1150000</v>
      </c>
      <c r="X7" s="65">
        <v>386499</v>
      </c>
      <c r="Y7" s="66">
        <v>33.61</v>
      </c>
      <c r="Z7" s="67">
        <v>1150000</v>
      </c>
    </row>
    <row r="8" spans="1:26" ht="13.5">
      <c r="A8" s="63" t="s">
        <v>34</v>
      </c>
      <c r="B8" s="19">
        <v>159118749</v>
      </c>
      <c r="C8" s="19"/>
      <c r="D8" s="64">
        <v>172679000</v>
      </c>
      <c r="E8" s="65">
        <v>176469000</v>
      </c>
      <c r="F8" s="65">
        <v>72679041</v>
      </c>
      <c r="G8" s="65">
        <v>250</v>
      </c>
      <c r="H8" s="65">
        <v>50000</v>
      </c>
      <c r="I8" s="65">
        <v>72729291</v>
      </c>
      <c r="J8" s="65">
        <v>32230</v>
      </c>
      <c r="K8" s="65">
        <v>1352</v>
      </c>
      <c r="L8" s="65">
        <v>56506660</v>
      </c>
      <c r="M8" s="65">
        <v>56540242</v>
      </c>
      <c r="N8" s="65">
        <v>0</v>
      </c>
      <c r="O8" s="65">
        <v>7420875</v>
      </c>
      <c r="P8" s="65">
        <v>52857000</v>
      </c>
      <c r="Q8" s="65">
        <v>60277875</v>
      </c>
      <c r="R8" s="65">
        <v>386</v>
      </c>
      <c r="S8" s="65">
        <v>0</v>
      </c>
      <c r="T8" s="65">
        <v>0</v>
      </c>
      <c r="U8" s="65">
        <v>386</v>
      </c>
      <c r="V8" s="65">
        <v>189547794</v>
      </c>
      <c r="W8" s="65">
        <v>176469000</v>
      </c>
      <c r="X8" s="65">
        <v>13078794</v>
      </c>
      <c r="Y8" s="66">
        <v>7.41</v>
      </c>
      <c r="Z8" s="67">
        <v>176469000</v>
      </c>
    </row>
    <row r="9" spans="1:26" ht="13.5">
      <c r="A9" s="63" t="s">
        <v>35</v>
      </c>
      <c r="B9" s="19">
        <v>90586167</v>
      </c>
      <c r="C9" s="19"/>
      <c r="D9" s="64">
        <v>69711647</v>
      </c>
      <c r="E9" s="65">
        <v>69721647</v>
      </c>
      <c r="F9" s="65">
        <v>15949135</v>
      </c>
      <c r="G9" s="65">
        <v>7062810</v>
      </c>
      <c r="H9" s="65">
        <v>9781801</v>
      </c>
      <c r="I9" s="65">
        <v>32793746</v>
      </c>
      <c r="J9" s="65">
        <v>15109865</v>
      </c>
      <c r="K9" s="65">
        <v>8258114</v>
      </c>
      <c r="L9" s="65">
        <v>13030687</v>
      </c>
      <c r="M9" s="65">
        <v>36398666</v>
      </c>
      <c r="N9" s="65">
        <v>11860845</v>
      </c>
      <c r="O9" s="65">
        <v>19845621</v>
      </c>
      <c r="P9" s="65">
        <v>47627430</v>
      </c>
      <c r="Q9" s="65">
        <v>79333896</v>
      </c>
      <c r="R9" s="65">
        <v>8280433</v>
      </c>
      <c r="S9" s="65">
        <v>14145282</v>
      </c>
      <c r="T9" s="65">
        <v>19034045</v>
      </c>
      <c r="U9" s="65">
        <v>41459760</v>
      </c>
      <c r="V9" s="65">
        <v>189986068</v>
      </c>
      <c r="W9" s="65">
        <v>69721647</v>
      </c>
      <c r="X9" s="65">
        <v>120264421</v>
      </c>
      <c r="Y9" s="66">
        <v>172.49</v>
      </c>
      <c r="Z9" s="67">
        <v>69721647</v>
      </c>
    </row>
    <row r="10" spans="1:26" ht="25.5">
      <c r="A10" s="68" t="s">
        <v>213</v>
      </c>
      <c r="B10" s="69">
        <f>SUM(B5:B9)</f>
        <v>909561205</v>
      </c>
      <c r="C10" s="69">
        <f>SUM(C5:C9)</f>
        <v>0</v>
      </c>
      <c r="D10" s="70">
        <f aca="true" t="shared" si="0" ref="D10:Z10">SUM(D5:D9)</f>
        <v>1031083580</v>
      </c>
      <c r="E10" s="71">
        <f t="shared" si="0"/>
        <v>1012867158</v>
      </c>
      <c r="F10" s="71">
        <f t="shared" si="0"/>
        <v>165131403</v>
      </c>
      <c r="G10" s="71">
        <f t="shared" si="0"/>
        <v>77983034</v>
      </c>
      <c r="H10" s="71">
        <f t="shared" si="0"/>
        <v>78723955</v>
      </c>
      <c r="I10" s="71">
        <f t="shared" si="0"/>
        <v>321838392</v>
      </c>
      <c r="J10" s="71">
        <f t="shared" si="0"/>
        <v>83862512</v>
      </c>
      <c r="K10" s="71">
        <f t="shared" si="0"/>
        <v>68318027</v>
      </c>
      <c r="L10" s="71">
        <f t="shared" si="0"/>
        <v>133441069</v>
      </c>
      <c r="M10" s="71">
        <f t="shared" si="0"/>
        <v>285621608</v>
      </c>
      <c r="N10" s="71">
        <f t="shared" si="0"/>
        <v>66439407</v>
      </c>
      <c r="O10" s="71">
        <f t="shared" si="0"/>
        <v>97738001</v>
      </c>
      <c r="P10" s="71">
        <f t="shared" si="0"/>
        <v>166022592</v>
      </c>
      <c r="Q10" s="71">
        <f t="shared" si="0"/>
        <v>330200000</v>
      </c>
      <c r="R10" s="71">
        <f t="shared" si="0"/>
        <v>73986826</v>
      </c>
      <c r="S10" s="71">
        <f t="shared" si="0"/>
        <v>78314095</v>
      </c>
      <c r="T10" s="71">
        <f t="shared" si="0"/>
        <v>98939295</v>
      </c>
      <c r="U10" s="71">
        <f t="shared" si="0"/>
        <v>251240216</v>
      </c>
      <c r="V10" s="71">
        <f t="shared" si="0"/>
        <v>1188900216</v>
      </c>
      <c r="W10" s="71">
        <f t="shared" si="0"/>
        <v>1012867158</v>
      </c>
      <c r="X10" s="71">
        <f t="shared" si="0"/>
        <v>176033058</v>
      </c>
      <c r="Y10" s="72">
        <f>+IF(W10&lt;&gt;0,(X10/W10)*100,0)</f>
        <v>17.379678727819904</v>
      </c>
      <c r="Z10" s="73">
        <f t="shared" si="0"/>
        <v>1012867158</v>
      </c>
    </row>
    <row r="11" spans="1:26" ht="13.5">
      <c r="A11" s="63" t="s">
        <v>37</v>
      </c>
      <c r="B11" s="19">
        <v>312670161</v>
      </c>
      <c r="C11" s="19"/>
      <c r="D11" s="64">
        <v>320370504</v>
      </c>
      <c r="E11" s="65">
        <v>302079404</v>
      </c>
      <c r="F11" s="65">
        <v>22712566</v>
      </c>
      <c r="G11" s="65">
        <v>25577226</v>
      </c>
      <c r="H11" s="65">
        <v>26590741</v>
      </c>
      <c r="I11" s="65">
        <v>74880533</v>
      </c>
      <c r="J11" s="65">
        <v>26084884</v>
      </c>
      <c r="K11" s="65">
        <v>25414815</v>
      </c>
      <c r="L11" s="65">
        <v>24914351</v>
      </c>
      <c r="M11" s="65">
        <v>76414050</v>
      </c>
      <c r="N11" s="65">
        <v>24850848</v>
      </c>
      <c r="O11" s="65">
        <v>24434565</v>
      </c>
      <c r="P11" s="65">
        <v>24936796</v>
      </c>
      <c r="Q11" s="65">
        <v>74222209</v>
      </c>
      <c r="R11" s="65">
        <v>24626580</v>
      </c>
      <c r="S11" s="65">
        <v>23879396</v>
      </c>
      <c r="T11" s="65">
        <v>24372574</v>
      </c>
      <c r="U11" s="65">
        <v>72878550</v>
      </c>
      <c r="V11" s="65">
        <v>298395342</v>
      </c>
      <c r="W11" s="65">
        <v>302079404</v>
      </c>
      <c r="X11" s="65">
        <v>-3684062</v>
      </c>
      <c r="Y11" s="66">
        <v>-1.22</v>
      </c>
      <c r="Z11" s="67">
        <v>302079404</v>
      </c>
    </row>
    <row r="12" spans="1:26" ht="13.5">
      <c r="A12" s="63" t="s">
        <v>38</v>
      </c>
      <c r="B12" s="19">
        <v>13033785</v>
      </c>
      <c r="C12" s="19"/>
      <c r="D12" s="64">
        <v>16908510</v>
      </c>
      <c r="E12" s="65">
        <v>15408510</v>
      </c>
      <c r="F12" s="65">
        <v>1156248</v>
      </c>
      <c r="G12" s="65">
        <v>1156266</v>
      </c>
      <c r="H12" s="65">
        <v>1156257</v>
      </c>
      <c r="I12" s="65">
        <v>3468771</v>
      </c>
      <c r="J12" s="65">
        <v>1156712</v>
      </c>
      <c r="K12" s="65">
        <v>1156405</v>
      </c>
      <c r="L12" s="65">
        <v>1156296</v>
      </c>
      <c r="M12" s="65">
        <v>3469413</v>
      </c>
      <c r="N12" s="65">
        <v>1558518</v>
      </c>
      <c r="O12" s="65">
        <v>1205712</v>
      </c>
      <c r="P12" s="65">
        <v>1189000</v>
      </c>
      <c r="Q12" s="65">
        <v>3953230</v>
      </c>
      <c r="R12" s="65">
        <v>1189000</v>
      </c>
      <c r="S12" s="65">
        <v>1177905</v>
      </c>
      <c r="T12" s="65">
        <v>1231158</v>
      </c>
      <c r="U12" s="65">
        <v>3598063</v>
      </c>
      <c r="V12" s="65">
        <v>14489477</v>
      </c>
      <c r="W12" s="65">
        <v>15408510</v>
      </c>
      <c r="X12" s="65">
        <v>-919033</v>
      </c>
      <c r="Y12" s="66">
        <v>-5.96</v>
      </c>
      <c r="Z12" s="67">
        <v>15408510</v>
      </c>
    </row>
    <row r="13" spans="1:26" ht="13.5">
      <c r="A13" s="63" t="s">
        <v>214</v>
      </c>
      <c r="B13" s="19">
        <v>442258898</v>
      </c>
      <c r="C13" s="19"/>
      <c r="D13" s="64">
        <v>66391448</v>
      </c>
      <c r="E13" s="65">
        <v>76080392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76080392</v>
      </c>
      <c r="X13" s="65">
        <v>-76080392</v>
      </c>
      <c r="Y13" s="66">
        <v>-100</v>
      </c>
      <c r="Z13" s="67">
        <v>76080392</v>
      </c>
    </row>
    <row r="14" spans="1:26" ht="13.5">
      <c r="A14" s="63" t="s">
        <v>40</v>
      </c>
      <c r="B14" s="19">
        <v>17817309</v>
      </c>
      <c r="C14" s="19"/>
      <c r="D14" s="64">
        <v>257548400</v>
      </c>
      <c r="E14" s="65">
        <v>9448351</v>
      </c>
      <c r="F14" s="65">
        <v>398031</v>
      </c>
      <c r="G14" s="65">
        <v>825777</v>
      </c>
      <c r="H14" s="65">
        <v>636583</v>
      </c>
      <c r="I14" s="65">
        <v>1860391</v>
      </c>
      <c r="J14" s="65">
        <v>1125877</v>
      </c>
      <c r="K14" s="65">
        <v>1222293</v>
      </c>
      <c r="L14" s="65">
        <v>1248446</v>
      </c>
      <c r="M14" s="65">
        <v>3596616</v>
      </c>
      <c r="N14" s="65">
        <v>1361872</v>
      </c>
      <c r="O14" s="65">
        <v>959067</v>
      </c>
      <c r="P14" s="65">
        <v>1591488</v>
      </c>
      <c r="Q14" s="65">
        <v>3912427</v>
      </c>
      <c r="R14" s="65">
        <v>556105</v>
      </c>
      <c r="S14" s="65">
        <v>9453</v>
      </c>
      <c r="T14" s="65">
        <v>1687787</v>
      </c>
      <c r="U14" s="65">
        <v>2253345</v>
      </c>
      <c r="V14" s="65">
        <v>11622779</v>
      </c>
      <c r="W14" s="65">
        <v>9448351</v>
      </c>
      <c r="X14" s="65">
        <v>2174428</v>
      </c>
      <c r="Y14" s="66">
        <v>23.01</v>
      </c>
      <c r="Z14" s="67">
        <v>9448351</v>
      </c>
    </row>
    <row r="15" spans="1:26" ht="13.5">
      <c r="A15" s="63" t="s">
        <v>41</v>
      </c>
      <c r="B15" s="19">
        <v>416671303</v>
      </c>
      <c r="C15" s="19"/>
      <c r="D15" s="64">
        <v>141762364</v>
      </c>
      <c r="E15" s="65">
        <v>419577068</v>
      </c>
      <c r="F15" s="65">
        <v>23033287</v>
      </c>
      <c r="G15" s="65">
        <v>64702778</v>
      </c>
      <c r="H15" s="65">
        <v>39044434</v>
      </c>
      <c r="I15" s="65">
        <v>126780499</v>
      </c>
      <c r="J15" s="65">
        <v>40626691</v>
      </c>
      <c r="K15" s="65">
        <v>36892601</v>
      </c>
      <c r="L15" s="65">
        <v>35718052</v>
      </c>
      <c r="M15" s="65">
        <v>113237344</v>
      </c>
      <c r="N15" s="65">
        <v>33387545</v>
      </c>
      <c r="O15" s="65">
        <v>34320319</v>
      </c>
      <c r="P15" s="65">
        <v>32888399</v>
      </c>
      <c r="Q15" s="65">
        <v>100596263</v>
      </c>
      <c r="R15" s="65">
        <v>33456372</v>
      </c>
      <c r="S15" s="65">
        <v>13112582</v>
      </c>
      <c r="T15" s="65">
        <v>59760301</v>
      </c>
      <c r="U15" s="65">
        <v>106329255</v>
      </c>
      <c r="V15" s="65">
        <v>446943361</v>
      </c>
      <c r="W15" s="65">
        <v>419577068</v>
      </c>
      <c r="X15" s="65">
        <v>27366293</v>
      </c>
      <c r="Y15" s="66">
        <v>6.52</v>
      </c>
      <c r="Z15" s="67">
        <v>419577068</v>
      </c>
    </row>
    <row r="16" spans="1:26" ht="13.5">
      <c r="A16" s="74" t="s">
        <v>42</v>
      </c>
      <c r="B16" s="19">
        <v>70286527</v>
      </c>
      <c r="C16" s="19"/>
      <c r="D16" s="64">
        <v>79997664</v>
      </c>
      <c r="E16" s="65">
        <v>77153822</v>
      </c>
      <c r="F16" s="65">
        <v>2666402</v>
      </c>
      <c r="G16" s="65">
        <v>5113495</v>
      </c>
      <c r="H16" s="65">
        <v>7745944</v>
      </c>
      <c r="I16" s="65">
        <v>15525841</v>
      </c>
      <c r="J16" s="65">
        <v>4883927</v>
      </c>
      <c r="K16" s="65">
        <v>5110328</v>
      </c>
      <c r="L16" s="65">
        <v>5145121</v>
      </c>
      <c r="M16" s="65">
        <v>15139376</v>
      </c>
      <c r="N16" s="65">
        <v>7576783</v>
      </c>
      <c r="O16" s="65">
        <v>5149201</v>
      </c>
      <c r="P16" s="65">
        <v>8208593</v>
      </c>
      <c r="Q16" s="65">
        <v>20934577</v>
      </c>
      <c r="R16" s="65">
        <v>5177159</v>
      </c>
      <c r="S16" s="65">
        <v>7343843</v>
      </c>
      <c r="T16" s="65">
        <v>20147332</v>
      </c>
      <c r="U16" s="65">
        <v>32668334</v>
      </c>
      <c r="V16" s="65">
        <v>84268128</v>
      </c>
      <c r="W16" s="65">
        <v>77153822</v>
      </c>
      <c r="X16" s="65">
        <v>7114306</v>
      </c>
      <c r="Y16" s="66">
        <v>9.22</v>
      </c>
      <c r="Z16" s="67">
        <v>77153822</v>
      </c>
    </row>
    <row r="17" spans="1:26" ht="13.5">
      <c r="A17" s="63" t="s">
        <v>43</v>
      </c>
      <c r="B17" s="19">
        <v>284568697</v>
      </c>
      <c r="C17" s="19"/>
      <c r="D17" s="64">
        <v>253607626</v>
      </c>
      <c r="E17" s="65">
        <v>123266028</v>
      </c>
      <c r="F17" s="65">
        <v>15910782</v>
      </c>
      <c r="G17" s="65">
        <v>8726948</v>
      </c>
      <c r="H17" s="65">
        <v>9727408</v>
      </c>
      <c r="I17" s="65">
        <v>34365138</v>
      </c>
      <c r="J17" s="65">
        <v>9253366</v>
      </c>
      <c r="K17" s="65">
        <v>12378068</v>
      </c>
      <c r="L17" s="65">
        <v>14078474</v>
      </c>
      <c r="M17" s="65">
        <v>35709908</v>
      </c>
      <c r="N17" s="65">
        <v>7956055</v>
      </c>
      <c r="O17" s="65">
        <v>11860154</v>
      </c>
      <c r="P17" s="65">
        <v>18987346</v>
      </c>
      <c r="Q17" s="65">
        <v>38803555</v>
      </c>
      <c r="R17" s="65">
        <v>6140906</v>
      </c>
      <c r="S17" s="65">
        <v>9852340</v>
      </c>
      <c r="T17" s="65">
        <v>19094807</v>
      </c>
      <c r="U17" s="65">
        <v>35088053</v>
      </c>
      <c r="V17" s="65">
        <v>143966654</v>
      </c>
      <c r="W17" s="65">
        <v>123266028</v>
      </c>
      <c r="X17" s="65">
        <v>20700626</v>
      </c>
      <c r="Y17" s="66">
        <v>16.79</v>
      </c>
      <c r="Z17" s="67">
        <v>123266028</v>
      </c>
    </row>
    <row r="18" spans="1:26" ht="13.5">
      <c r="A18" s="75" t="s">
        <v>44</v>
      </c>
      <c r="B18" s="76">
        <f>SUM(B11:B17)</f>
        <v>1557306680</v>
      </c>
      <c r="C18" s="76">
        <f>SUM(C11:C17)</f>
        <v>0</v>
      </c>
      <c r="D18" s="77">
        <f aca="true" t="shared" si="1" ref="D18:Z18">SUM(D11:D17)</f>
        <v>1136586516</v>
      </c>
      <c r="E18" s="78">
        <f t="shared" si="1"/>
        <v>1023013575</v>
      </c>
      <c r="F18" s="78">
        <f t="shared" si="1"/>
        <v>65877316</v>
      </c>
      <c r="G18" s="78">
        <f t="shared" si="1"/>
        <v>106102490</v>
      </c>
      <c r="H18" s="78">
        <f t="shared" si="1"/>
        <v>84901367</v>
      </c>
      <c r="I18" s="78">
        <f t="shared" si="1"/>
        <v>256881173</v>
      </c>
      <c r="J18" s="78">
        <f t="shared" si="1"/>
        <v>83131457</v>
      </c>
      <c r="K18" s="78">
        <f t="shared" si="1"/>
        <v>82174510</v>
      </c>
      <c r="L18" s="78">
        <f t="shared" si="1"/>
        <v>82260740</v>
      </c>
      <c r="M18" s="78">
        <f t="shared" si="1"/>
        <v>247566707</v>
      </c>
      <c r="N18" s="78">
        <f t="shared" si="1"/>
        <v>76691621</v>
      </c>
      <c r="O18" s="78">
        <f t="shared" si="1"/>
        <v>77929018</v>
      </c>
      <c r="P18" s="78">
        <f t="shared" si="1"/>
        <v>87801622</v>
      </c>
      <c r="Q18" s="78">
        <f t="shared" si="1"/>
        <v>242422261</v>
      </c>
      <c r="R18" s="78">
        <f t="shared" si="1"/>
        <v>71146122</v>
      </c>
      <c r="S18" s="78">
        <f t="shared" si="1"/>
        <v>55375519</v>
      </c>
      <c r="T18" s="78">
        <f t="shared" si="1"/>
        <v>126293959</v>
      </c>
      <c r="U18" s="78">
        <f t="shared" si="1"/>
        <v>252815600</v>
      </c>
      <c r="V18" s="78">
        <f t="shared" si="1"/>
        <v>999685741</v>
      </c>
      <c r="W18" s="78">
        <f t="shared" si="1"/>
        <v>1023013575</v>
      </c>
      <c r="X18" s="78">
        <f t="shared" si="1"/>
        <v>-23327834</v>
      </c>
      <c r="Y18" s="72">
        <f>+IF(W18&lt;&gt;0,(X18/W18)*100,0)</f>
        <v>-2.280305420189561</v>
      </c>
      <c r="Z18" s="79">
        <f t="shared" si="1"/>
        <v>1023013575</v>
      </c>
    </row>
    <row r="19" spans="1:26" ht="13.5">
      <c r="A19" s="75" t="s">
        <v>45</v>
      </c>
      <c r="B19" s="80">
        <f>+B10-B18</f>
        <v>-647745475</v>
      </c>
      <c r="C19" s="80">
        <f>+C10-C18</f>
        <v>0</v>
      </c>
      <c r="D19" s="81">
        <f aca="true" t="shared" si="2" ref="D19:Z19">+D10-D18</f>
        <v>-105502936</v>
      </c>
      <c r="E19" s="82">
        <f t="shared" si="2"/>
        <v>-10146417</v>
      </c>
      <c r="F19" s="82">
        <f t="shared" si="2"/>
        <v>99254087</v>
      </c>
      <c r="G19" s="82">
        <f t="shared" si="2"/>
        <v>-28119456</v>
      </c>
      <c r="H19" s="82">
        <f t="shared" si="2"/>
        <v>-6177412</v>
      </c>
      <c r="I19" s="82">
        <f t="shared" si="2"/>
        <v>64957219</v>
      </c>
      <c r="J19" s="82">
        <f t="shared" si="2"/>
        <v>731055</v>
      </c>
      <c r="K19" s="82">
        <f t="shared" si="2"/>
        <v>-13856483</v>
      </c>
      <c r="L19" s="82">
        <f t="shared" si="2"/>
        <v>51180329</v>
      </c>
      <c r="M19" s="82">
        <f t="shared" si="2"/>
        <v>38054901</v>
      </c>
      <c r="N19" s="82">
        <f t="shared" si="2"/>
        <v>-10252214</v>
      </c>
      <c r="O19" s="82">
        <f t="shared" si="2"/>
        <v>19808983</v>
      </c>
      <c r="P19" s="82">
        <f t="shared" si="2"/>
        <v>78220970</v>
      </c>
      <c r="Q19" s="82">
        <f t="shared" si="2"/>
        <v>87777739</v>
      </c>
      <c r="R19" s="82">
        <f t="shared" si="2"/>
        <v>2840704</v>
      </c>
      <c r="S19" s="82">
        <f t="shared" si="2"/>
        <v>22938576</v>
      </c>
      <c r="T19" s="82">
        <f t="shared" si="2"/>
        <v>-27354664</v>
      </c>
      <c r="U19" s="82">
        <f t="shared" si="2"/>
        <v>-1575384</v>
      </c>
      <c r="V19" s="82">
        <f t="shared" si="2"/>
        <v>189214475</v>
      </c>
      <c r="W19" s="82">
        <f>IF(E10=E18,0,W10-W18)</f>
        <v>-10146417</v>
      </c>
      <c r="X19" s="82">
        <f t="shared" si="2"/>
        <v>199360892</v>
      </c>
      <c r="Y19" s="83">
        <f>+IF(W19&lt;&gt;0,(X19/W19)*100,0)</f>
        <v>-1964.8403175229244</v>
      </c>
      <c r="Z19" s="84">
        <f t="shared" si="2"/>
        <v>-10146417</v>
      </c>
    </row>
    <row r="20" spans="1:26" ht="13.5">
      <c r="A20" s="63" t="s">
        <v>46</v>
      </c>
      <c r="B20" s="19">
        <v>102121635</v>
      </c>
      <c r="C20" s="19"/>
      <c r="D20" s="64">
        <v>106238000</v>
      </c>
      <c r="E20" s="65">
        <v>0</v>
      </c>
      <c r="F20" s="65">
        <v>37878034</v>
      </c>
      <c r="G20" s="65">
        <v>3313433</v>
      </c>
      <c r="H20" s="65">
        <v>636417</v>
      </c>
      <c r="I20" s="65">
        <v>41827884</v>
      </c>
      <c r="J20" s="65">
        <v>1393927</v>
      </c>
      <c r="K20" s="65">
        <v>1878581</v>
      </c>
      <c r="L20" s="65">
        <v>604450</v>
      </c>
      <c r="M20" s="65">
        <v>3876958</v>
      </c>
      <c r="N20" s="65">
        <v>606000</v>
      </c>
      <c r="O20" s="65">
        <v>3000000</v>
      </c>
      <c r="P20" s="65">
        <v>13029500</v>
      </c>
      <c r="Q20" s="65">
        <v>16635500</v>
      </c>
      <c r="R20" s="65">
        <v>-309</v>
      </c>
      <c r="S20" s="65">
        <v>0</v>
      </c>
      <c r="T20" s="65">
        <v>0</v>
      </c>
      <c r="U20" s="65">
        <v>-309</v>
      </c>
      <c r="V20" s="65">
        <v>62340033</v>
      </c>
      <c r="W20" s="65">
        <v>0</v>
      </c>
      <c r="X20" s="65">
        <v>62340033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-545623840</v>
      </c>
      <c r="C22" s="91">
        <f>SUM(C19:C21)</f>
        <v>0</v>
      </c>
      <c r="D22" s="92">
        <f aca="true" t="shared" si="3" ref="D22:Z22">SUM(D19:D21)</f>
        <v>735064</v>
      </c>
      <c r="E22" s="93">
        <f t="shared" si="3"/>
        <v>-10146417</v>
      </c>
      <c r="F22" s="93">
        <f t="shared" si="3"/>
        <v>137132121</v>
      </c>
      <c r="G22" s="93">
        <f t="shared" si="3"/>
        <v>-24806023</v>
      </c>
      <c r="H22" s="93">
        <f t="shared" si="3"/>
        <v>-5540995</v>
      </c>
      <c r="I22" s="93">
        <f t="shared" si="3"/>
        <v>106785103</v>
      </c>
      <c r="J22" s="93">
        <f t="shared" si="3"/>
        <v>2124982</v>
      </c>
      <c r="K22" s="93">
        <f t="shared" si="3"/>
        <v>-11977902</v>
      </c>
      <c r="L22" s="93">
        <f t="shared" si="3"/>
        <v>51784779</v>
      </c>
      <c r="M22" s="93">
        <f t="shared" si="3"/>
        <v>41931859</v>
      </c>
      <c r="N22" s="93">
        <f t="shared" si="3"/>
        <v>-9646214</v>
      </c>
      <c r="O22" s="93">
        <f t="shared" si="3"/>
        <v>22808983</v>
      </c>
      <c r="P22" s="93">
        <f t="shared" si="3"/>
        <v>91250470</v>
      </c>
      <c r="Q22" s="93">
        <f t="shared" si="3"/>
        <v>104413239</v>
      </c>
      <c r="R22" s="93">
        <f t="shared" si="3"/>
        <v>2840395</v>
      </c>
      <c r="S22" s="93">
        <f t="shared" si="3"/>
        <v>22938576</v>
      </c>
      <c r="T22" s="93">
        <f t="shared" si="3"/>
        <v>-27354664</v>
      </c>
      <c r="U22" s="93">
        <f t="shared" si="3"/>
        <v>-1575693</v>
      </c>
      <c r="V22" s="93">
        <f t="shared" si="3"/>
        <v>251554508</v>
      </c>
      <c r="W22" s="93">
        <f t="shared" si="3"/>
        <v>-10146417</v>
      </c>
      <c r="X22" s="93">
        <f t="shared" si="3"/>
        <v>261700925</v>
      </c>
      <c r="Y22" s="94">
        <f>+IF(W22&lt;&gt;0,(X22/W22)*100,0)</f>
        <v>-2579.2447225458995</v>
      </c>
      <c r="Z22" s="95">
        <f t="shared" si="3"/>
        <v>-10146417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-545623840</v>
      </c>
      <c r="C24" s="80">
        <f>SUM(C22:C23)</f>
        <v>0</v>
      </c>
      <c r="D24" s="81">
        <f aca="true" t="shared" si="4" ref="D24:Z24">SUM(D22:D23)</f>
        <v>735064</v>
      </c>
      <c r="E24" s="82">
        <f t="shared" si="4"/>
        <v>-10146417</v>
      </c>
      <c r="F24" s="82">
        <f t="shared" si="4"/>
        <v>137132121</v>
      </c>
      <c r="G24" s="82">
        <f t="shared" si="4"/>
        <v>-24806023</v>
      </c>
      <c r="H24" s="82">
        <f t="shared" si="4"/>
        <v>-5540995</v>
      </c>
      <c r="I24" s="82">
        <f t="shared" si="4"/>
        <v>106785103</v>
      </c>
      <c r="J24" s="82">
        <f t="shared" si="4"/>
        <v>2124982</v>
      </c>
      <c r="K24" s="82">
        <f t="shared" si="4"/>
        <v>-11977902</v>
      </c>
      <c r="L24" s="82">
        <f t="shared" si="4"/>
        <v>51784779</v>
      </c>
      <c r="M24" s="82">
        <f t="shared" si="4"/>
        <v>41931859</v>
      </c>
      <c r="N24" s="82">
        <f t="shared" si="4"/>
        <v>-9646214</v>
      </c>
      <c r="O24" s="82">
        <f t="shared" si="4"/>
        <v>22808983</v>
      </c>
      <c r="P24" s="82">
        <f t="shared" si="4"/>
        <v>91250470</v>
      </c>
      <c r="Q24" s="82">
        <f t="shared" si="4"/>
        <v>104413239</v>
      </c>
      <c r="R24" s="82">
        <f t="shared" si="4"/>
        <v>2840395</v>
      </c>
      <c r="S24" s="82">
        <f t="shared" si="4"/>
        <v>22938576</v>
      </c>
      <c r="T24" s="82">
        <f t="shared" si="4"/>
        <v>-27354664</v>
      </c>
      <c r="U24" s="82">
        <f t="shared" si="4"/>
        <v>-1575693</v>
      </c>
      <c r="V24" s="82">
        <f t="shared" si="4"/>
        <v>251554508</v>
      </c>
      <c r="W24" s="82">
        <f t="shared" si="4"/>
        <v>-10146417</v>
      </c>
      <c r="X24" s="82">
        <f t="shared" si="4"/>
        <v>261700925</v>
      </c>
      <c r="Y24" s="83">
        <f>+IF(W24&lt;&gt;0,(X24/W24)*100,0)</f>
        <v>-2579.2447225458995</v>
      </c>
      <c r="Z24" s="84">
        <f t="shared" si="4"/>
        <v>-10146417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109231367</v>
      </c>
      <c r="C27" s="22"/>
      <c r="D27" s="104">
        <v>0</v>
      </c>
      <c r="E27" s="105">
        <v>145354424</v>
      </c>
      <c r="F27" s="105">
        <v>3016776</v>
      </c>
      <c r="G27" s="105">
        <v>5043841</v>
      </c>
      <c r="H27" s="105">
        <v>10126715</v>
      </c>
      <c r="I27" s="105">
        <v>18187332</v>
      </c>
      <c r="J27" s="105">
        <v>8516883</v>
      </c>
      <c r="K27" s="105">
        <v>2797958</v>
      </c>
      <c r="L27" s="105">
        <v>9314474</v>
      </c>
      <c r="M27" s="105">
        <v>20629315</v>
      </c>
      <c r="N27" s="105">
        <v>9314474</v>
      </c>
      <c r="O27" s="105">
        <v>1346262</v>
      </c>
      <c r="P27" s="105">
        <v>1346262</v>
      </c>
      <c r="Q27" s="105">
        <v>12006998</v>
      </c>
      <c r="R27" s="105">
        <v>0</v>
      </c>
      <c r="S27" s="105">
        <v>4331085</v>
      </c>
      <c r="T27" s="105">
        <v>9394107</v>
      </c>
      <c r="U27" s="105">
        <v>13725192</v>
      </c>
      <c r="V27" s="105">
        <v>64548837</v>
      </c>
      <c r="W27" s="105">
        <v>145354424</v>
      </c>
      <c r="X27" s="105">
        <v>-80805587</v>
      </c>
      <c r="Y27" s="106">
        <v>-55.59</v>
      </c>
      <c r="Z27" s="107">
        <v>145354424</v>
      </c>
    </row>
    <row r="28" spans="1:26" ht="13.5">
      <c r="A28" s="108" t="s">
        <v>46</v>
      </c>
      <c r="B28" s="19">
        <v>102121635</v>
      </c>
      <c r="C28" s="19"/>
      <c r="D28" s="64">
        <v>0</v>
      </c>
      <c r="E28" s="65">
        <v>140622841</v>
      </c>
      <c r="F28" s="65">
        <v>2977838</v>
      </c>
      <c r="G28" s="65">
        <v>4000013</v>
      </c>
      <c r="H28" s="65">
        <v>9730098</v>
      </c>
      <c r="I28" s="65">
        <v>16707949</v>
      </c>
      <c r="J28" s="65">
        <v>8487937</v>
      </c>
      <c r="K28" s="65">
        <v>2693103</v>
      </c>
      <c r="L28" s="65">
        <v>9259359</v>
      </c>
      <c r="M28" s="65">
        <v>20440399</v>
      </c>
      <c r="N28" s="65">
        <v>9259359</v>
      </c>
      <c r="O28" s="65">
        <v>1330031</v>
      </c>
      <c r="P28" s="65">
        <v>1330031</v>
      </c>
      <c r="Q28" s="65">
        <v>11919421</v>
      </c>
      <c r="R28" s="65">
        <v>0</v>
      </c>
      <c r="S28" s="65">
        <v>4320825</v>
      </c>
      <c r="T28" s="65">
        <v>9338992</v>
      </c>
      <c r="U28" s="65">
        <v>13659817</v>
      </c>
      <c r="V28" s="65">
        <v>62727586</v>
      </c>
      <c r="W28" s="65">
        <v>140622841</v>
      </c>
      <c r="X28" s="65">
        <v>-77895255</v>
      </c>
      <c r="Y28" s="66">
        <v>-55.39</v>
      </c>
      <c r="Z28" s="67">
        <v>140622841</v>
      </c>
    </row>
    <row r="29" spans="1:26" ht="13.5">
      <c r="A29" s="63" t="s">
        <v>218</v>
      </c>
      <c r="B29" s="19">
        <v>0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7079732</v>
      </c>
      <c r="C31" s="19"/>
      <c r="D31" s="64">
        <v>0</v>
      </c>
      <c r="E31" s="65">
        <v>9853583</v>
      </c>
      <c r="F31" s="65">
        <v>38938</v>
      </c>
      <c r="G31" s="65">
        <v>1043828</v>
      </c>
      <c r="H31" s="65">
        <v>395421</v>
      </c>
      <c r="I31" s="65">
        <v>1478187</v>
      </c>
      <c r="J31" s="65">
        <v>28946</v>
      </c>
      <c r="K31" s="65">
        <v>104856</v>
      </c>
      <c r="L31" s="65">
        <v>53175</v>
      </c>
      <c r="M31" s="65">
        <v>186977</v>
      </c>
      <c r="N31" s="65">
        <v>53175</v>
      </c>
      <c r="O31" s="65">
        <v>16231</v>
      </c>
      <c r="P31" s="65">
        <v>16231</v>
      </c>
      <c r="Q31" s="65">
        <v>85637</v>
      </c>
      <c r="R31" s="65">
        <v>0</v>
      </c>
      <c r="S31" s="65">
        <v>10260</v>
      </c>
      <c r="T31" s="65">
        <v>53175</v>
      </c>
      <c r="U31" s="65">
        <v>63435</v>
      </c>
      <c r="V31" s="65">
        <v>1814236</v>
      </c>
      <c r="W31" s="65">
        <v>9853583</v>
      </c>
      <c r="X31" s="65">
        <v>-8039347</v>
      </c>
      <c r="Y31" s="66">
        <v>-81.59</v>
      </c>
      <c r="Z31" s="67">
        <v>9853583</v>
      </c>
    </row>
    <row r="32" spans="1:26" ht="13.5">
      <c r="A32" s="75" t="s">
        <v>54</v>
      </c>
      <c r="B32" s="22">
        <f>SUM(B28:B31)</f>
        <v>109201367</v>
      </c>
      <c r="C32" s="22">
        <f>SUM(C28:C31)</f>
        <v>0</v>
      </c>
      <c r="D32" s="104">
        <f aca="true" t="shared" si="5" ref="D32:Z32">SUM(D28:D31)</f>
        <v>0</v>
      </c>
      <c r="E32" s="105">
        <f t="shared" si="5"/>
        <v>150476424</v>
      </c>
      <c r="F32" s="105">
        <f t="shared" si="5"/>
        <v>3016776</v>
      </c>
      <c r="G32" s="105">
        <f t="shared" si="5"/>
        <v>5043841</v>
      </c>
      <c r="H32" s="105">
        <f t="shared" si="5"/>
        <v>10125519</v>
      </c>
      <c r="I32" s="105">
        <f t="shared" si="5"/>
        <v>18186136</v>
      </c>
      <c r="J32" s="105">
        <f t="shared" si="5"/>
        <v>8516883</v>
      </c>
      <c r="K32" s="105">
        <f t="shared" si="5"/>
        <v>2797959</v>
      </c>
      <c r="L32" s="105">
        <f t="shared" si="5"/>
        <v>9312534</v>
      </c>
      <c r="M32" s="105">
        <f t="shared" si="5"/>
        <v>20627376</v>
      </c>
      <c r="N32" s="105">
        <f t="shared" si="5"/>
        <v>9312534</v>
      </c>
      <c r="O32" s="105">
        <f t="shared" si="5"/>
        <v>1346262</v>
      </c>
      <c r="P32" s="105">
        <f t="shared" si="5"/>
        <v>1346262</v>
      </c>
      <c r="Q32" s="105">
        <f t="shared" si="5"/>
        <v>12005058</v>
      </c>
      <c r="R32" s="105">
        <f t="shared" si="5"/>
        <v>0</v>
      </c>
      <c r="S32" s="105">
        <f t="shared" si="5"/>
        <v>4331085</v>
      </c>
      <c r="T32" s="105">
        <f t="shared" si="5"/>
        <v>9392167</v>
      </c>
      <c r="U32" s="105">
        <f t="shared" si="5"/>
        <v>13723252</v>
      </c>
      <c r="V32" s="105">
        <f t="shared" si="5"/>
        <v>64541822</v>
      </c>
      <c r="W32" s="105">
        <f t="shared" si="5"/>
        <v>150476424</v>
      </c>
      <c r="X32" s="105">
        <f t="shared" si="5"/>
        <v>-85934602</v>
      </c>
      <c r="Y32" s="106">
        <f>+IF(W32&lt;&gt;0,(X32/W32)*100,0)</f>
        <v>-57.10834941159953</v>
      </c>
      <c r="Z32" s="107">
        <f t="shared" si="5"/>
        <v>150476424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176068789</v>
      </c>
      <c r="C35" s="19"/>
      <c r="D35" s="64">
        <v>0</v>
      </c>
      <c r="E35" s="65">
        <v>0</v>
      </c>
      <c r="F35" s="65">
        <v>210208625</v>
      </c>
      <c r="G35" s="65">
        <v>217626411</v>
      </c>
      <c r="H35" s="65">
        <v>226964024</v>
      </c>
      <c r="I35" s="65">
        <v>654799060</v>
      </c>
      <c r="J35" s="65">
        <v>572065135</v>
      </c>
      <c r="K35" s="65">
        <v>604754354</v>
      </c>
      <c r="L35" s="65">
        <v>615658354</v>
      </c>
      <c r="M35" s="65">
        <v>1792477843</v>
      </c>
      <c r="N35" s="65">
        <v>581389856</v>
      </c>
      <c r="O35" s="65">
        <v>0</v>
      </c>
      <c r="P35" s="65">
        <v>0</v>
      </c>
      <c r="Q35" s="65">
        <v>581389856</v>
      </c>
      <c r="R35" s="65">
        <v>0</v>
      </c>
      <c r="S35" s="65">
        <v>0</v>
      </c>
      <c r="T35" s="65">
        <v>0</v>
      </c>
      <c r="U35" s="65">
        <v>0</v>
      </c>
      <c r="V35" s="65">
        <v>3028666759</v>
      </c>
      <c r="W35" s="65">
        <v>0</v>
      </c>
      <c r="X35" s="65">
        <v>3028666759</v>
      </c>
      <c r="Y35" s="66">
        <v>0</v>
      </c>
      <c r="Z35" s="67">
        <v>0</v>
      </c>
    </row>
    <row r="36" spans="1:26" ht="13.5">
      <c r="A36" s="63" t="s">
        <v>57</v>
      </c>
      <c r="B36" s="19">
        <v>3052967598</v>
      </c>
      <c r="C36" s="19"/>
      <c r="D36" s="64">
        <v>0</v>
      </c>
      <c r="E36" s="65">
        <v>0</v>
      </c>
      <c r="F36" s="65">
        <v>3030590434</v>
      </c>
      <c r="G36" s="65">
        <v>3030590434</v>
      </c>
      <c r="H36" s="65">
        <v>3030590434</v>
      </c>
      <c r="I36" s="65">
        <v>9091771302</v>
      </c>
      <c r="J36" s="65">
        <v>3030590434</v>
      </c>
      <c r="K36" s="65">
        <v>3030590434</v>
      </c>
      <c r="L36" s="65">
        <v>2797408999</v>
      </c>
      <c r="M36" s="65">
        <v>8858589867</v>
      </c>
      <c r="N36" s="65">
        <v>2797408999</v>
      </c>
      <c r="O36" s="65">
        <v>0</v>
      </c>
      <c r="P36" s="65">
        <v>0</v>
      </c>
      <c r="Q36" s="65">
        <v>2797408999</v>
      </c>
      <c r="R36" s="65">
        <v>0</v>
      </c>
      <c r="S36" s="65">
        <v>0</v>
      </c>
      <c r="T36" s="65">
        <v>0</v>
      </c>
      <c r="U36" s="65">
        <v>0</v>
      </c>
      <c r="V36" s="65">
        <v>20747770168</v>
      </c>
      <c r="W36" s="65">
        <v>0</v>
      </c>
      <c r="X36" s="65">
        <v>20747770168</v>
      </c>
      <c r="Y36" s="66">
        <v>0</v>
      </c>
      <c r="Z36" s="67">
        <v>0</v>
      </c>
    </row>
    <row r="37" spans="1:26" ht="13.5">
      <c r="A37" s="63" t="s">
        <v>58</v>
      </c>
      <c r="B37" s="19">
        <v>363139053</v>
      </c>
      <c r="C37" s="19"/>
      <c r="D37" s="64">
        <v>0</v>
      </c>
      <c r="E37" s="65">
        <v>0</v>
      </c>
      <c r="F37" s="65">
        <v>475202141</v>
      </c>
      <c r="G37" s="65">
        <v>470202141</v>
      </c>
      <c r="H37" s="65">
        <v>457202141</v>
      </c>
      <c r="I37" s="65">
        <v>1402606423</v>
      </c>
      <c r="J37" s="65">
        <v>110030435</v>
      </c>
      <c r="K37" s="65">
        <v>92888686</v>
      </c>
      <c r="L37" s="65">
        <v>119682704</v>
      </c>
      <c r="M37" s="65">
        <v>322601825</v>
      </c>
      <c r="N37" s="65">
        <v>144032538</v>
      </c>
      <c r="O37" s="65">
        <v>0</v>
      </c>
      <c r="P37" s="65">
        <v>0</v>
      </c>
      <c r="Q37" s="65">
        <v>144032538</v>
      </c>
      <c r="R37" s="65">
        <v>0</v>
      </c>
      <c r="S37" s="65">
        <v>0</v>
      </c>
      <c r="T37" s="65">
        <v>0</v>
      </c>
      <c r="U37" s="65">
        <v>0</v>
      </c>
      <c r="V37" s="65">
        <v>1869240786</v>
      </c>
      <c r="W37" s="65">
        <v>0</v>
      </c>
      <c r="X37" s="65">
        <v>1869240786</v>
      </c>
      <c r="Y37" s="66">
        <v>0</v>
      </c>
      <c r="Z37" s="67">
        <v>0</v>
      </c>
    </row>
    <row r="38" spans="1:26" ht="13.5">
      <c r="A38" s="63" t="s">
        <v>59</v>
      </c>
      <c r="B38" s="19">
        <v>114226795</v>
      </c>
      <c r="C38" s="19"/>
      <c r="D38" s="64">
        <v>0</v>
      </c>
      <c r="E38" s="65">
        <v>0</v>
      </c>
      <c r="F38" s="65">
        <v>40847578</v>
      </c>
      <c r="G38" s="65">
        <v>40847578</v>
      </c>
      <c r="H38" s="65">
        <v>40847578</v>
      </c>
      <c r="I38" s="65">
        <v>122542734</v>
      </c>
      <c r="J38" s="65">
        <v>40847578</v>
      </c>
      <c r="K38" s="65">
        <v>25572860</v>
      </c>
      <c r="L38" s="65">
        <v>25772747</v>
      </c>
      <c r="M38" s="65">
        <v>92193185</v>
      </c>
      <c r="N38" s="65">
        <v>25972000</v>
      </c>
      <c r="O38" s="65">
        <v>0</v>
      </c>
      <c r="P38" s="65">
        <v>0</v>
      </c>
      <c r="Q38" s="65">
        <v>25972000</v>
      </c>
      <c r="R38" s="65">
        <v>0</v>
      </c>
      <c r="S38" s="65">
        <v>0</v>
      </c>
      <c r="T38" s="65">
        <v>0</v>
      </c>
      <c r="U38" s="65">
        <v>0</v>
      </c>
      <c r="V38" s="65">
        <v>240707919</v>
      </c>
      <c r="W38" s="65">
        <v>0</v>
      </c>
      <c r="X38" s="65">
        <v>240707919</v>
      </c>
      <c r="Y38" s="66">
        <v>0</v>
      </c>
      <c r="Z38" s="67">
        <v>0</v>
      </c>
    </row>
    <row r="39" spans="1:26" ht="13.5">
      <c r="A39" s="63" t="s">
        <v>60</v>
      </c>
      <c r="B39" s="19">
        <v>2751670539</v>
      </c>
      <c r="C39" s="19"/>
      <c r="D39" s="64">
        <v>0</v>
      </c>
      <c r="E39" s="65">
        <v>0</v>
      </c>
      <c r="F39" s="65">
        <v>2724749340</v>
      </c>
      <c r="G39" s="65">
        <v>2737167127</v>
      </c>
      <c r="H39" s="65">
        <v>2759504739</v>
      </c>
      <c r="I39" s="65">
        <v>8221421206</v>
      </c>
      <c r="J39" s="65">
        <v>3451777556</v>
      </c>
      <c r="K39" s="65">
        <v>3516883242</v>
      </c>
      <c r="L39" s="65">
        <v>3267611902</v>
      </c>
      <c r="M39" s="65">
        <v>10236272700</v>
      </c>
      <c r="N39" s="65">
        <v>3208794317</v>
      </c>
      <c r="O39" s="65">
        <v>0</v>
      </c>
      <c r="P39" s="65">
        <v>0</v>
      </c>
      <c r="Q39" s="65">
        <v>3208794317</v>
      </c>
      <c r="R39" s="65">
        <v>0</v>
      </c>
      <c r="S39" s="65">
        <v>0</v>
      </c>
      <c r="T39" s="65">
        <v>0</v>
      </c>
      <c r="U39" s="65">
        <v>0</v>
      </c>
      <c r="V39" s="65">
        <v>21666488223</v>
      </c>
      <c r="W39" s="65">
        <v>0</v>
      </c>
      <c r="X39" s="65">
        <v>21666488223</v>
      </c>
      <c r="Y39" s="66">
        <v>0</v>
      </c>
      <c r="Z39" s="67">
        <v>0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-466937314</v>
      </c>
      <c r="C42" s="19">
        <v>290687592</v>
      </c>
      <c r="D42" s="64">
        <v>1072889570</v>
      </c>
      <c r="E42" s="65">
        <v>1072889570</v>
      </c>
      <c r="F42" s="65">
        <v>154067660</v>
      </c>
      <c r="G42" s="65">
        <v>-23358903</v>
      </c>
      <c r="H42" s="65">
        <v>-3761234</v>
      </c>
      <c r="I42" s="65">
        <v>126947523</v>
      </c>
      <c r="J42" s="65">
        <v>2422702</v>
      </c>
      <c r="K42" s="65">
        <v>-12539633</v>
      </c>
      <c r="L42" s="65">
        <v>51313200</v>
      </c>
      <c r="M42" s="65">
        <v>41196269</v>
      </c>
      <c r="N42" s="65">
        <v>-10291558</v>
      </c>
      <c r="O42" s="65">
        <v>23872285</v>
      </c>
      <c r="P42" s="65">
        <v>86878431</v>
      </c>
      <c r="Q42" s="65">
        <v>100459158</v>
      </c>
      <c r="R42" s="65">
        <v>5099056</v>
      </c>
      <c r="S42" s="65">
        <v>24868468</v>
      </c>
      <c r="T42" s="65">
        <v>-7882882</v>
      </c>
      <c r="U42" s="65">
        <v>22084642</v>
      </c>
      <c r="V42" s="65">
        <v>290687592</v>
      </c>
      <c r="W42" s="65">
        <v>1072889570</v>
      </c>
      <c r="X42" s="65">
        <v>-782201978</v>
      </c>
      <c r="Y42" s="66">
        <v>-72.91</v>
      </c>
      <c r="Z42" s="67">
        <v>1072889570</v>
      </c>
    </row>
    <row r="43" spans="1:26" ht="13.5">
      <c r="A43" s="63" t="s">
        <v>63</v>
      </c>
      <c r="B43" s="19">
        <v>-88439868</v>
      </c>
      <c r="C43" s="19">
        <v>3795527</v>
      </c>
      <c r="D43" s="64">
        <v>2496000</v>
      </c>
      <c r="E43" s="65">
        <v>2496000</v>
      </c>
      <c r="F43" s="65">
        <v>43547</v>
      </c>
      <c r="G43" s="65">
        <v>68407</v>
      </c>
      <c r="H43" s="65">
        <v>214040</v>
      </c>
      <c r="I43" s="65">
        <v>325994</v>
      </c>
      <c r="J43" s="65">
        <v>102698</v>
      </c>
      <c r="K43" s="65">
        <v>1084692</v>
      </c>
      <c r="L43" s="65">
        <v>9849</v>
      </c>
      <c r="M43" s="65">
        <v>1197239</v>
      </c>
      <c r="N43" s="65">
        <v>967707</v>
      </c>
      <c r="O43" s="65">
        <v>569207</v>
      </c>
      <c r="P43" s="65">
        <v>707</v>
      </c>
      <c r="Q43" s="65">
        <v>1537621</v>
      </c>
      <c r="R43" s="65">
        <v>297216</v>
      </c>
      <c r="S43" s="65">
        <v>13746</v>
      </c>
      <c r="T43" s="65">
        <v>423711</v>
      </c>
      <c r="U43" s="65">
        <v>734673</v>
      </c>
      <c r="V43" s="65">
        <v>3795527</v>
      </c>
      <c r="W43" s="65">
        <v>2496000</v>
      </c>
      <c r="X43" s="65">
        <v>1299527</v>
      </c>
      <c r="Y43" s="66">
        <v>52.06</v>
      </c>
      <c r="Z43" s="67">
        <v>2496000</v>
      </c>
    </row>
    <row r="44" spans="1:26" ht="13.5">
      <c r="A44" s="63" t="s">
        <v>64</v>
      </c>
      <c r="B44" s="19">
        <v>0</v>
      </c>
      <c r="C44" s="19"/>
      <c r="D44" s="64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6">
        <v>0</v>
      </c>
      <c r="Z44" s="67">
        <v>0</v>
      </c>
    </row>
    <row r="45" spans="1:26" ht="13.5">
      <c r="A45" s="75" t="s">
        <v>65</v>
      </c>
      <c r="B45" s="22">
        <v>-555377182</v>
      </c>
      <c r="C45" s="22">
        <v>294483119</v>
      </c>
      <c r="D45" s="104">
        <v>1075385570</v>
      </c>
      <c r="E45" s="105">
        <v>1075385570</v>
      </c>
      <c r="F45" s="105">
        <v>154111207</v>
      </c>
      <c r="G45" s="105">
        <v>130820711</v>
      </c>
      <c r="H45" s="105">
        <v>127273517</v>
      </c>
      <c r="I45" s="105">
        <v>127273517</v>
      </c>
      <c r="J45" s="105">
        <v>129798917</v>
      </c>
      <c r="K45" s="105">
        <v>118343976</v>
      </c>
      <c r="L45" s="105">
        <v>169667025</v>
      </c>
      <c r="M45" s="105">
        <v>169667025</v>
      </c>
      <c r="N45" s="105">
        <v>160343174</v>
      </c>
      <c r="O45" s="105">
        <v>184784666</v>
      </c>
      <c r="P45" s="105">
        <v>271663804</v>
      </c>
      <c r="Q45" s="105">
        <v>271663804</v>
      </c>
      <c r="R45" s="105">
        <v>277060076</v>
      </c>
      <c r="S45" s="105">
        <v>301942290</v>
      </c>
      <c r="T45" s="105">
        <v>294483119</v>
      </c>
      <c r="U45" s="105">
        <v>294483119</v>
      </c>
      <c r="V45" s="105">
        <v>294483119</v>
      </c>
      <c r="W45" s="105">
        <v>1075385570</v>
      </c>
      <c r="X45" s="105">
        <v>-780902451</v>
      </c>
      <c r="Y45" s="106">
        <v>-72.62</v>
      </c>
      <c r="Z45" s="107">
        <v>1075385570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46016781</v>
      </c>
      <c r="C49" s="57"/>
      <c r="D49" s="134">
        <v>19518561</v>
      </c>
      <c r="E49" s="59">
        <v>14775422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609819925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73502122</v>
      </c>
      <c r="C51" s="57"/>
      <c r="D51" s="134">
        <v>0</v>
      </c>
      <c r="E51" s="59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73502122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102.24748035404644</v>
      </c>
      <c r="C58" s="5">
        <f>IF(C67=0,0,+(C76/C67)*100)</f>
        <v>0</v>
      </c>
      <c r="D58" s="6">
        <f aca="true" t="shared" si="6" ref="D58:Z58">IF(D67=0,0,+(D76/D67)*100)</f>
        <v>102.84415496265404</v>
      </c>
      <c r="E58" s="7">
        <f t="shared" si="6"/>
        <v>105.68325847164219</v>
      </c>
      <c r="F58" s="7">
        <f t="shared" si="6"/>
        <v>97.00475562295853</v>
      </c>
      <c r="G58" s="7">
        <f t="shared" si="6"/>
        <v>102.15628673827138</v>
      </c>
      <c r="H58" s="7">
        <f t="shared" si="6"/>
        <v>102.20767961187396</v>
      </c>
      <c r="I58" s="7">
        <f t="shared" si="6"/>
        <v>100.35663331390631</v>
      </c>
      <c r="J58" s="7">
        <f t="shared" si="6"/>
        <v>102.22038768522441</v>
      </c>
      <c r="K58" s="7">
        <f t="shared" si="6"/>
        <v>107.51367828505356</v>
      </c>
      <c r="L58" s="7">
        <f t="shared" si="6"/>
        <v>97.78276533800312</v>
      </c>
      <c r="M58" s="7">
        <f t="shared" si="6"/>
        <v>102.2598393618708</v>
      </c>
      <c r="N58" s="7">
        <f t="shared" si="6"/>
        <v>102.76246797200197</v>
      </c>
      <c r="O58" s="7">
        <f t="shared" si="6"/>
        <v>102.16484701168523</v>
      </c>
      <c r="P58" s="7">
        <f t="shared" si="6"/>
        <v>102.32289331274515</v>
      </c>
      <c r="Q58" s="7">
        <f t="shared" si="6"/>
        <v>102.39152973780861</v>
      </c>
      <c r="R58" s="7">
        <f t="shared" si="6"/>
        <v>102.30351123896544</v>
      </c>
      <c r="S58" s="7">
        <f t="shared" si="6"/>
        <v>102.35868491592603</v>
      </c>
      <c r="T58" s="7">
        <f t="shared" si="6"/>
        <v>134.4505227609094</v>
      </c>
      <c r="U58" s="7">
        <f t="shared" si="6"/>
        <v>114.42418852652507</v>
      </c>
      <c r="V58" s="7">
        <f t="shared" si="6"/>
        <v>104.9347545114212</v>
      </c>
      <c r="W58" s="7">
        <f t="shared" si="6"/>
        <v>105.68325847164219</v>
      </c>
      <c r="X58" s="7">
        <f t="shared" si="6"/>
        <v>0</v>
      </c>
      <c r="Y58" s="7">
        <f t="shared" si="6"/>
        <v>0</v>
      </c>
      <c r="Z58" s="8">
        <f t="shared" si="6"/>
        <v>105.68325847164219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100.00189485287625</v>
      </c>
      <c r="E59" s="10">
        <f t="shared" si="7"/>
        <v>107.72723516824418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100</v>
      </c>
      <c r="W59" s="10">
        <f t="shared" si="7"/>
        <v>107.72723516824418</v>
      </c>
      <c r="X59" s="10">
        <f t="shared" si="7"/>
        <v>0</v>
      </c>
      <c r="Y59" s="10">
        <f t="shared" si="7"/>
        <v>0</v>
      </c>
      <c r="Z59" s="11">
        <f t="shared" si="7"/>
        <v>107.72723516824418</v>
      </c>
    </row>
    <row r="60" spans="1:26" ht="13.5">
      <c r="A60" s="38" t="s">
        <v>32</v>
      </c>
      <c r="B60" s="12">
        <f t="shared" si="7"/>
        <v>103.04076189752243</v>
      </c>
      <c r="C60" s="12">
        <f t="shared" si="7"/>
        <v>0</v>
      </c>
      <c r="D60" s="3">
        <f t="shared" si="7"/>
        <v>103.84414953494195</v>
      </c>
      <c r="E60" s="13">
        <f t="shared" si="7"/>
        <v>105.41184987800654</v>
      </c>
      <c r="F60" s="13">
        <f t="shared" si="7"/>
        <v>96.20893477098151</v>
      </c>
      <c r="G60" s="13">
        <f t="shared" si="7"/>
        <v>102.79306279114904</v>
      </c>
      <c r="H60" s="13">
        <f t="shared" si="7"/>
        <v>102.89659493466155</v>
      </c>
      <c r="I60" s="13">
        <f t="shared" si="7"/>
        <v>100.46003466632563</v>
      </c>
      <c r="J60" s="13">
        <f t="shared" si="7"/>
        <v>102.90893030051416</v>
      </c>
      <c r="K60" s="13">
        <f t="shared" si="7"/>
        <v>103.45482749292525</v>
      </c>
      <c r="L60" s="13">
        <f t="shared" si="7"/>
        <v>102.74803636695825</v>
      </c>
      <c r="M60" s="13">
        <f t="shared" si="7"/>
        <v>103.02237272169195</v>
      </c>
      <c r="N60" s="13">
        <f t="shared" si="7"/>
        <v>103.91800767384484</v>
      </c>
      <c r="O60" s="13">
        <f t="shared" si="7"/>
        <v>102.8123734908621</v>
      </c>
      <c r="P60" s="13">
        <f t="shared" si="7"/>
        <v>103.08688963840682</v>
      </c>
      <c r="Q60" s="13">
        <f t="shared" si="7"/>
        <v>103.20937278384719</v>
      </c>
      <c r="R60" s="13">
        <f t="shared" si="7"/>
        <v>103.04433012037093</v>
      </c>
      <c r="S60" s="13">
        <f t="shared" si="7"/>
        <v>103.08212414055566</v>
      </c>
      <c r="T60" s="13">
        <f t="shared" si="7"/>
        <v>142.3443489163438</v>
      </c>
      <c r="U60" s="13">
        <f t="shared" si="7"/>
        <v>118.41692674680343</v>
      </c>
      <c r="V60" s="13">
        <f t="shared" si="7"/>
        <v>106.44452635455693</v>
      </c>
      <c r="W60" s="13">
        <f t="shared" si="7"/>
        <v>105.41184987800654</v>
      </c>
      <c r="X60" s="13">
        <f t="shared" si="7"/>
        <v>0</v>
      </c>
      <c r="Y60" s="13">
        <f t="shared" si="7"/>
        <v>0</v>
      </c>
      <c r="Z60" s="14">
        <f t="shared" si="7"/>
        <v>105.41184987800654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100.09668755852022</v>
      </c>
      <c r="E61" s="13">
        <f t="shared" si="7"/>
        <v>100.09668755852022</v>
      </c>
      <c r="F61" s="13">
        <f t="shared" si="7"/>
        <v>73.5243491253141</v>
      </c>
      <c r="G61" s="13">
        <f t="shared" si="7"/>
        <v>100</v>
      </c>
      <c r="H61" s="13">
        <f t="shared" si="7"/>
        <v>100</v>
      </c>
      <c r="I61" s="13">
        <f t="shared" si="7"/>
        <v>90.54325875535702</v>
      </c>
      <c r="J61" s="13">
        <f t="shared" si="7"/>
        <v>100</v>
      </c>
      <c r="K61" s="13">
        <f t="shared" si="7"/>
        <v>100</v>
      </c>
      <c r="L61" s="13">
        <f t="shared" si="7"/>
        <v>99.05863032534343</v>
      </c>
      <c r="M61" s="13">
        <f t="shared" si="7"/>
        <v>99.69609809986947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110.02458223499816</v>
      </c>
      <c r="U61" s="13">
        <f t="shared" si="7"/>
        <v>105.5812982700531</v>
      </c>
      <c r="V61" s="13">
        <f t="shared" si="7"/>
        <v>99.02360965431428</v>
      </c>
      <c r="W61" s="13">
        <f t="shared" si="7"/>
        <v>100.09668755852022</v>
      </c>
      <c r="X61" s="13">
        <f t="shared" si="7"/>
        <v>0</v>
      </c>
      <c r="Y61" s="13">
        <f t="shared" si="7"/>
        <v>0</v>
      </c>
      <c r="Z61" s="14">
        <f t="shared" si="7"/>
        <v>100.09668755852022</v>
      </c>
    </row>
    <row r="62" spans="1:26" ht="13.5">
      <c r="A62" s="39" t="s">
        <v>104</v>
      </c>
      <c r="B62" s="12">
        <f t="shared" si="7"/>
        <v>100.00000060849158</v>
      </c>
      <c r="C62" s="12">
        <f t="shared" si="7"/>
        <v>0</v>
      </c>
      <c r="D62" s="3">
        <f t="shared" si="7"/>
        <v>99.98421117910551</v>
      </c>
      <c r="E62" s="13">
        <f t="shared" si="7"/>
        <v>99.99911111901227</v>
      </c>
      <c r="F62" s="13">
        <f t="shared" si="7"/>
        <v>99.99999012664016</v>
      </c>
      <c r="G62" s="13">
        <f t="shared" si="7"/>
        <v>100</v>
      </c>
      <c r="H62" s="13">
        <f t="shared" si="7"/>
        <v>100</v>
      </c>
      <c r="I62" s="13">
        <f t="shared" si="7"/>
        <v>99.99999638367946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100</v>
      </c>
      <c r="P62" s="13">
        <f t="shared" si="7"/>
        <v>100</v>
      </c>
      <c r="Q62" s="13">
        <f t="shared" si="7"/>
        <v>100</v>
      </c>
      <c r="R62" s="13">
        <f t="shared" si="7"/>
        <v>100</v>
      </c>
      <c r="S62" s="13">
        <f t="shared" si="7"/>
        <v>100</v>
      </c>
      <c r="T62" s="13">
        <f t="shared" si="7"/>
        <v>582.3301524146117</v>
      </c>
      <c r="U62" s="13">
        <f t="shared" si="7"/>
        <v>141.0345735996696</v>
      </c>
      <c r="V62" s="13">
        <f t="shared" si="7"/>
        <v>108.25607095387701</v>
      </c>
      <c r="W62" s="13">
        <f t="shared" si="7"/>
        <v>99.99911111901227</v>
      </c>
      <c r="X62" s="13">
        <f t="shared" si="7"/>
        <v>0</v>
      </c>
      <c r="Y62" s="13">
        <f t="shared" si="7"/>
        <v>0</v>
      </c>
      <c r="Z62" s="14">
        <f t="shared" si="7"/>
        <v>99.99911111901227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85.78909466144736</v>
      </c>
      <c r="E63" s="13">
        <f t="shared" si="7"/>
        <v>100.00588584372004</v>
      </c>
      <c r="F63" s="13">
        <f t="shared" si="7"/>
        <v>99.9999770607793</v>
      </c>
      <c r="G63" s="13">
        <f t="shared" si="7"/>
        <v>100</v>
      </c>
      <c r="H63" s="13">
        <f t="shared" si="7"/>
        <v>100</v>
      </c>
      <c r="I63" s="13">
        <f t="shared" si="7"/>
        <v>99.99999182114212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100</v>
      </c>
      <c r="P63" s="13">
        <f t="shared" si="7"/>
        <v>100</v>
      </c>
      <c r="Q63" s="13">
        <f t="shared" si="7"/>
        <v>100</v>
      </c>
      <c r="R63" s="13">
        <f t="shared" si="7"/>
        <v>100</v>
      </c>
      <c r="S63" s="13">
        <f t="shared" si="7"/>
        <v>100</v>
      </c>
      <c r="T63" s="13">
        <f t="shared" si="7"/>
        <v>245.1262213917098</v>
      </c>
      <c r="U63" s="13">
        <f t="shared" si="7"/>
        <v>121.78615919101952</v>
      </c>
      <c r="V63" s="13">
        <f t="shared" si="7"/>
        <v>105.21412340741199</v>
      </c>
      <c r="W63" s="13">
        <f t="shared" si="7"/>
        <v>100.00588584372004</v>
      </c>
      <c r="X63" s="13">
        <f t="shared" si="7"/>
        <v>0</v>
      </c>
      <c r="Y63" s="13">
        <f t="shared" si="7"/>
        <v>0</v>
      </c>
      <c r="Z63" s="14">
        <f t="shared" si="7"/>
        <v>100.00588584372004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99.99473745399806</v>
      </c>
      <c r="E64" s="13">
        <f t="shared" si="7"/>
        <v>99.99473745399806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130.44955834785327</v>
      </c>
      <c r="U64" s="13">
        <f t="shared" si="7"/>
        <v>107.8123634763784</v>
      </c>
      <c r="V64" s="13">
        <f t="shared" si="7"/>
        <v>102.06049595022925</v>
      </c>
      <c r="W64" s="13">
        <f t="shared" si="7"/>
        <v>99.99473745399806</v>
      </c>
      <c r="X64" s="13">
        <f t="shared" si="7"/>
        <v>0</v>
      </c>
      <c r="Y64" s="13">
        <f t="shared" si="7"/>
        <v>0</v>
      </c>
      <c r="Z64" s="14">
        <f t="shared" si="7"/>
        <v>99.99473745399806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-317.01059764359616</v>
      </c>
      <c r="G65" s="13">
        <f t="shared" si="7"/>
        <v>0</v>
      </c>
      <c r="H65" s="13">
        <f t="shared" si="7"/>
        <v>0</v>
      </c>
      <c r="I65" s="13">
        <f t="shared" si="7"/>
        <v>-105.68462487125505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-26.41906576471833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100.0000125</v>
      </c>
      <c r="E66" s="16">
        <f t="shared" si="7"/>
        <v>100.0000125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50.40014657495865</v>
      </c>
      <c r="M66" s="16">
        <f t="shared" si="7"/>
        <v>99.99998863330626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107.10423619514971</v>
      </c>
      <c r="U66" s="16">
        <f t="shared" si="7"/>
        <v>101.92786034711843</v>
      </c>
      <c r="V66" s="16">
        <f t="shared" si="7"/>
        <v>100.49220869959379</v>
      </c>
      <c r="W66" s="16">
        <f t="shared" si="7"/>
        <v>100.0000125</v>
      </c>
      <c r="X66" s="16">
        <f t="shared" si="7"/>
        <v>0</v>
      </c>
      <c r="Y66" s="16">
        <f t="shared" si="7"/>
        <v>0</v>
      </c>
      <c r="Z66" s="17">
        <f t="shared" si="7"/>
        <v>100.0000125</v>
      </c>
    </row>
    <row r="67" spans="1:26" ht="13.5" hidden="1">
      <c r="A67" s="41" t="s">
        <v>221</v>
      </c>
      <c r="B67" s="24">
        <v>689311031</v>
      </c>
      <c r="C67" s="24"/>
      <c r="D67" s="25">
        <v>819542933</v>
      </c>
      <c r="E67" s="26">
        <v>797526511</v>
      </c>
      <c r="F67" s="26">
        <v>79214438</v>
      </c>
      <c r="G67" s="26">
        <v>73586410</v>
      </c>
      <c r="H67" s="26">
        <v>71898295</v>
      </c>
      <c r="I67" s="26">
        <v>224699143</v>
      </c>
      <c r="J67" s="26">
        <v>71488822</v>
      </c>
      <c r="K67" s="26">
        <v>59929662</v>
      </c>
      <c r="L67" s="26">
        <v>69697404</v>
      </c>
      <c r="M67" s="26">
        <v>201115888</v>
      </c>
      <c r="N67" s="26">
        <v>57452467</v>
      </c>
      <c r="O67" s="26">
        <v>73323149</v>
      </c>
      <c r="P67" s="26">
        <v>68334348</v>
      </c>
      <c r="Q67" s="26">
        <v>199109964</v>
      </c>
      <c r="R67" s="26">
        <v>68909323</v>
      </c>
      <c r="S67" s="26">
        <v>67297416</v>
      </c>
      <c r="T67" s="26">
        <v>82251942</v>
      </c>
      <c r="U67" s="26">
        <v>218458681</v>
      </c>
      <c r="V67" s="26">
        <v>843383676</v>
      </c>
      <c r="W67" s="26">
        <v>797526511</v>
      </c>
      <c r="X67" s="26"/>
      <c r="Y67" s="25"/>
      <c r="Z67" s="27">
        <v>797526511</v>
      </c>
    </row>
    <row r="68" spans="1:26" ht="13.5" hidden="1">
      <c r="A68" s="37" t="s">
        <v>31</v>
      </c>
      <c r="B68" s="19">
        <v>143211840</v>
      </c>
      <c r="C68" s="19"/>
      <c r="D68" s="20">
        <v>181280565</v>
      </c>
      <c r="E68" s="21">
        <v>168280565</v>
      </c>
      <c r="F68" s="21">
        <v>13907083</v>
      </c>
      <c r="G68" s="21">
        <v>13953205</v>
      </c>
      <c r="H68" s="21">
        <v>13924147</v>
      </c>
      <c r="I68" s="21">
        <v>41784435</v>
      </c>
      <c r="J68" s="21">
        <v>14001963</v>
      </c>
      <c r="K68" s="21">
        <v>13984271</v>
      </c>
      <c r="L68" s="21">
        <v>13956888</v>
      </c>
      <c r="M68" s="21">
        <v>41943122</v>
      </c>
      <c r="N68" s="21">
        <v>13930010</v>
      </c>
      <c r="O68" s="21">
        <v>13871117</v>
      </c>
      <c r="P68" s="21">
        <v>13980089</v>
      </c>
      <c r="Q68" s="21">
        <v>41781216</v>
      </c>
      <c r="R68" s="21">
        <v>13410930</v>
      </c>
      <c r="S68" s="21">
        <v>12539741</v>
      </c>
      <c r="T68" s="21">
        <v>13283352</v>
      </c>
      <c r="U68" s="21">
        <v>39234023</v>
      </c>
      <c r="V68" s="21">
        <v>164742796</v>
      </c>
      <c r="W68" s="21">
        <v>168280565</v>
      </c>
      <c r="X68" s="21"/>
      <c r="Y68" s="20"/>
      <c r="Z68" s="23">
        <v>168280565</v>
      </c>
    </row>
    <row r="69" spans="1:26" ht="13.5" hidden="1">
      <c r="A69" s="38" t="s">
        <v>32</v>
      </c>
      <c r="B69" s="19">
        <v>509481851</v>
      </c>
      <c r="C69" s="19"/>
      <c r="D69" s="20">
        <v>606262368</v>
      </c>
      <c r="E69" s="21">
        <v>597245946</v>
      </c>
      <c r="F69" s="21">
        <v>62585734</v>
      </c>
      <c r="G69" s="21">
        <v>56809822</v>
      </c>
      <c r="H69" s="21">
        <v>54798273</v>
      </c>
      <c r="I69" s="21">
        <v>174193829</v>
      </c>
      <c r="J69" s="21">
        <v>54567447</v>
      </c>
      <c r="K69" s="21">
        <v>45945391</v>
      </c>
      <c r="L69" s="21">
        <v>49862295</v>
      </c>
      <c r="M69" s="21">
        <v>150375133</v>
      </c>
      <c r="N69" s="21">
        <v>40507986</v>
      </c>
      <c r="O69" s="21">
        <v>56441081</v>
      </c>
      <c r="P69" s="21">
        <v>51421793</v>
      </c>
      <c r="Q69" s="21">
        <v>148370860</v>
      </c>
      <c r="R69" s="21">
        <v>52140666</v>
      </c>
      <c r="S69" s="21">
        <v>51501300</v>
      </c>
      <c r="T69" s="21">
        <v>66505271</v>
      </c>
      <c r="U69" s="21">
        <v>170147237</v>
      </c>
      <c r="V69" s="21">
        <v>643087059</v>
      </c>
      <c r="W69" s="21">
        <v>597245946</v>
      </c>
      <c r="X69" s="21"/>
      <c r="Y69" s="20"/>
      <c r="Z69" s="23">
        <v>597245946</v>
      </c>
    </row>
    <row r="70" spans="1:26" ht="13.5" hidden="1">
      <c r="A70" s="39" t="s">
        <v>103</v>
      </c>
      <c r="B70" s="19">
        <v>263473516</v>
      </c>
      <c r="C70" s="19"/>
      <c r="D70" s="20">
        <v>334836255</v>
      </c>
      <c r="E70" s="21">
        <v>334836255</v>
      </c>
      <c r="F70" s="21">
        <v>33963335</v>
      </c>
      <c r="G70" s="21">
        <v>31467780</v>
      </c>
      <c r="H70" s="21">
        <v>29654642</v>
      </c>
      <c r="I70" s="21">
        <v>95085757</v>
      </c>
      <c r="J70" s="21">
        <v>21131007</v>
      </c>
      <c r="K70" s="21">
        <v>27222096</v>
      </c>
      <c r="L70" s="21">
        <v>23051518</v>
      </c>
      <c r="M70" s="21">
        <v>71404621</v>
      </c>
      <c r="N70" s="21">
        <v>18668442</v>
      </c>
      <c r="O70" s="21">
        <v>28019395</v>
      </c>
      <c r="P70" s="21">
        <v>25670137</v>
      </c>
      <c r="Q70" s="21">
        <v>72357974</v>
      </c>
      <c r="R70" s="21">
        <v>21082000</v>
      </c>
      <c r="S70" s="21">
        <v>25399601</v>
      </c>
      <c r="T70" s="21">
        <v>58386473</v>
      </c>
      <c r="U70" s="21">
        <v>104868074</v>
      </c>
      <c r="V70" s="21">
        <v>343716426</v>
      </c>
      <c r="W70" s="21">
        <v>334836255</v>
      </c>
      <c r="X70" s="21"/>
      <c r="Y70" s="20"/>
      <c r="Z70" s="23">
        <v>334836255</v>
      </c>
    </row>
    <row r="71" spans="1:26" ht="13.5" hidden="1">
      <c r="A71" s="39" t="s">
        <v>104</v>
      </c>
      <c r="B71" s="19">
        <v>164340813</v>
      </c>
      <c r="C71" s="19"/>
      <c r="D71" s="20">
        <v>177327998</v>
      </c>
      <c r="E71" s="21">
        <v>177301576</v>
      </c>
      <c r="F71" s="21">
        <v>20256529</v>
      </c>
      <c r="G71" s="21">
        <v>17588142</v>
      </c>
      <c r="H71" s="21">
        <v>17460161</v>
      </c>
      <c r="I71" s="21">
        <v>55304832</v>
      </c>
      <c r="J71" s="21">
        <v>25521556</v>
      </c>
      <c r="K71" s="21">
        <v>10839611</v>
      </c>
      <c r="L71" s="21">
        <v>18976030</v>
      </c>
      <c r="M71" s="21">
        <v>55337197</v>
      </c>
      <c r="N71" s="21">
        <v>14542587</v>
      </c>
      <c r="O71" s="21">
        <v>20323721</v>
      </c>
      <c r="P71" s="21">
        <v>17617696</v>
      </c>
      <c r="Q71" s="21">
        <v>52484004</v>
      </c>
      <c r="R71" s="21">
        <v>19917000</v>
      </c>
      <c r="S71" s="21">
        <v>17674773</v>
      </c>
      <c r="T71" s="21">
        <v>3495531</v>
      </c>
      <c r="U71" s="21">
        <v>41087304</v>
      </c>
      <c r="V71" s="21">
        <v>204213337</v>
      </c>
      <c r="W71" s="21">
        <v>177301576</v>
      </c>
      <c r="X71" s="21"/>
      <c r="Y71" s="20"/>
      <c r="Z71" s="23">
        <v>177301576</v>
      </c>
    </row>
    <row r="72" spans="1:26" ht="13.5" hidden="1">
      <c r="A72" s="39" t="s">
        <v>105</v>
      </c>
      <c r="B72" s="19">
        <v>46993202</v>
      </c>
      <c r="C72" s="19"/>
      <c r="D72" s="20">
        <v>63238807</v>
      </c>
      <c r="E72" s="21">
        <v>54248807</v>
      </c>
      <c r="F72" s="21">
        <v>4359346</v>
      </c>
      <c r="G72" s="21">
        <v>3978038</v>
      </c>
      <c r="H72" s="21">
        <v>3889262</v>
      </c>
      <c r="I72" s="21">
        <v>12226646</v>
      </c>
      <c r="J72" s="21">
        <v>4117877</v>
      </c>
      <c r="K72" s="21">
        <v>4113415</v>
      </c>
      <c r="L72" s="21">
        <v>4084033</v>
      </c>
      <c r="M72" s="21">
        <v>12315325</v>
      </c>
      <c r="N72" s="21">
        <v>3544311</v>
      </c>
      <c r="O72" s="21">
        <v>4380881</v>
      </c>
      <c r="P72" s="21">
        <v>3902220</v>
      </c>
      <c r="Q72" s="21">
        <v>11827412</v>
      </c>
      <c r="R72" s="21">
        <v>5491000</v>
      </c>
      <c r="S72" s="21">
        <v>4234230</v>
      </c>
      <c r="T72" s="21">
        <v>1717815</v>
      </c>
      <c r="U72" s="21">
        <v>11443045</v>
      </c>
      <c r="V72" s="21">
        <v>47812428</v>
      </c>
      <c r="W72" s="21">
        <v>54248807</v>
      </c>
      <c r="X72" s="21"/>
      <c r="Y72" s="20"/>
      <c r="Z72" s="23">
        <v>54248807</v>
      </c>
    </row>
    <row r="73" spans="1:26" ht="13.5" hidden="1">
      <c r="A73" s="39" t="s">
        <v>106</v>
      </c>
      <c r="B73" s="19">
        <v>50166449</v>
      </c>
      <c r="C73" s="19"/>
      <c r="D73" s="20">
        <v>62859308</v>
      </c>
      <c r="E73" s="21">
        <v>62859308</v>
      </c>
      <c r="F73" s="21">
        <v>5593858</v>
      </c>
      <c r="G73" s="21">
        <v>5362596</v>
      </c>
      <c r="H73" s="21">
        <v>5381492</v>
      </c>
      <c r="I73" s="21">
        <v>16337946</v>
      </c>
      <c r="J73" s="21">
        <v>5384336</v>
      </c>
      <c r="K73" s="21">
        <v>5357603</v>
      </c>
      <c r="L73" s="21">
        <v>5337948</v>
      </c>
      <c r="M73" s="21">
        <v>16079887</v>
      </c>
      <c r="N73" s="21">
        <v>5339752</v>
      </c>
      <c r="O73" s="21">
        <v>5304418</v>
      </c>
      <c r="P73" s="21">
        <v>5819074</v>
      </c>
      <c r="Q73" s="21">
        <v>16463244</v>
      </c>
      <c r="R73" s="21">
        <v>7238000</v>
      </c>
      <c r="S73" s="21">
        <v>5780030</v>
      </c>
      <c r="T73" s="21">
        <v>4492676</v>
      </c>
      <c r="U73" s="21">
        <v>17510706</v>
      </c>
      <c r="V73" s="21">
        <v>66391783</v>
      </c>
      <c r="W73" s="21">
        <v>62859308</v>
      </c>
      <c r="X73" s="21"/>
      <c r="Y73" s="20"/>
      <c r="Z73" s="23">
        <v>62859308</v>
      </c>
    </row>
    <row r="74" spans="1:26" ht="13.5" hidden="1">
      <c r="A74" s="39" t="s">
        <v>107</v>
      </c>
      <c r="B74" s="19">
        <v>-15492129</v>
      </c>
      <c r="C74" s="19"/>
      <c r="D74" s="20">
        <v>-32000000</v>
      </c>
      <c r="E74" s="21">
        <v>-32000000</v>
      </c>
      <c r="F74" s="21">
        <v>-1587334</v>
      </c>
      <c r="G74" s="21">
        <v>-1586734</v>
      </c>
      <c r="H74" s="21">
        <v>-1587284</v>
      </c>
      <c r="I74" s="21">
        <v>-4761352</v>
      </c>
      <c r="J74" s="21">
        <v>-1587329</v>
      </c>
      <c r="K74" s="21">
        <v>-1587334</v>
      </c>
      <c r="L74" s="21">
        <v>-1587234</v>
      </c>
      <c r="M74" s="21">
        <v>-4761897</v>
      </c>
      <c r="N74" s="21">
        <v>-1587106</v>
      </c>
      <c r="O74" s="21">
        <v>-1587334</v>
      </c>
      <c r="P74" s="21">
        <v>-1587334</v>
      </c>
      <c r="Q74" s="21">
        <v>-4761774</v>
      </c>
      <c r="R74" s="21">
        <v>-1587334</v>
      </c>
      <c r="S74" s="21">
        <v>-1587334</v>
      </c>
      <c r="T74" s="21">
        <v>-1587224</v>
      </c>
      <c r="U74" s="21">
        <v>-4761892</v>
      </c>
      <c r="V74" s="21">
        <v>-19046915</v>
      </c>
      <c r="W74" s="21">
        <v>-32000000</v>
      </c>
      <c r="X74" s="21"/>
      <c r="Y74" s="20"/>
      <c r="Z74" s="23">
        <v>-32000000</v>
      </c>
    </row>
    <row r="75" spans="1:26" ht="13.5" hidden="1">
      <c r="A75" s="40" t="s">
        <v>110</v>
      </c>
      <c r="B75" s="28">
        <v>36617340</v>
      </c>
      <c r="C75" s="28"/>
      <c r="D75" s="29">
        <v>32000000</v>
      </c>
      <c r="E75" s="30">
        <v>32000000</v>
      </c>
      <c r="F75" s="30">
        <v>2721621</v>
      </c>
      <c r="G75" s="30">
        <v>2823383</v>
      </c>
      <c r="H75" s="30">
        <v>3175875</v>
      </c>
      <c r="I75" s="30">
        <v>8720879</v>
      </c>
      <c r="J75" s="30">
        <v>2919412</v>
      </c>
      <c r="K75" s="30"/>
      <c r="L75" s="30">
        <v>5878221</v>
      </c>
      <c r="M75" s="30">
        <v>8797633</v>
      </c>
      <c r="N75" s="30">
        <v>3014471</v>
      </c>
      <c r="O75" s="30">
        <v>3010951</v>
      </c>
      <c r="P75" s="30">
        <v>2932466</v>
      </c>
      <c r="Q75" s="30">
        <v>8957888</v>
      </c>
      <c r="R75" s="30">
        <v>3357727</v>
      </c>
      <c r="S75" s="30">
        <v>3256375</v>
      </c>
      <c r="T75" s="30">
        <v>2463319</v>
      </c>
      <c r="U75" s="30">
        <v>9077421</v>
      </c>
      <c r="V75" s="30">
        <v>35553821</v>
      </c>
      <c r="W75" s="30">
        <v>32000000</v>
      </c>
      <c r="X75" s="30"/>
      <c r="Y75" s="29"/>
      <c r="Z75" s="31">
        <v>32000000</v>
      </c>
    </row>
    <row r="76" spans="1:26" ht="13.5" hidden="1">
      <c r="A76" s="42" t="s">
        <v>222</v>
      </c>
      <c r="B76" s="32">
        <v>704803161</v>
      </c>
      <c r="C76" s="32">
        <v>885002590</v>
      </c>
      <c r="D76" s="33">
        <v>842852004</v>
      </c>
      <c r="E76" s="34">
        <v>842852004</v>
      </c>
      <c r="F76" s="34">
        <v>76841772</v>
      </c>
      <c r="G76" s="34">
        <v>75173144</v>
      </c>
      <c r="H76" s="34">
        <v>73485579</v>
      </c>
      <c r="I76" s="34">
        <v>225500495</v>
      </c>
      <c r="J76" s="34">
        <v>73076151</v>
      </c>
      <c r="K76" s="34">
        <v>64432584</v>
      </c>
      <c r="L76" s="34">
        <v>68152049</v>
      </c>
      <c r="M76" s="34">
        <v>205660784</v>
      </c>
      <c r="N76" s="34">
        <v>59039573</v>
      </c>
      <c r="O76" s="34">
        <v>74910483</v>
      </c>
      <c r="P76" s="34">
        <v>69921682</v>
      </c>
      <c r="Q76" s="34">
        <v>203871738</v>
      </c>
      <c r="R76" s="34">
        <v>70496657</v>
      </c>
      <c r="S76" s="34">
        <v>68884750</v>
      </c>
      <c r="T76" s="34">
        <v>110588166</v>
      </c>
      <c r="U76" s="34">
        <v>249969573</v>
      </c>
      <c r="V76" s="34">
        <v>885002590</v>
      </c>
      <c r="W76" s="34">
        <v>842852004</v>
      </c>
      <c r="X76" s="34"/>
      <c r="Y76" s="33"/>
      <c r="Z76" s="35">
        <v>842852004</v>
      </c>
    </row>
    <row r="77" spans="1:26" ht="13.5" hidden="1">
      <c r="A77" s="37" t="s">
        <v>31</v>
      </c>
      <c r="B77" s="19">
        <v>143211840</v>
      </c>
      <c r="C77" s="19">
        <v>164742796</v>
      </c>
      <c r="D77" s="20">
        <v>181284000</v>
      </c>
      <c r="E77" s="21">
        <v>181284000</v>
      </c>
      <c r="F77" s="21">
        <v>13907083</v>
      </c>
      <c r="G77" s="21">
        <v>13953205</v>
      </c>
      <c r="H77" s="21">
        <v>13924147</v>
      </c>
      <c r="I77" s="21">
        <v>41784435</v>
      </c>
      <c r="J77" s="21">
        <v>14001963</v>
      </c>
      <c r="K77" s="21">
        <v>13984271</v>
      </c>
      <c r="L77" s="21">
        <v>13956888</v>
      </c>
      <c r="M77" s="21">
        <v>41943122</v>
      </c>
      <c r="N77" s="21">
        <v>13930010</v>
      </c>
      <c r="O77" s="21">
        <v>13871117</v>
      </c>
      <c r="P77" s="21">
        <v>13980089</v>
      </c>
      <c r="Q77" s="21">
        <v>41781216</v>
      </c>
      <c r="R77" s="21">
        <v>13410930</v>
      </c>
      <c r="S77" s="21">
        <v>12539741</v>
      </c>
      <c r="T77" s="21">
        <v>13283352</v>
      </c>
      <c r="U77" s="21">
        <v>39234023</v>
      </c>
      <c r="V77" s="21">
        <v>164742796</v>
      </c>
      <c r="W77" s="21">
        <v>181284000</v>
      </c>
      <c r="X77" s="21"/>
      <c r="Y77" s="20"/>
      <c r="Z77" s="23">
        <v>181284000</v>
      </c>
    </row>
    <row r="78" spans="1:26" ht="13.5" hidden="1">
      <c r="A78" s="38" t="s">
        <v>32</v>
      </c>
      <c r="B78" s="19">
        <v>524973981</v>
      </c>
      <c r="C78" s="19">
        <v>684530974</v>
      </c>
      <c r="D78" s="20">
        <v>629568000</v>
      </c>
      <c r="E78" s="21">
        <v>629568000</v>
      </c>
      <c r="F78" s="21">
        <v>60213068</v>
      </c>
      <c r="G78" s="21">
        <v>58396556</v>
      </c>
      <c r="H78" s="21">
        <v>56385557</v>
      </c>
      <c r="I78" s="21">
        <v>174995181</v>
      </c>
      <c r="J78" s="21">
        <v>56154776</v>
      </c>
      <c r="K78" s="21">
        <v>47532725</v>
      </c>
      <c r="L78" s="21">
        <v>51232529</v>
      </c>
      <c r="M78" s="21">
        <v>154920030</v>
      </c>
      <c r="N78" s="21">
        <v>42095092</v>
      </c>
      <c r="O78" s="21">
        <v>58028415</v>
      </c>
      <c r="P78" s="21">
        <v>53009127</v>
      </c>
      <c r="Q78" s="21">
        <v>153132634</v>
      </c>
      <c r="R78" s="21">
        <v>53728000</v>
      </c>
      <c r="S78" s="21">
        <v>53088634</v>
      </c>
      <c r="T78" s="21">
        <v>94666495</v>
      </c>
      <c r="U78" s="21">
        <v>201483129</v>
      </c>
      <c r="V78" s="21">
        <v>684530974</v>
      </c>
      <c r="W78" s="21">
        <v>629568000</v>
      </c>
      <c r="X78" s="21"/>
      <c r="Y78" s="20"/>
      <c r="Z78" s="23">
        <v>629568000</v>
      </c>
    </row>
    <row r="79" spans="1:26" ht="13.5" hidden="1">
      <c r="A79" s="39" t="s">
        <v>103</v>
      </c>
      <c r="B79" s="19">
        <v>263473516</v>
      </c>
      <c r="C79" s="19">
        <v>340360412</v>
      </c>
      <c r="D79" s="20">
        <v>335160000</v>
      </c>
      <c r="E79" s="21">
        <v>335160000</v>
      </c>
      <c r="F79" s="21">
        <v>24971321</v>
      </c>
      <c r="G79" s="21">
        <v>31467780</v>
      </c>
      <c r="H79" s="21">
        <v>29654642</v>
      </c>
      <c r="I79" s="21">
        <v>86093743</v>
      </c>
      <c r="J79" s="21">
        <v>21131007</v>
      </c>
      <c r="K79" s="21">
        <v>27222096</v>
      </c>
      <c r="L79" s="21">
        <v>22834518</v>
      </c>
      <c r="M79" s="21">
        <v>71187621</v>
      </c>
      <c r="N79" s="21">
        <v>18668442</v>
      </c>
      <c r="O79" s="21">
        <v>28019395</v>
      </c>
      <c r="P79" s="21">
        <v>25670137</v>
      </c>
      <c r="Q79" s="21">
        <v>72357974</v>
      </c>
      <c r="R79" s="21">
        <v>21082000</v>
      </c>
      <c r="S79" s="21">
        <v>25399601</v>
      </c>
      <c r="T79" s="21">
        <v>64239473</v>
      </c>
      <c r="U79" s="21">
        <v>110721074</v>
      </c>
      <c r="V79" s="21">
        <v>340360412</v>
      </c>
      <c r="W79" s="21">
        <v>335160000</v>
      </c>
      <c r="X79" s="21"/>
      <c r="Y79" s="20"/>
      <c r="Z79" s="23">
        <v>335160000</v>
      </c>
    </row>
    <row r="80" spans="1:26" ht="13.5" hidden="1">
      <c r="A80" s="39" t="s">
        <v>104</v>
      </c>
      <c r="B80" s="19">
        <v>164340814</v>
      </c>
      <c r="C80" s="19">
        <v>221073335</v>
      </c>
      <c r="D80" s="20">
        <v>177300000</v>
      </c>
      <c r="E80" s="21">
        <v>177300000</v>
      </c>
      <c r="F80" s="21">
        <v>20256527</v>
      </c>
      <c r="G80" s="21">
        <v>17588142</v>
      </c>
      <c r="H80" s="21">
        <v>17460161</v>
      </c>
      <c r="I80" s="21">
        <v>55304830</v>
      </c>
      <c r="J80" s="21">
        <v>25521556</v>
      </c>
      <c r="K80" s="21">
        <v>10839611</v>
      </c>
      <c r="L80" s="21">
        <v>18976030</v>
      </c>
      <c r="M80" s="21">
        <v>55337197</v>
      </c>
      <c r="N80" s="21">
        <v>14542587</v>
      </c>
      <c r="O80" s="21">
        <v>20323721</v>
      </c>
      <c r="P80" s="21">
        <v>17617696</v>
      </c>
      <c r="Q80" s="21">
        <v>52484004</v>
      </c>
      <c r="R80" s="21">
        <v>19917000</v>
      </c>
      <c r="S80" s="21">
        <v>17674773</v>
      </c>
      <c r="T80" s="21">
        <v>20355531</v>
      </c>
      <c r="U80" s="21">
        <v>57947304</v>
      </c>
      <c r="V80" s="21">
        <v>221073335</v>
      </c>
      <c r="W80" s="21">
        <v>177300000</v>
      </c>
      <c r="X80" s="21"/>
      <c r="Y80" s="20"/>
      <c r="Z80" s="23">
        <v>177300000</v>
      </c>
    </row>
    <row r="81" spans="1:26" ht="13.5" hidden="1">
      <c r="A81" s="39" t="s">
        <v>105</v>
      </c>
      <c r="B81" s="19">
        <v>46993202</v>
      </c>
      <c r="C81" s="19">
        <v>50305427</v>
      </c>
      <c r="D81" s="20">
        <v>54252000</v>
      </c>
      <c r="E81" s="21">
        <v>54252000</v>
      </c>
      <c r="F81" s="21">
        <v>4359345</v>
      </c>
      <c r="G81" s="21">
        <v>3978038</v>
      </c>
      <c r="H81" s="21">
        <v>3889262</v>
      </c>
      <c r="I81" s="21">
        <v>12226645</v>
      </c>
      <c r="J81" s="21">
        <v>4117877</v>
      </c>
      <c r="K81" s="21">
        <v>4113415</v>
      </c>
      <c r="L81" s="21">
        <v>4084033</v>
      </c>
      <c r="M81" s="21">
        <v>12315325</v>
      </c>
      <c r="N81" s="21">
        <v>3544311</v>
      </c>
      <c r="O81" s="21">
        <v>4380881</v>
      </c>
      <c r="P81" s="21">
        <v>3902220</v>
      </c>
      <c r="Q81" s="21">
        <v>11827412</v>
      </c>
      <c r="R81" s="21">
        <v>5491000</v>
      </c>
      <c r="S81" s="21">
        <v>4234230</v>
      </c>
      <c r="T81" s="21">
        <v>4210815</v>
      </c>
      <c r="U81" s="21">
        <v>13936045</v>
      </c>
      <c r="V81" s="21">
        <v>50305427</v>
      </c>
      <c r="W81" s="21">
        <v>54252000</v>
      </c>
      <c r="X81" s="21"/>
      <c r="Y81" s="20"/>
      <c r="Z81" s="23">
        <v>54252000</v>
      </c>
    </row>
    <row r="82" spans="1:26" ht="13.5" hidden="1">
      <c r="A82" s="39" t="s">
        <v>106</v>
      </c>
      <c r="B82" s="19">
        <v>50166449</v>
      </c>
      <c r="C82" s="19">
        <v>67759783</v>
      </c>
      <c r="D82" s="20">
        <v>62856000</v>
      </c>
      <c r="E82" s="21">
        <v>62856000</v>
      </c>
      <c r="F82" s="21">
        <v>5593858</v>
      </c>
      <c r="G82" s="21">
        <v>5362596</v>
      </c>
      <c r="H82" s="21">
        <v>5381492</v>
      </c>
      <c r="I82" s="21">
        <v>16337946</v>
      </c>
      <c r="J82" s="21">
        <v>5384336</v>
      </c>
      <c r="K82" s="21">
        <v>5357603</v>
      </c>
      <c r="L82" s="21">
        <v>5337948</v>
      </c>
      <c r="M82" s="21">
        <v>16079887</v>
      </c>
      <c r="N82" s="21">
        <v>5339752</v>
      </c>
      <c r="O82" s="21">
        <v>5304418</v>
      </c>
      <c r="P82" s="21">
        <v>5819074</v>
      </c>
      <c r="Q82" s="21">
        <v>16463244</v>
      </c>
      <c r="R82" s="21">
        <v>7238000</v>
      </c>
      <c r="S82" s="21">
        <v>5780030</v>
      </c>
      <c r="T82" s="21">
        <v>5860676</v>
      </c>
      <c r="U82" s="21">
        <v>18878706</v>
      </c>
      <c r="V82" s="21">
        <v>67759783</v>
      </c>
      <c r="W82" s="21">
        <v>62856000</v>
      </c>
      <c r="X82" s="21"/>
      <c r="Y82" s="20"/>
      <c r="Z82" s="23">
        <v>62856000</v>
      </c>
    </row>
    <row r="83" spans="1:26" ht="13.5" hidden="1">
      <c r="A83" s="39" t="s">
        <v>107</v>
      </c>
      <c r="B83" s="19"/>
      <c r="C83" s="19">
        <v>5032017</v>
      </c>
      <c r="D83" s="20"/>
      <c r="E83" s="21"/>
      <c r="F83" s="21">
        <v>5032017</v>
      </c>
      <c r="G83" s="21"/>
      <c r="H83" s="21"/>
      <c r="I83" s="21">
        <v>5032017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5032017</v>
      </c>
      <c r="W83" s="21"/>
      <c r="X83" s="21"/>
      <c r="Y83" s="20"/>
      <c r="Z83" s="23"/>
    </row>
    <row r="84" spans="1:26" ht="13.5" hidden="1">
      <c r="A84" s="40" t="s">
        <v>110</v>
      </c>
      <c r="B84" s="28">
        <v>36617340</v>
      </c>
      <c r="C84" s="28">
        <v>35728820</v>
      </c>
      <c r="D84" s="29">
        <v>32000004</v>
      </c>
      <c r="E84" s="30">
        <v>32000004</v>
      </c>
      <c r="F84" s="30">
        <v>2721621</v>
      </c>
      <c r="G84" s="30">
        <v>2823383</v>
      </c>
      <c r="H84" s="30">
        <v>3175875</v>
      </c>
      <c r="I84" s="30">
        <v>8720879</v>
      </c>
      <c r="J84" s="30">
        <v>2919412</v>
      </c>
      <c r="K84" s="30">
        <v>2915588</v>
      </c>
      <c r="L84" s="30">
        <v>2962632</v>
      </c>
      <c r="M84" s="30">
        <v>8797632</v>
      </c>
      <c r="N84" s="30">
        <v>3014471</v>
      </c>
      <c r="O84" s="30">
        <v>3010951</v>
      </c>
      <c r="P84" s="30">
        <v>2932466</v>
      </c>
      <c r="Q84" s="30">
        <v>8957888</v>
      </c>
      <c r="R84" s="30">
        <v>3357727</v>
      </c>
      <c r="S84" s="30">
        <v>3256375</v>
      </c>
      <c r="T84" s="30">
        <v>2638319</v>
      </c>
      <c r="U84" s="30">
        <v>9252421</v>
      </c>
      <c r="V84" s="30">
        <v>35728820</v>
      </c>
      <c r="W84" s="30">
        <v>32000004</v>
      </c>
      <c r="X84" s="30"/>
      <c r="Y84" s="29"/>
      <c r="Z84" s="31">
        <v>32000004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349346426</v>
      </c>
      <c r="D5" s="158">
        <f>SUM(D6:D8)</f>
        <v>0</v>
      </c>
      <c r="E5" s="159">
        <f t="shared" si="0"/>
        <v>359564105</v>
      </c>
      <c r="F5" s="105">
        <f t="shared" si="0"/>
        <v>350387005</v>
      </c>
      <c r="G5" s="105">
        <f t="shared" si="0"/>
        <v>92938441</v>
      </c>
      <c r="H5" s="105">
        <f t="shared" si="0"/>
        <v>16933662</v>
      </c>
      <c r="I5" s="105">
        <f t="shared" si="0"/>
        <v>16189374</v>
      </c>
      <c r="J5" s="105">
        <f t="shared" si="0"/>
        <v>126061477</v>
      </c>
      <c r="K5" s="105">
        <f t="shared" si="0"/>
        <v>15745562</v>
      </c>
      <c r="L5" s="105">
        <f t="shared" si="0"/>
        <v>16744126</v>
      </c>
      <c r="M5" s="105">
        <f t="shared" si="0"/>
        <v>76988966</v>
      </c>
      <c r="N5" s="105">
        <f t="shared" si="0"/>
        <v>109478654</v>
      </c>
      <c r="O5" s="105">
        <f t="shared" si="0"/>
        <v>16928314</v>
      </c>
      <c r="P5" s="105">
        <f t="shared" si="0"/>
        <v>26568450</v>
      </c>
      <c r="Q5" s="105">
        <f t="shared" si="0"/>
        <v>63189409</v>
      </c>
      <c r="R5" s="105">
        <f t="shared" si="0"/>
        <v>106686173</v>
      </c>
      <c r="S5" s="105">
        <f t="shared" si="0"/>
        <v>15731409</v>
      </c>
      <c r="T5" s="105">
        <f t="shared" si="0"/>
        <v>15606471</v>
      </c>
      <c r="U5" s="105">
        <f t="shared" si="0"/>
        <v>425476</v>
      </c>
      <c r="V5" s="105">
        <f t="shared" si="0"/>
        <v>31763356</v>
      </c>
      <c r="W5" s="105">
        <f t="shared" si="0"/>
        <v>373989660</v>
      </c>
      <c r="X5" s="105">
        <f t="shared" si="0"/>
        <v>350387005</v>
      </c>
      <c r="Y5" s="105">
        <f t="shared" si="0"/>
        <v>23602655</v>
      </c>
      <c r="Z5" s="142">
        <f>+IF(X5&lt;&gt;0,+(Y5/X5)*100,0)</f>
        <v>6.7361673415941885</v>
      </c>
      <c r="AA5" s="158">
        <f>SUM(AA6:AA8)</f>
        <v>350387005</v>
      </c>
    </row>
    <row r="6" spans="1:27" ht="13.5">
      <c r="A6" s="143" t="s">
        <v>75</v>
      </c>
      <c r="B6" s="141"/>
      <c r="C6" s="160">
        <v>4723555</v>
      </c>
      <c r="D6" s="160"/>
      <c r="E6" s="161">
        <v>52200</v>
      </c>
      <c r="F6" s="65">
        <v>52200</v>
      </c>
      <c r="G6" s="65"/>
      <c r="H6" s="65">
        <v>88</v>
      </c>
      <c r="I6" s="65">
        <v>50000</v>
      </c>
      <c r="J6" s="65">
        <v>50088</v>
      </c>
      <c r="K6" s="65">
        <v>204</v>
      </c>
      <c r="L6" s="65">
        <v>110845</v>
      </c>
      <c r="M6" s="65"/>
      <c r="N6" s="65">
        <v>111049</v>
      </c>
      <c r="O6" s="65">
        <v>1532</v>
      </c>
      <c r="P6" s="65"/>
      <c r="Q6" s="65"/>
      <c r="R6" s="65">
        <v>1532</v>
      </c>
      <c r="S6" s="65">
        <v>6499</v>
      </c>
      <c r="T6" s="65">
        <v>1485</v>
      </c>
      <c r="U6" s="65"/>
      <c r="V6" s="65">
        <v>7984</v>
      </c>
      <c r="W6" s="65">
        <v>170653</v>
      </c>
      <c r="X6" s="65">
        <v>52200</v>
      </c>
      <c r="Y6" s="65">
        <v>118453</v>
      </c>
      <c r="Z6" s="145">
        <v>226.92</v>
      </c>
      <c r="AA6" s="160">
        <v>52200</v>
      </c>
    </row>
    <row r="7" spans="1:27" ht="13.5">
      <c r="A7" s="143" t="s">
        <v>76</v>
      </c>
      <c r="B7" s="141"/>
      <c r="C7" s="162">
        <v>342246615</v>
      </c>
      <c r="D7" s="162"/>
      <c r="E7" s="163">
        <v>356101705</v>
      </c>
      <c r="F7" s="164">
        <v>346901705</v>
      </c>
      <c r="G7" s="164">
        <v>92894894</v>
      </c>
      <c r="H7" s="164">
        <v>16865029</v>
      </c>
      <c r="I7" s="164">
        <v>15753817</v>
      </c>
      <c r="J7" s="164">
        <v>125513740</v>
      </c>
      <c r="K7" s="164">
        <v>15642660</v>
      </c>
      <c r="L7" s="164">
        <v>15548589</v>
      </c>
      <c r="M7" s="164">
        <v>76978400</v>
      </c>
      <c r="N7" s="164">
        <v>108169649</v>
      </c>
      <c r="O7" s="164">
        <v>16540780</v>
      </c>
      <c r="P7" s="164">
        <v>25972566</v>
      </c>
      <c r="Q7" s="164">
        <v>62413317</v>
      </c>
      <c r="R7" s="164">
        <v>104926663</v>
      </c>
      <c r="S7" s="164">
        <v>3453118</v>
      </c>
      <c r="T7" s="164">
        <v>15507606</v>
      </c>
      <c r="U7" s="164"/>
      <c r="V7" s="164">
        <v>18960724</v>
      </c>
      <c r="W7" s="164">
        <v>357570776</v>
      </c>
      <c r="X7" s="164">
        <v>346901705</v>
      </c>
      <c r="Y7" s="164">
        <v>10669071</v>
      </c>
      <c r="Z7" s="146">
        <v>3.08</v>
      </c>
      <c r="AA7" s="162">
        <v>346901705</v>
      </c>
    </row>
    <row r="8" spans="1:27" ht="13.5">
      <c r="A8" s="143" t="s">
        <v>77</v>
      </c>
      <c r="B8" s="141"/>
      <c r="C8" s="160">
        <v>2376256</v>
      </c>
      <c r="D8" s="160"/>
      <c r="E8" s="161">
        <v>3410200</v>
      </c>
      <c r="F8" s="65">
        <v>3433100</v>
      </c>
      <c r="G8" s="65">
        <v>43547</v>
      </c>
      <c r="H8" s="65">
        <v>68545</v>
      </c>
      <c r="I8" s="65">
        <v>385557</v>
      </c>
      <c r="J8" s="65">
        <v>497649</v>
      </c>
      <c r="K8" s="65">
        <v>102698</v>
      </c>
      <c r="L8" s="65">
        <v>1084692</v>
      </c>
      <c r="M8" s="65">
        <v>10566</v>
      </c>
      <c r="N8" s="65">
        <v>1197956</v>
      </c>
      <c r="O8" s="65">
        <v>386002</v>
      </c>
      <c r="P8" s="65">
        <v>595884</v>
      </c>
      <c r="Q8" s="65">
        <v>776092</v>
      </c>
      <c r="R8" s="65">
        <v>1757978</v>
      </c>
      <c r="S8" s="65">
        <v>12271792</v>
      </c>
      <c r="T8" s="65">
        <v>97380</v>
      </c>
      <c r="U8" s="65">
        <v>425476</v>
      </c>
      <c r="V8" s="65">
        <v>12794648</v>
      </c>
      <c r="W8" s="65">
        <v>16248231</v>
      </c>
      <c r="X8" s="65">
        <v>3433100</v>
      </c>
      <c r="Y8" s="65">
        <v>12815131</v>
      </c>
      <c r="Z8" s="145">
        <v>373.28</v>
      </c>
      <c r="AA8" s="160">
        <v>3433100</v>
      </c>
    </row>
    <row r="9" spans="1:27" ht="13.5">
      <c r="A9" s="140" t="s">
        <v>78</v>
      </c>
      <c r="B9" s="141"/>
      <c r="C9" s="158">
        <f aca="true" t="shared" si="1" ref="C9:Y9">SUM(C10:C14)</f>
        <v>22937065</v>
      </c>
      <c r="D9" s="158">
        <f>SUM(D10:D14)</f>
        <v>0</v>
      </c>
      <c r="E9" s="159">
        <f t="shared" si="1"/>
        <v>22623472</v>
      </c>
      <c r="F9" s="105">
        <f t="shared" si="1"/>
        <v>22512872</v>
      </c>
      <c r="G9" s="105">
        <f t="shared" si="1"/>
        <v>5899524</v>
      </c>
      <c r="H9" s="105">
        <f t="shared" si="1"/>
        <v>2421914</v>
      </c>
      <c r="I9" s="105">
        <f t="shared" si="1"/>
        <v>4151147</v>
      </c>
      <c r="J9" s="105">
        <f t="shared" si="1"/>
        <v>12472585</v>
      </c>
      <c r="K9" s="105">
        <f t="shared" si="1"/>
        <v>10304322</v>
      </c>
      <c r="L9" s="105">
        <f t="shared" si="1"/>
        <v>3172471</v>
      </c>
      <c r="M9" s="105">
        <f t="shared" si="1"/>
        <v>3896076</v>
      </c>
      <c r="N9" s="105">
        <f t="shared" si="1"/>
        <v>17372869</v>
      </c>
      <c r="O9" s="105">
        <f t="shared" si="1"/>
        <v>6674046</v>
      </c>
      <c r="P9" s="105">
        <f t="shared" si="1"/>
        <v>14757155</v>
      </c>
      <c r="Q9" s="105">
        <f t="shared" si="1"/>
        <v>44652836</v>
      </c>
      <c r="R9" s="105">
        <f t="shared" si="1"/>
        <v>66084037</v>
      </c>
      <c r="S9" s="105">
        <f t="shared" si="1"/>
        <v>4265466</v>
      </c>
      <c r="T9" s="105">
        <f t="shared" si="1"/>
        <v>8248736</v>
      </c>
      <c r="U9" s="105">
        <f t="shared" si="1"/>
        <v>22242669</v>
      </c>
      <c r="V9" s="105">
        <f t="shared" si="1"/>
        <v>34756871</v>
      </c>
      <c r="W9" s="105">
        <f t="shared" si="1"/>
        <v>130686362</v>
      </c>
      <c r="X9" s="105">
        <f t="shared" si="1"/>
        <v>22512872</v>
      </c>
      <c r="Y9" s="105">
        <f t="shared" si="1"/>
        <v>108173490</v>
      </c>
      <c r="Z9" s="142">
        <f>+IF(X9&lt;&gt;0,+(Y9/X9)*100,0)</f>
        <v>480.49618014085456</v>
      </c>
      <c r="AA9" s="158">
        <f>SUM(AA10:AA14)</f>
        <v>22512872</v>
      </c>
    </row>
    <row r="10" spans="1:27" ht="13.5">
      <c r="A10" s="143" t="s">
        <v>79</v>
      </c>
      <c r="B10" s="141"/>
      <c r="C10" s="160">
        <v>593247</v>
      </c>
      <c r="D10" s="160"/>
      <c r="E10" s="161">
        <v>2461522</v>
      </c>
      <c r="F10" s="65">
        <v>4046622</v>
      </c>
      <c r="G10" s="65">
        <v>767817</v>
      </c>
      <c r="H10" s="65">
        <v>209923</v>
      </c>
      <c r="I10" s="65">
        <v>162852</v>
      </c>
      <c r="J10" s="65">
        <v>1140592</v>
      </c>
      <c r="K10" s="65">
        <v>199794</v>
      </c>
      <c r="L10" s="65">
        <v>255218</v>
      </c>
      <c r="M10" s="65">
        <v>229374</v>
      </c>
      <c r="N10" s="65">
        <v>684386</v>
      </c>
      <c r="O10" s="65">
        <v>134972</v>
      </c>
      <c r="P10" s="65">
        <v>173266</v>
      </c>
      <c r="Q10" s="65">
        <v>144648</v>
      </c>
      <c r="R10" s="65">
        <v>452886</v>
      </c>
      <c r="S10" s="65">
        <v>129997</v>
      </c>
      <c r="T10" s="65">
        <v>176388</v>
      </c>
      <c r="U10" s="65">
        <v>186715</v>
      </c>
      <c r="V10" s="65">
        <v>493100</v>
      </c>
      <c r="W10" s="65">
        <v>2770964</v>
      </c>
      <c r="X10" s="65">
        <v>4046622</v>
      </c>
      <c r="Y10" s="65">
        <v>-1275658</v>
      </c>
      <c r="Z10" s="145">
        <v>-31.52</v>
      </c>
      <c r="AA10" s="160">
        <v>4046622</v>
      </c>
    </row>
    <row r="11" spans="1:27" ht="13.5">
      <c r="A11" s="143" t="s">
        <v>80</v>
      </c>
      <c r="B11" s="141"/>
      <c r="C11" s="160">
        <v>218544</v>
      </c>
      <c r="D11" s="160"/>
      <c r="E11" s="161">
        <v>371000</v>
      </c>
      <c r="F11" s="65">
        <v>371000</v>
      </c>
      <c r="G11" s="65">
        <v>18313</v>
      </c>
      <c r="H11" s="65">
        <v>18913</v>
      </c>
      <c r="I11" s="65">
        <v>9760</v>
      </c>
      <c r="J11" s="65">
        <v>46986</v>
      </c>
      <c r="K11" s="65">
        <v>9319</v>
      </c>
      <c r="L11" s="65">
        <v>8828</v>
      </c>
      <c r="M11" s="65">
        <v>40900</v>
      </c>
      <c r="N11" s="65">
        <v>59047</v>
      </c>
      <c r="O11" s="65">
        <v>69070</v>
      </c>
      <c r="P11" s="65">
        <v>37862</v>
      </c>
      <c r="Q11" s="65">
        <v>35277</v>
      </c>
      <c r="R11" s="65">
        <v>142209</v>
      </c>
      <c r="S11" s="65">
        <v>1077</v>
      </c>
      <c r="T11" s="65">
        <v>12341</v>
      </c>
      <c r="U11" s="65">
        <v>4435</v>
      </c>
      <c r="V11" s="65">
        <v>17853</v>
      </c>
      <c r="W11" s="65">
        <v>266095</v>
      </c>
      <c r="X11" s="65">
        <v>371000</v>
      </c>
      <c r="Y11" s="65">
        <v>-104905</v>
      </c>
      <c r="Z11" s="145">
        <v>-28.28</v>
      </c>
      <c r="AA11" s="160">
        <v>371000</v>
      </c>
    </row>
    <row r="12" spans="1:27" ht="13.5">
      <c r="A12" s="143" t="s">
        <v>81</v>
      </c>
      <c r="B12" s="141"/>
      <c r="C12" s="160">
        <v>20300223</v>
      </c>
      <c r="D12" s="160"/>
      <c r="E12" s="161">
        <v>18086050</v>
      </c>
      <c r="F12" s="65">
        <v>18086050</v>
      </c>
      <c r="G12" s="65">
        <v>4918771</v>
      </c>
      <c r="H12" s="65">
        <v>2020749</v>
      </c>
      <c r="I12" s="65">
        <v>3807240</v>
      </c>
      <c r="J12" s="65">
        <v>10746760</v>
      </c>
      <c r="K12" s="65">
        <v>9931491</v>
      </c>
      <c r="L12" s="65">
        <v>2749115</v>
      </c>
      <c r="M12" s="65">
        <v>3556366</v>
      </c>
      <c r="N12" s="65">
        <v>16236972</v>
      </c>
      <c r="O12" s="65">
        <v>6320022</v>
      </c>
      <c r="P12" s="65">
        <v>14256146</v>
      </c>
      <c r="Q12" s="65">
        <v>6525651</v>
      </c>
      <c r="R12" s="65">
        <v>27101819</v>
      </c>
      <c r="S12" s="65">
        <v>3949226</v>
      </c>
      <c r="T12" s="65">
        <v>7895673</v>
      </c>
      <c r="U12" s="65">
        <v>21895400</v>
      </c>
      <c r="V12" s="65">
        <v>33740299</v>
      </c>
      <c r="W12" s="65">
        <v>87825850</v>
      </c>
      <c r="X12" s="65">
        <v>18086050</v>
      </c>
      <c r="Y12" s="65">
        <v>69739800</v>
      </c>
      <c r="Z12" s="145">
        <v>385.6</v>
      </c>
      <c r="AA12" s="160">
        <v>18086050</v>
      </c>
    </row>
    <row r="13" spans="1:27" ht="13.5">
      <c r="A13" s="143" t="s">
        <v>82</v>
      </c>
      <c r="B13" s="141"/>
      <c r="C13" s="160">
        <v>1802666</v>
      </c>
      <c r="D13" s="160"/>
      <c r="E13" s="161">
        <v>1668800</v>
      </c>
      <c r="F13" s="65"/>
      <c r="G13" s="65">
        <v>192360</v>
      </c>
      <c r="H13" s="65">
        <v>170874</v>
      </c>
      <c r="I13" s="65">
        <v>170406</v>
      </c>
      <c r="J13" s="65">
        <v>533640</v>
      </c>
      <c r="K13" s="65">
        <v>162035</v>
      </c>
      <c r="L13" s="65">
        <v>157888</v>
      </c>
      <c r="M13" s="65">
        <v>68642</v>
      </c>
      <c r="N13" s="65">
        <v>388565</v>
      </c>
      <c r="O13" s="65">
        <v>149522</v>
      </c>
      <c r="P13" s="65">
        <v>270934</v>
      </c>
      <c r="Q13" s="65">
        <v>32945863</v>
      </c>
      <c r="R13" s="65">
        <v>33366319</v>
      </c>
      <c r="S13" s="65">
        <v>185140</v>
      </c>
      <c r="T13" s="65">
        <v>162618</v>
      </c>
      <c r="U13" s="65">
        <v>195581</v>
      </c>
      <c r="V13" s="65">
        <v>543339</v>
      </c>
      <c r="W13" s="65">
        <v>34831863</v>
      </c>
      <c r="X13" s="65"/>
      <c r="Y13" s="65">
        <v>34831863</v>
      </c>
      <c r="Z13" s="145">
        <v>0</v>
      </c>
      <c r="AA13" s="160"/>
    </row>
    <row r="14" spans="1:27" ht="13.5">
      <c r="A14" s="143" t="s">
        <v>83</v>
      </c>
      <c r="B14" s="141"/>
      <c r="C14" s="162">
        <v>22385</v>
      </c>
      <c r="D14" s="162"/>
      <c r="E14" s="163">
        <v>36100</v>
      </c>
      <c r="F14" s="164">
        <v>9200</v>
      </c>
      <c r="G14" s="164">
        <v>2263</v>
      </c>
      <c r="H14" s="164">
        <v>1455</v>
      </c>
      <c r="I14" s="164">
        <v>889</v>
      </c>
      <c r="J14" s="164">
        <v>4607</v>
      </c>
      <c r="K14" s="164">
        <v>1683</v>
      </c>
      <c r="L14" s="164">
        <v>1422</v>
      </c>
      <c r="M14" s="164">
        <v>794</v>
      </c>
      <c r="N14" s="164">
        <v>3899</v>
      </c>
      <c r="O14" s="164">
        <v>460</v>
      </c>
      <c r="P14" s="164">
        <v>18947</v>
      </c>
      <c r="Q14" s="164">
        <v>5001397</v>
      </c>
      <c r="R14" s="164">
        <v>5020804</v>
      </c>
      <c r="S14" s="164">
        <v>26</v>
      </c>
      <c r="T14" s="164">
        <v>1716</v>
      </c>
      <c r="U14" s="164">
        <v>-39462</v>
      </c>
      <c r="V14" s="164">
        <v>-37720</v>
      </c>
      <c r="W14" s="164">
        <v>4991590</v>
      </c>
      <c r="X14" s="164">
        <v>9200</v>
      </c>
      <c r="Y14" s="164">
        <v>4982390</v>
      </c>
      <c r="Z14" s="146">
        <v>54156.41</v>
      </c>
      <c r="AA14" s="162">
        <v>9200</v>
      </c>
    </row>
    <row r="15" spans="1:27" ht="13.5">
      <c r="A15" s="140" t="s">
        <v>84</v>
      </c>
      <c r="B15" s="147"/>
      <c r="C15" s="158">
        <f aca="true" t="shared" si="2" ref="C15:Y15">SUM(C16:C18)</f>
        <v>106584963</v>
      </c>
      <c r="D15" s="158">
        <f>SUM(D16:D18)</f>
        <v>0</v>
      </c>
      <c r="E15" s="159">
        <f t="shared" si="2"/>
        <v>109772975</v>
      </c>
      <c r="F15" s="105">
        <f t="shared" si="2"/>
        <v>4266675</v>
      </c>
      <c r="G15" s="105">
        <f t="shared" si="2"/>
        <v>39342050</v>
      </c>
      <c r="H15" s="105">
        <f t="shared" si="2"/>
        <v>2885167</v>
      </c>
      <c r="I15" s="105">
        <f t="shared" si="2"/>
        <v>1295317</v>
      </c>
      <c r="J15" s="105">
        <f t="shared" si="2"/>
        <v>43522534</v>
      </c>
      <c r="K15" s="105">
        <f t="shared" si="2"/>
        <v>1724259</v>
      </c>
      <c r="L15" s="105">
        <f t="shared" si="2"/>
        <v>2138954</v>
      </c>
      <c r="M15" s="105">
        <f t="shared" si="2"/>
        <v>1404859</v>
      </c>
      <c r="N15" s="105">
        <f t="shared" si="2"/>
        <v>5268072</v>
      </c>
      <c r="O15" s="105">
        <f t="shared" si="2"/>
        <v>1050207</v>
      </c>
      <c r="P15" s="105">
        <f t="shared" si="2"/>
        <v>317410</v>
      </c>
      <c r="Q15" s="105">
        <f t="shared" si="2"/>
        <v>13480500</v>
      </c>
      <c r="R15" s="105">
        <f t="shared" si="2"/>
        <v>14848117</v>
      </c>
      <c r="S15" s="105">
        <f t="shared" si="2"/>
        <v>250581</v>
      </c>
      <c r="T15" s="105">
        <f t="shared" si="2"/>
        <v>264095</v>
      </c>
      <c r="U15" s="105">
        <f t="shared" si="2"/>
        <v>7168151</v>
      </c>
      <c r="V15" s="105">
        <f t="shared" si="2"/>
        <v>7682827</v>
      </c>
      <c r="W15" s="105">
        <f t="shared" si="2"/>
        <v>71321550</v>
      </c>
      <c r="X15" s="105">
        <f t="shared" si="2"/>
        <v>4266675</v>
      </c>
      <c r="Y15" s="105">
        <f t="shared" si="2"/>
        <v>67054875</v>
      </c>
      <c r="Z15" s="142">
        <f>+IF(X15&lt;&gt;0,+(Y15/X15)*100,0)</f>
        <v>1571.5955632899154</v>
      </c>
      <c r="AA15" s="158">
        <f>SUM(AA16:AA18)</f>
        <v>4266675</v>
      </c>
    </row>
    <row r="16" spans="1:27" ht="13.5">
      <c r="A16" s="143" t="s">
        <v>85</v>
      </c>
      <c r="B16" s="141"/>
      <c r="C16" s="160">
        <v>106481776</v>
      </c>
      <c r="D16" s="160"/>
      <c r="E16" s="161">
        <v>109606225</v>
      </c>
      <c r="F16" s="65">
        <v>4158225</v>
      </c>
      <c r="G16" s="65">
        <v>39339615</v>
      </c>
      <c r="H16" s="65">
        <v>2882091</v>
      </c>
      <c r="I16" s="65">
        <v>1289825</v>
      </c>
      <c r="J16" s="65">
        <v>43511531</v>
      </c>
      <c r="K16" s="65">
        <v>1723024</v>
      </c>
      <c r="L16" s="65">
        <v>2135843</v>
      </c>
      <c r="M16" s="65">
        <v>1404859</v>
      </c>
      <c r="N16" s="65">
        <v>5263726</v>
      </c>
      <c r="O16" s="65">
        <v>895270</v>
      </c>
      <c r="P16" s="65">
        <v>316553</v>
      </c>
      <c r="Q16" s="65">
        <v>13475780</v>
      </c>
      <c r="R16" s="65">
        <v>14687603</v>
      </c>
      <c r="S16" s="65">
        <v>248955</v>
      </c>
      <c r="T16" s="65">
        <v>260796</v>
      </c>
      <c r="U16" s="65">
        <v>7166167</v>
      </c>
      <c r="V16" s="65">
        <v>7675918</v>
      </c>
      <c r="W16" s="65">
        <v>71138778</v>
      </c>
      <c r="X16" s="65">
        <v>4158225</v>
      </c>
      <c r="Y16" s="65">
        <v>66980553</v>
      </c>
      <c r="Z16" s="145">
        <v>1610.8</v>
      </c>
      <c r="AA16" s="160">
        <v>4158225</v>
      </c>
    </row>
    <row r="17" spans="1:27" ht="13.5">
      <c r="A17" s="143" t="s">
        <v>86</v>
      </c>
      <c r="B17" s="141"/>
      <c r="C17" s="160">
        <v>75082</v>
      </c>
      <c r="D17" s="160"/>
      <c r="E17" s="161">
        <v>103450</v>
      </c>
      <c r="F17" s="65">
        <v>103450</v>
      </c>
      <c r="G17" s="65">
        <v>1248</v>
      </c>
      <c r="H17" s="65">
        <v>1938</v>
      </c>
      <c r="I17" s="65">
        <v>5228</v>
      </c>
      <c r="J17" s="65">
        <v>8414</v>
      </c>
      <c r="K17" s="65">
        <v>1053</v>
      </c>
      <c r="L17" s="65">
        <v>2105</v>
      </c>
      <c r="M17" s="65"/>
      <c r="N17" s="65">
        <v>3158</v>
      </c>
      <c r="O17" s="65">
        <v>3684</v>
      </c>
      <c r="P17" s="65"/>
      <c r="Q17" s="65">
        <v>2105</v>
      </c>
      <c r="R17" s="65">
        <v>5789</v>
      </c>
      <c r="S17" s="65">
        <v>526</v>
      </c>
      <c r="T17" s="65">
        <v>2632</v>
      </c>
      <c r="U17" s="65">
        <v>1579</v>
      </c>
      <c r="V17" s="65">
        <v>4737</v>
      </c>
      <c r="W17" s="65">
        <v>22098</v>
      </c>
      <c r="X17" s="65">
        <v>103450</v>
      </c>
      <c r="Y17" s="65">
        <v>-81352</v>
      </c>
      <c r="Z17" s="145">
        <v>-78.64</v>
      </c>
      <c r="AA17" s="160">
        <v>103450</v>
      </c>
    </row>
    <row r="18" spans="1:27" ht="13.5">
      <c r="A18" s="143" t="s">
        <v>87</v>
      </c>
      <c r="B18" s="141"/>
      <c r="C18" s="160">
        <v>28105</v>
      </c>
      <c r="D18" s="160"/>
      <c r="E18" s="161">
        <v>63300</v>
      </c>
      <c r="F18" s="65">
        <v>5000</v>
      </c>
      <c r="G18" s="65">
        <v>1187</v>
      </c>
      <c r="H18" s="65">
        <v>1138</v>
      </c>
      <c r="I18" s="65">
        <v>264</v>
      </c>
      <c r="J18" s="65">
        <v>2589</v>
      </c>
      <c r="K18" s="65">
        <v>182</v>
      </c>
      <c r="L18" s="65">
        <v>1006</v>
      </c>
      <c r="M18" s="65"/>
      <c r="N18" s="65">
        <v>1188</v>
      </c>
      <c r="O18" s="65">
        <v>151253</v>
      </c>
      <c r="P18" s="65">
        <v>857</v>
      </c>
      <c r="Q18" s="65">
        <v>2615</v>
      </c>
      <c r="R18" s="65">
        <v>154725</v>
      </c>
      <c r="S18" s="65">
        <v>1100</v>
      </c>
      <c r="T18" s="65">
        <v>667</v>
      </c>
      <c r="U18" s="65">
        <v>405</v>
      </c>
      <c r="V18" s="65">
        <v>2172</v>
      </c>
      <c r="W18" s="65">
        <v>160674</v>
      </c>
      <c r="X18" s="65">
        <v>5000</v>
      </c>
      <c r="Y18" s="65">
        <v>155674</v>
      </c>
      <c r="Z18" s="145">
        <v>3113.48</v>
      </c>
      <c r="AA18" s="160">
        <v>5000</v>
      </c>
    </row>
    <row r="19" spans="1:27" ht="13.5">
      <c r="A19" s="140" t="s">
        <v>88</v>
      </c>
      <c r="B19" s="147"/>
      <c r="C19" s="158">
        <f aca="true" t="shared" si="3" ref="C19:Y19">SUM(C20:C23)</f>
        <v>532814386</v>
      </c>
      <c r="D19" s="158">
        <f>SUM(D20:D23)</f>
        <v>0</v>
      </c>
      <c r="E19" s="159">
        <f t="shared" si="3"/>
        <v>645361028</v>
      </c>
      <c r="F19" s="105">
        <f t="shared" si="3"/>
        <v>635700606</v>
      </c>
      <c r="G19" s="105">
        <f t="shared" si="3"/>
        <v>64829422</v>
      </c>
      <c r="H19" s="105">
        <f t="shared" si="3"/>
        <v>59055724</v>
      </c>
      <c r="I19" s="105">
        <f t="shared" si="3"/>
        <v>57724534</v>
      </c>
      <c r="J19" s="105">
        <f t="shared" si="3"/>
        <v>181609680</v>
      </c>
      <c r="K19" s="105">
        <f t="shared" si="3"/>
        <v>57482296</v>
      </c>
      <c r="L19" s="105">
        <f t="shared" si="3"/>
        <v>48141057</v>
      </c>
      <c r="M19" s="105">
        <f t="shared" si="3"/>
        <v>51755618</v>
      </c>
      <c r="N19" s="105">
        <f t="shared" si="3"/>
        <v>157378971</v>
      </c>
      <c r="O19" s="105">
        <f t="shared" si="3"/>
        <v>42392840</v>
      </c>
      <c r="P19" s="105">
        <f t="shared" si="3"/>
        <v>59094986</v>
      </c>
      <c r="Q19" s="105">
        <f t="shared" si="3"/>
        <v>57729347</v>
      </c>
      <c r="R19" s="105">
        <f t="shared" si="3"/>
        <v>159217173</v>
      </c>
      <c r="S19" s="105">
        <f t="shared" si="3"/>
        <v>53739061</v>
      </c>
      <c r="T19" s="105">
        <f t="shared" si="3"/>
        <v>54194793</v>
      </c>
      <c r="U19" s="105">
        <f t="shared" si="3"/>
        <v>69102999</v>
      </c>
      <c r="V19" s="105">
        <f t="shared" si="3"/>
        <v>177036853</v>
      </c>
      <c r="W19" s="105">
        <f t="shared" si="3"/>
        <v>675242677</v>
      </c>
      <c r="X19" s="105">
        <f t="shared" si="3"/>
        <v>635700606</v>
      </c>
      <c r="Y19" s="105">
        <f t="shared" si="3"/>
        <v>39542071</v>
      </c>
      <c r="Z19" s="142">
        <f>+IF(X19&lt;&gt;0,+(Y19/X19)*100,0)</f>
        <v>6.2202349072481455</v>
      </c>
      <c r="AA19" s="158">
        <f>SUM(AA20:AA23)</f>
        <v>635700606</v>
      </c>
    </row>
    <row r="20" spans="1:27" ht="13.5">
      <c r="A20" s="143" t="s">
        <v>89</v>
      </c>
      <c r="B20" s="141"/>
      <c r="C20" s="160">
        <v>270841748</v>
      </c>
      <c r="D20" s="160"/>
      <c r="E20" s="161">
        <v>341676255</v>
      </c>
      <c r="F20" s="65">
        <v>341032255</v>
      </c>
      <c r="G20" s="65">
        <v>34580642</v>
      </c>
      <c r="H20" s="65">
        <v>32122426</v>
      </c>
      <c r="I20" s="65">
        <v>30977685</v>
      </c>
      <c r="J20" s="65">
        <v>97680753</v>
      </c>
      <c r="K20" s="65">
        <v>22422096</v>
      </c>
      <c r="L20" s="65">
        <v>27821373</v>
      </c>
      <c r="M20" s="65">
        <v>23205859</v>
      </c>
      <c r="N20" s="65">
        <v>73449328</v>
      </c>
      <c r="O20" s="65">
        <v>18957987</v>
      </c>
      <c r="P20" s="65">
        <v>29007926</v>
      </c>
      <c r="Q20" s="65">
        <v>30382640</v>
      </c>
      <c r="R20" s="65">
        <v>78348553</v>
      </c>
      <c r="S20" s="65">
        <v>21093061</v>
      </c>
      <c r="T20" s="65">
        <v>26497391</v>
      </c>
      <c r="U20" s="65">
        <v>59391818</v>
      </c>
      <c r="V20" s="65">
        <v>106982270</v>
      </c>
      <c r="W20" s="65">
        <v>356460904</v>
      </c>
      <c r="X20" s="65">
        <v>341032255</v>
      </c>
      <c r="Y20" s="65">
        <v>15428649</v>
      </c>
      <c r="Z20" s="145">
        <v>4.52</v>
      </c>
      <c r="AA20" s="160">
        <v>341032255</v>
      </c>
    </row>
    <row r="21" spans="1:27" ht="13.5">
      <c r="A21" s="143" t="s">
        <v>90</v>
      </c>
      <c r="B21" s="141"/>
      <c r="C21" s="160">
        <v>164644034</v>
      </c>
      <c r="D21" s="160"/>
      <c r="E21" s="161">
        <v>177377998</v>
      </c>
      <c r="F21" s="65">
        <v>177351576</v>
      </c>
      <c r="G21" s="65">
        <v>20256529</v>
      </c>
      <c r="H21" s="65">
        <v>17588142</v>
      </c>
      <c r="I21" s="65">
        <v>17471565</v>
      </c>
      <c r="J21" s="65">
        <v>55316236</v>
      </c>
      <c r="K21" s="65">
        <v>25521556</v>
      </c>
      <c r="L21" s="65">
        <v>10839611</v>
      </c>
      <c r="M21" s="65">
        <v>19124441</v>
      </c>
      <c r="N21" s="65">
        <v>55485608</v>
      </c>
      <c r="O21" s="65">
        <v>14542587</v>
      </c>
      <c r="P21" s="65">
        <v>20393242</v>
      </c>
      <c r="Q21" s="65">
        <v>17617696</v>
      </c>
      <c r="R21" s="65">
        <v>52553525</v>
      </c>
      <c r="S21" s="65">
        <v>19917000</v>
      </c>
      <c r="T21" s="65">
        <v>17681581</v>
      </c>
      <c r="U21" s="65">
        <v>3495531</v>
      </c>
      <c r="V21" s="65">
        <v>41094112</v>
      </c>
      <c r="W21" s="65">
        <v>204449481</v>
      </c>
      <c r="X21" s="65">
        <v>177351576</v>
      </c>
      <c r="Y21" s="65">
        <v>27097905</v>
      </c>
      <c r="Z21" s="145">
        <v>15.28</v>
      </c>
      <c r="AA21" s="160">
        <v>177351576</v>
      </c>
    </row>
    <row r="22" spans="1:27" ht="13.5">
      <c r="A22" s="143" t="s">
        <v>91</v>
      </c>
      <c r="B22" s="141"/>
      <c r="C22" s="162">
        <v>47086161</v>
      </c>
      <c r="D22" s="162"/>
      <c r="E22" s="163">
        <v>63361807</v>
      </c>
      <c r="F22" s="164">
        <v>54371807</v>
      </c>
      <c r="G22" s="164">
        <v>4359347</v>
      </c>
      <c r="H22" s="164">
        <v>3979354</v>
      </c>
      <c r="I22" s="164">
        <v>3889263</v>
      </c>
      <c r="J22" s="164">
        <v>12227964</v>
      </c>
      <c r="K22" s="164">
        <v>4117877</v>
      </c>
      <c r="L22" s="164">
        <v>4116705</v>
      </c>
      <c r="M22" s="164">
        <v>4084954</v>
      </c>
      <c r="N22" s="164">
        <v>12319536</v>
      </c>
      <c r="O22" s="164">
        <v>3544311</v>
      </c>
      <c r="P22" s="164">
        <v>4380881</v>
      </c>
      <c r="Q22" s="164">
        <v>3902220</v>
      </c>
      <c r="R22" s="164">
        <v>11827412</v>
      </c>
      <c r="S22" s="164">
        <v>5491000</v>
      </c>
      <c r="T22" s="164">
        <v>4234230</v>
      </c>
      <c r="U22" s="164">
        <v>1717815</v>
      </c>
      <c r="V22" s="164">
        <v>11443045</v>
      </c>
      <c r="W22" s="164">
        <v>47817957</v>
      </c>
      <c r="X22" s="164">
        <v>54371807</v>
      </c>
      <c r="Y22" s="164">
        <v>-6553850</v>
      </c>
      <c r="Z22" s="146">
        <v>-12.05</v>
      </c>
      <c r="AA22" s="162">
        <v>54371807</v>
      </c>
    </row>
    <row r="23" spans="1:27" ht="13.5">
      <c r="A23" s="143" t="s">
        <v>92</v>
      </c>
      <c r="B23" s="141"/>
      <c r="C23" s="160">
        <v>50242443</v>
      </c>
      <c r="D23" s="160"/>
      <c r="E23" s="161">
        <v>62944968</v>
      </c>
      <c r="F23" s="65">
        <v>62944968</v>
      </c>
      <c r="G23" s="65">
        <v>5632904</v>
      </c>
      <c r="H23" s="65">
        <v>5365802</v>
      </c>
      <c r="I23" s="65">
        <v>5386021</v>
      </c>
      <c r="J23" s="65">
        <v>16384727</v>
      </c>
      <c r="K23" s="65">
        <v>5420767</v>
      </c>
      <c r="L23" s="65">
        <v>5363368</v>
      </c>
      <c r="M23" s="65">
        <v>5340364</v>
      </c>
      <c r="N23" s="65">
        <v>16124499</v>
      </c>
      <c r="O23" s="65">
        <v>5347955</v>
      </c>
      <c r="P23" s="65">
        <v>5312937</v>
      </c>
      <c r="Q23" s="65">
        <v>5826791</v>
      </c>
      <c r="R23" s="65">
        <v>16487683</v>
      </c>
      <c r="S23" s="65">
        <v>7238000</v>
      </c>
      <c r="T23" s="65">
        <v>5781591</v>
      </c>
      <c r="U23" s="65">
        <v>4497835</v>
      </c>
      <c r="V23" s="65">
        <v>17517426</v>
      </c>
      <c r="W23" s="65">
        <v>66514335</v>
      </c>
      <c r="X23" s="65">
        <v>62944968</v>
      </c>
      <c r="Y23" s="65">
        <v>3569367</v>
      </c>
      <c r="Z23" s="145">
        <v>5.67</v>
      </c>
      <c r="AA23" s="160">
        <v>62944968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1011682840</v>
      </c>
      <c r="D25" s="177">
        <f>+D5+D9+D15+D19+D24</f>
        <v>0</v>
      </c>
      <c r="E25" s="178">
        <f t="shared" si="4"/>
        <v>1137321580</v>
      </c>
      <c r="F25" s="78">
        <f t="shared" si="4"/>
        <v>1012867158</v>
      </c>
      <c r="G25" s="78">
        <f t="shared" si="4"/>
        <v>203009437</v>
      </c>
      <c r="H25" s="78">
        <f t="shared" si="4"/>
        <v>81296467</v>
      </c>
      <c r="I25" s="78">
        <f t="shared" si="4"/>
        <v>79360372</v>
      </c>
      <c r="J25" s="78">
        <f t="shared" si="4"/>
        <v>363666276</v>
      </c>
      <c r="K25" s="78">
        <f t="shared" si="4"/>
        <v>85256439</v>
      </c>
      <c r="L25" s="78">
        <f t="shared" si="4"/>
        <v>70196608</v>
      </c>
      <c r="M25" s="78">
        <f t="shared" si="4"/>
        <v>134045519</v>
      </c>
      <c r="N25" s="78">
        <f t="shared" si="4"/>
        <v>289498566</v>
      </c>
      <c r="O25" s="78">
        <f t="shared" si="4"/>
        <v>67045407</v>
      </c>
      <c r="P25" s="78">
        <f t="shared" si="4"/>
        <v>100738001</v>
      </c>
      <c r="Q25" s="78">
        <f t="shared" si="4"/>
        <v>179052092</v>
      </c>
      <c r="R25" s="78">
        <f t="shared" si="4"/>
        <v>346835500</v>
      </c>
      <c r="S25" s="78">
        <f t="shared" si="4"/>
        <v>73986517</v>
      </c>
      <c r="T25" s="78">
        <f t="shared" si="4"/>
        <v>78314095</v>
      </c>
      <c r="U25" s="78">
        <f t="shared" si="4"/>
        <v>98939295</v>
      </c>
      <c r="V25" s="78">
        <f t="shared" si="4"/>
        <v>251239907</v>
      </c>
      <c r="W25" s="78">
        <f t="shared" si="4"/>
        <v>1251240249</v>
      </c>
      <c r="X25" s="78">
        <f t="shared" si="4"/>
        <v>1012867158</v>
      </c>
      <c r="Y25" s="78">
        <f t="shared" si="4"/>
        <v>238373091</v>
      </c>
      <c r="Z25" s="179">
        <f>+IF(X25&lt;&gt;0,+(Y25/X25)*100,0)</f>
        <v>23.534487135577557</v>
      </c>
      <c r="AA25" s="177">
        <f>+AA5+AA9+AA15+AA19+AA24</f>
        <v>1012867158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290464933</v>
      </c>
      <c r="D28" s="158">
        <f>SUM(D29:D31)</f>
        <v>0</v>
      </c>
      <c r="E28" s="159">
        <f t="shared" si="5"/>
        <v>223498184</v>
      </c>
      <c r="F28" s="105">
        <f t="shared" si="5"/>
        <v>117576440</v>
      </c>
      <c r="G28" s="105">
        <f t="shared" si="5"/>
        <v>7874812</v>
      </c>
      <c r="H28" s="105">
        <f t="shared" si="5"/>
        <v>13797694</v>
      </c>
      <c r="I28" s="105">
        <f t="shared" si="5"/>
        <v>11781173</v>
      </c>
      <c r="J28" s="105">
        <f t="shared" si="5"/>
        <v>33453679</v>
      </c>
      <c r="K28" s="105">
        <f t="shared" si="5"/>
        <v>13762862</v>
      </c>
      <c r="L28" s="105">
        <f t="shared" si="5"/>
        <v>15192782</v>
      </c>
      <c r="M28" s="105">
        <f t="shared" si="5"/>
        <v>15643821</v>
      </c>
      <c r="N28" s="105">
        <f t="shared" si="5"/>
        <v>44599465</v>
      </c>
      <c r="O28" s="105">
        <f t="shared" si="5"/>
        <v>13970946</v>
      </c>
      <c r="P28" s="105">
        <f t="shared" si="5"/>
        <v>13177134</v>
      </c>
      <c r="Q28" s="105">
        <f t="shared" si="5"/>
        <v>21568172</v>
      </c>
      <c r="R28" s="105">
        <f t="shared" si="5"/>
        <v>48716252</v>
      </c>
      <c r="S28" s="105">
        <f t="shared" si="5"/>
        <v>11056455</v>
      </c>
      <c r="T28" s="105">
        <f t="shared" si="5"/>
        <v>12117681</v>
      </c>
      <c r="U28" s="105">
        <f t="shared" si="5"/>
        <v>9885363</v>
      </c>
      <c r="V28" s="105">
        <f t="shared" si="5"/>
        <v>33059499</v>
      </c>
      <c r="W28" s="105">
        <f t="shared" si="5"/>
        <v>159828895</v>
      </c>
      <c r="X28" s="105">
        <f t="shared" si="5"/>
        <v>117576440</v>
      </c>
      <c r="Y28" s="105">
        <f t="shared" si="5"/>
        <v>42252455</v>
      </c>
      <c r="Z28" s="142">
        <f>+IF(X28&lt;&gt;0,+(Y28/X28)*100,0)</f>
        <v>35.93615778807387</v>
      </c>
      <c r="AA28" s="158">
        <f>SUM(AA29:AA31)</f>
        <v>117576440</v>
      </c>
    </row>
    <row r="29" spans="1:27" ht="13.5">
      <c r="A29" s="143" t="s">
        <v>75</v>
      </c>
      <c r="B29" s="141"/>
      <c r="C29" s="160">
        <v>51604977</v>
      </c>
      <c r="D29" s="160"/>
      <c r="E29" s="161">
        <v>41023857</v>
      </c>
      <c r="F29" s="65">
        <v>34591558</v>
      </c>
      <c r="G29" s="65">
        <v>2414743</v>
      </c>
      <c r="H29" s="65">
        <v>2361875</v>
      </c>
      <c r="I29" s="65">
        <v>2347723</v>
      </c>
      <c r="J29" s="65">
        <v>7124341</v>
      </c>
      <c r="K29" s="65">
        <v>3153866</v>
      </c>
      <c r="L29" s="65">
        <v>2610969</v>
      </c>
      <c r="M29" s="65">
        <v>2734545</v>
      </c>
      <c r="N29" s="65">
        <v>8499380</v>
      </c>
      <c r="O29" s="65">
        <v>3613515</v>
      </c>
      <c r="P29" s="65">
        <v>2674156</v>
      </c>
      <c r="Q29" s="65">
        <v>2573739</v>
      </c>
      <c r="R29" s="65">
        <v>8861410</v>
      </c>
      <c r="S29" s="65">
        <v>2327935</v>
      </c>
      <c r="T29" s="65">
        <v>2472159</v>
      </c>
      <c r="U29" s="65">
        <v>3912652</v>
      </c>
      <c r="V29" s="65">
        <v>8712746</v>
      </c>
      <c r="W29" s="65">
        <v>33197877</v>
      </c>
      <c r="X29" s="65">
        <v>34591558</v>
      </c>
      <c r="Y29" s="65">
        <v>-1393681</v>
      </c>
      <c r="Z29" s="145">
        <v>-4.03</v>
      </c>
      <c r="AA29" s="160">
        <v>34591558</v>
      </c>
    </row>
    <row r="30" spans="1:27" ht="13.5">
      <c r="A30" s="143" t="s">
        <v>76</v>
      </c>
      <c r="B30" s="141"/>
      <c r="C30" s="162">
        <v>191596656</v>
      </c>
      <c r="D30" s="162"/>
      <c r="E30" s="163">
        <v>135722123</v>
      </c>
      <c r="F30" s="164">
        <v>34966328</v>
      </c>
      <c r="G30" s="164">
        <v>2187216</v>
      </c>
      <c r="H30" s="164">
        <v>7380641</v>
      </c>
      <c r="I30" s="164">
        <v>6854962</v>
      </c>
      <c r="J30" s="164">
        <v>16422819</v>
      </c>
      <c r="K30" s="164">
        <v>7405840</v>
      </c>
      <c r="L30" s="164">
        <v>8862154</v>
      </c>
      <c r="M30" s="164">
        <v>9899982</v>
      </c>
      <c r="N30" s="164">
        <v>26167976</v>
      </c>
      <c r="O30" s="164">
        <v>7896933</v>
      </c>
      <c r="P30" s="164">
        <v>7024554</v>
      </c>
      <c r="Q30" s="164">
        <v>15573178</v>
      </c>
      <c r="R30" s="164">
        <v>30494665</v>
      </c>
      <c r="S30" s="164">
        <v>3693412</v>
      </c>
      <c r="T30" s="164">
        <v>6947754</v>
      </c>
      <c r="U30" s="164">
        <v>791782</v>
      </c>
      <c r="V30" s="164">
        <v>11432948</v>
      </c>
      <c r="W30" s="164">
        <v>84518408</v>
      </c>
      <c r="X30" s="164">
        <v>34966328</v>
      </c>
      <c r="Y30" s="164">
        <v>49552080</v>
      </c>
      <c r="Z30" s="146">
        <v>141.71</v>
      </c>
      <c r="AA30" s="162">
        <v>34966328</v>
      </c>
    </row>
    <row r="31" spans="1:27" ht="13.5">
      <c r="A31" s="143" t="s">
        <v>77</v>
      </c>
      <c r="B31" s="141"/>
      <c r="C31" s="160">
        <v>47263300</v>
      </c>
      <c r="D31" s="160"/>
      <c r="E31" s="161">
        <v>46752204</v>
      </c>
      <c r="F31" s="65">
        <v>48018554</v>
      </c>
      <c r="G31" s="65">
        <v>3272853</v>
      </c>
      <c r="H31" s="65">
        <v>4055178</v>
      </c>
      <c r="I31" s="65">
        <v>2578488</v>
      </c>
      <c r="J31" s="65">
        <v>9906519</v>
      </c>
      <c r="K31" s="65">
        <v>3203156</v>
      </c>
      <c r="L31" s="65">
        <v>3719659</v>
      </c>
      <c r="M31" s="65">
        <v>3009294</v>
      </c>
      <c r="N31" s="65">
        <v>9932109</v>
      </c>
      <c r="O31" s="65">
        <v>2460498</v>
      </c>
      <c r="P31" s="65">
        <v>3478424</v>
      </c>
      <c r="Q31" s="65">
        <v>3421255</v>
      </c>
      <c r="R31" s="65">
        <v>9360177</v>
      </c>
      <c r="S31" s="65">
        <v>5035108</v>
      </c>
      <c r="T31" s="65">
        <v>2697768</v>
      </c>
      <c r="U31" s="65">
        <v>5180929</v>
      </c>
      <c r="V31" s="65">
        <v>12913805</v>
      </c>
      <c r="W31" s="65">
        <v>42112610</v>
      </c>
      <c r="X31" s="65">
        <v>48018554</v>
      </c>
      <c r="Y31" s="65">
        <v>-5905944</v>
      </c>
      <c r="Z31" s="145">
        <v>-12.3</v>
      </c>
      <c r="AA31" s="160">
        <v>48018554</v>
      </c>
    </row>
    <row r="32" spans="1:27" ht="13.5">
      <c r="A32" s="140" t="s">
        <v>78</v>
      </c>
      <c r="B32" s="141"/>
      <c r="C32" s="158">
        <f aca="true" t="shared" si="6" ref="C32:Y32">SUM(C33:C37)</f>
        <v>287815251</v>
      </c>
      <c r="D32" s="158">
        <f>SUM(D33:D37)</f>
        <v>0</v>
      </c>
      <c r="E32" s="159">
        <f t="shared" si="6"/>
        <v>152203963</v>
      </c>
      <c r="F32" s="105">
        <f t="shared" si="6"/>
        <v>143853859</v>
      </c>
      <c r="G32" s="105">
        <f t="shared" si="6"/>
        <v>8800641</v>
      </c>
      <c r="H32" s="105">
        <f t="shared" si="6"/>
        <v>9927411</v>
      </c>
      <c r="I32" s="105">
        <f t="shared" si="6"/>
        <v>10386722</v>
      </c>
      <c r="J32" s="105">
        <f t="shared" si="6"/>
        <v>29114774</v>
      </c>
      <c r="K32" s="105">
        <f t="shared" si="6"/>
        <v>11178445</v>
      </c>
      <c r="L32" s="105">
        <f t="shared" si="6"/>
        <v>9884126</v>
      </c>
      <c r="M32" s="105">
        <f t="shared" si="6"/>
        <v>11258248</v>
      </c>
      <c r="N32" s="105">
        <f t="shared" si="6"/>
        <v>32320819</v>
      </c>
      <c r="O32" s="105">
        <f t="shared" si="6"/>
        <v>9899869</v>
      </c>
      <c r="P32" s="105">
        <f t="shared" si="6"/>
        <v>11622647</v>
      </c>
      <c r="Q32" s="105">
        <f t="shared" si="6"/>
        <v>13445940</v>
      </c>
      <c r="R32" s="105">
        <f t="shared" si="6"/>
        <v>34968456</v>
      </c>
      <c r="S32" s="105">
        <f t="shared" si="6"/>
        <v>11296325</v>
      </c>
      <c r="T32" s="105">
        <f t="shared" si="6"/>
        <v>9558358</v>
      </c>
      <c r="U32" s="105">
        <f t="shared" si="6"/>
        <v>26813081</v>
      </c>
      <c r="V32" s="105">
        <f t="shared" si="6"/>
        <v>47667764</v>
      </c>
      <c r="W32" s="105">
        <f t="shared" si="6"/>
        <v>144071813</v>
      </c>
      <c r="X32" s="105">
        <f t="shared" si="6"/>
        <v>143853859</v>
      </c>
      <c r="Y32" s="105">
        <f t="shared" si="6"/>
        <v>217954</v>
      </c>
      <c r="Z32" s="142">
        <f>+IF(X32&lt;&gt;0,+(Y32/X32)*100,0)</f>
        <v>0.1515107078218875</v>
      </c>
      <c r="AA32" s="158">
        <f>SUM(AA33:AA37)</f>
        <v>143853859</v>
      </c>
    </row>
    <row r="33" spans="1:27" ht="13.5">
      <c r="A33" s="143" t="s">
        <v>79</v>
      </c>
      <c r="B33" s="141"/>
      <c r="C33" s="160">
        <v>41459184</v>
      </c>
      <c r="D33" s="160"/>
      <c r="E33" s="161">
        <v>30488534</v>
      </c>
      <c r="F33" s="65">
        <v>30532124</v>
      </c>
      <c r="G33" s="65">
        <v>1621064</v>
      </c>
      <c r="H33" s="65">
        <v>1713925</v>
      </c>
      <c r="I33" s="65">
        <v>1638473</v>
      </c>
      <c r="J33" s="65">
        <v>4973462</v>
      </c>
      <c r="K33" s="65">
        <v>1797980</v>
      </c>
      <c r="L33" s="65">
        <v>1744802</v>
      </c>
      <c r="M33" s="65">
        <v>1690150</v>
      </c>
      <c r="N33" s="65">
        <v>5232932</v>
      </c>
      <c r="O33" s="65">
        <v>1561837</v>
      </c>
      <c r="P33" s="65">
        <v>3387553</v>
      </c>
      <c r="Q33" s="65">
        <v>1630432</v>
      </c>
      <c r="R33" s="65">
        <v>6579822</v>
      </c>
      <c r="S33" s="65">
        <v>1889907</v>
      </c>
      <c r="T33" s="65">
        <v>1646394</v>
      </c>
      <c r="U33" s="65">
        <v>1640842</v>
      </c>
      <c r="V33" s="65">
        <v>5177143</v>
      </c>
      <c r="W33" s="65">
        <v>21963359</v>
      </c>
      <c r="X33" s="65">
        <v>30532124</v>
      </c>
      <c r="Y33" s="65">
        <v>-8568765</v>
      </c>
      <c r="Z33" s="145">
        <v>-28.06</v>
      </c>
      <c r="AA33" s="160">
        <v>30532124</v>
      </c>
    </row>
    <row r="34" spans="1:27" ht="13.5">
      <c r="A34" s="143" t="s">
        <v>80</v>
      </c>
      <c r="B34" s="141"/>
      <c r="C34" s="160">
        <v>28245287</v>
      </c>
      <c r="D34" s="160"/>
      <c r="E34" s="161">
        <v>19165016</v>
      </c>
      <c r="F34" s="65">
        <v>18855300</v>
      </c>
      <c r="G34" s="65">
        <v>1587413</v>
      </c>
      <c r="H34" s="65">
        <v>1523902</v>
      </c>
      <c r="I34" s="65">
        <v>1322317</v>
      </c>
      <c r="J34" s="65">
        <v>4433632</v>
      </c>
      <c r="K34" s="65">
        <v>1466687</v>
      </c>
      <c r="L34" s="65">
        <v>1402858</v>
      </c>
      <c r="M34" s="65">
        <v>1503595</v>
      </c>
      <c r="N34" s="65">
        <v>4373140</v>
      </c>
      <c r="O34" s="65">
        <v>1570047</v>
      </c>
      <c r="P34" s="65">
        <v>1358459</v>
      </c>
      <c r="Q34" s="65">
        <v>1558757</v>
      </c>
      <c r="R34" s="65">
        <v>4487263</v>
      </c>
      <c r="S34" s="65">
        <v>1713071</v>
      </c>
      <c r="T34" s="65">
        <v>1617581</v>
      </c>
      <c r="U34" s="65">
        <v>1602975</v>
      </c>
      <c r="V34" s="65">
        <v>4933627</v>
      </c>
      <c r="W34" s="65">
        <v>18227662</v>
      </c>
      <c r="X34" s="65">
        <v>18855300</v>
      </c>
      <c r="Y34" s="65">
        <v>-627638</v>
      </c>
      <c r="Z34" s="145">
        <v>-3.33</v>
      </c>
      <c r="AA34" s="160">
        <v>18855300</v>
      </c>
    </row>
    <row r="35" spans="1:27" ht="13.5">
      <c r="A35" s="143" t="s">
        <v>81</v>
      </c>
      <c r="B35" s="141"/>
      <c r="C35" s="160">
        <v>190071707</v>
      </c>
      <c r="D35" s="160"/>
      <c r="E35" s="161">
        <v>81589053</v>
      </c>
      <c r="F35" s="65">
        <v>73224180</v>
      </c>
      <c r="G35" s="65">
        <v>3833335</v>
      </c>
      <c r="H35" s="65">
        <v>5012392</v>
      </c>
      <c r="I35" s="65">
        <v>5926918</v>
      </c>
      <c r="J35" s="65">
        <v>14772645</v>
      </c>
      <c r="K35" s="65">
        <v>6282084</v>
      </c>
      <c r="L35" s="65">
        <v>5135768</v>
      </c>
      <c r="M35" s="65">
        <v>6481955</v>
      </c>
      <c r="N35" s="65">
        <v>17899807</v>
      </c>
      <c r="O35" s="65">
        <v>5186837</v>
      </c>
      <c r="P35" s="65">
        <v>5057855</v>
      </c>
      <c r="Q35" s="65">
        <v>8618123</v>
      </c>
      <c r="R35" s="65">
        <v>18862815</v>
      </c>
      <c r="S35" s="65">
        <v>6234909</v>
      </c>
      <c r="T35" s="65">
        <v>5451981</v>
      </c>
      <c r="U35" s="65">
        <v>22733325</v>
      </c>
      <c r="V35" s="65">
        <v>34420215</v>
      </c>
      <c r="W35" s="65">
        <v>85955482</v>
      </c>
      <c r="X35" s="65">
        <v>73224180</v>
      </c>
      <c r="Y35" s="65">
        <v>12731302</v>
      </c>
      <c r="Z35" s="145">
        <v>17.39</v>
      </c>
      <c r="AA35" s="160">
        <v>73224180</v>
      </c>
    </row>
    <row r="36" spans="1:27" ht="13.5">
      <c r="A36" s="143" t="s">
        <v>82</v>
      </c>
      <c r="B36" s="141"/>
      <c r="C36" s="160">
        <v>2748159</v>
      </c>
      <c r="D36" s="160"/>
      <c r="E36" s="161">
        <v>7478158</v>
      </c>
      <c r="F36" s="65">
        <v>9679173</v>
      </c>
      <c r="G36" s="65">
        <v>612756</v>
      </c>
      <c r="H36" s="65">
        <v>585152</v>
      </c>
      <c r="I36" s="65">
        <v>488705</v>
      </c>
      <c r="J36" s="65">
        <v>1686613</v>
      </c>
      <c r="K36" s="65">
        <v>585709</v>
      </c>
      <c r="L36" s="65">
        <v>560713</v>
      </c>
      <c r="M36" s="65">
        <v>523107</v>
      </c>
      <c r="N36" s="65">
        <v>1669529</v>
      </c>
      <c r="O36" s="65">
        <v>555926</v>
      </c>
      <c r="P36" s="65">
        <v>749304</v>
      </c>
      <c r="Q36" s="65">
        <v>537199</v>
      </c>
      <c r="R36" s="65">
        <v>1842429</v>
      </c>
      <c r="S36" s="65">
        <v>554428</v>
      </c>
      <c r="T36" s="65">
        <v>513364</v>
      </c>
      <c r="U36" s="65">
        <v>534078</v>
      </c>
      <c r="V36" s="65">
        <v>1601870</v>
      </c>
      <c r="W36" s="65">
        <v>6800441</v>
      </c>
      <c r="X36" s="65">
        <v>9679173</v>
      </c>
      <c r="Y36" s="65">
        <v>-2878732</v>
      </c>
      <c r="Z36" s="145">
        <v>-29.74</v>
      </c>
      <c r="AA36" s="160">
        <v>9679173</v>
      </c>
    </row>
    <row r="37" spans="1:27" ht="13.5">
      <c r="A37" s="143" t="s">
        <v>83</v>
      </c>
      <c r="B37" s="141"/>
      <c r="C37" s="162">
        <v>25290914</v>
      </c>
      <c r="D37" s="162"/>
      <c r="E37" s="163">
        <v>13483202</v>
      </c>
      <c r="F37" s="164">
        <v>11563082</v>
      </c>
      <c r="G37" s="164">
        <v>1146073</v>
      </c>
      <c r="H37" s="164">
        <v>1092040</v>
      </c>
      <c r="I37" s="164">
        <v>1010309</v>
      </c>
      <c r="J37" s="164">
        <v>3248422</v>
      </c>
      <c r="K37" s="164">
        <v>1045985</v>
      </c>
      <c r="L37" s="164">
        <v>1039985</v>
      </c>
      <c r="M37" s="164">
        <v>1059441</v>
      </c>
      <c r="N37" s="164">
        <v>3145411</v>
      </c>
      <c r="O37" s="164">
        <v>1025222</v>
      </c>
      <c r="P37" s="164">
        <v>1069476</v>
      </c>
      <c r="Q37" s="164">
        <v>1101429</v>
      </c>
      <c r="R37" s="164">
        <v>3196127</v>
      </c>
      <c r="S37" s="164">
        <v>904010</v>
      </c>
      <c r="T37" s="164">
        <v>329038</v>
      </c>
      <c r="U37" s="164">
        <v>301861</v>
      </c>
      <c r="V37" s="164">
        <v>1534909</v>
      </c>
      <c r="W37" s="164">
        <v>11124869</v>
      </c>
      <c r="X37" s="164">
        <v>11563082</v>
      </c>
      <c r="Y37" s="164">
        <v>-438213</v>
      </c>
      <c r="Z37" s="146">
        <v>-3.79</v>
      </c>
      <c r="AA37" s="162">
        <v>11563082</v>
      </c>
    </row>
    <row r="38" spans="1:27" ht="13.5">
      <c r="A38" s="140" t="s">
        <v>84</v>
      </c>
      <c r="B38" s="147"/>
      <c r="C38" s="158">
        <f aca="true" t="shared" si="7" ref="C38:Y38">SUM(C39:C41)</f>
        <v>242020896</v>
      </c>
      <c r="D38" s="158">
        <f>SUM(D39:D41)</f>
        <v>0</v>
      </c>
      <c r="E38" s="159">
        <f t="shared" si="7"/>
        <v>187129656</v>
      </c>
      <c r="F38" s="105">
        <f t="shared" si="7"/>
        <v>94306543</v>
      </c>
      <c r="G38" s="105">
        <f t="shared" si="7"/>
        <v>4001022</v>
      </c>
      <c r="H38" s="105">
        <f t="shared" si="7"/>
        <v>6098985</v>
      </c>
      <c r="I38" s="105">
        <f t="shared" si="7"/>
        <v>7808254</v>
      </c>
      <c r="J38" s="105">
        <f t="shared" si="7"/>
        <v>17908261</v>
      </c>
      <c r="K38" s="105">
        <f t="shared" si="7"/>
        <v>6246678</v>
      </c>
      <c r="L38" s="105">
        <f t="shared" si="7"/>
        <v>5946218</v>
      </c>
      <c r="M38" s="105">
        <f t="shared" si="7"/>
        <v>4074018</v>
      </c>
      <c r="N38" s="105">
        <f t="shared" si="7"/>
        <v>16266914</v>
      </c>
      <c r="O38" s="105">
        <f t="shared" si="7"/>
        <v>5017841</v>
      </c>
      <c r="P38" s="105">
        <f t="shared" si="7"/>
        <v>4444189</v>
      </c>
      <c r="Q38" s="105">
        <f t="shared" si="7"/>
        <v>4764637</v>
      </c>
      <c r="R38" s="105">
        <f t="shared" si="7"/>
        <v>14226667</v>
      </c>
      <c r="S38" s="105">
        <f t="shared" si="7"/>
        <v>3975075</v>
      </c>
      <c r="T38" s="105">
        <f t="shared" si="7"/>
        <v>4201402</v>
      </c>
      <c r="U38" s="105">
        <f t="shared" si="7"/>
        <v>5359000</v>
      </c>
      <c r="V38" s="105">
        <f t="shared" si="7"/>
        <v>13535477</v>
      </c>
      <c r="W38" s="105">
        <f t="shared" si="7"/>
        <v>61937319</v>
      </c>
      <c r="X38" s="105">
        <f t="shared" si="7"/>
        <v>94306543</v>
      </c>
      <c r="Y38" s="105">
        <f t="shared" si="7"/>
        <v>-32369224</v>
      </c>
      <c r="Z38" s="142">
        <f>+IF(X38&lt;&gt;0,+(Y38/X38)*100,0)</f>
        <v>-34.323412745603456</v>
      </c>
      <c r="AA38" s="158">
        <f>SUM(AA39:AA41)</f>
        <v>94306543</v>
      </c>
    </row>
    <row r="39" spans="1:27" ht="13.5">
      <c r="A39" s="143" t="s">
        <v>85</v>
      </c>
      <c r="B39" s="141"/>
      <c r="C39" s="160">
        <v>48760087</v>
      </c>
      <c r="D39" s="160"/>
      <c r="E39" s="161">
        <v>128356455</v>
      </c>
      <c r="F39" s="65">
        <v>28651971</v>
      </c>
      <c r="G39" s="65">
        <v>1584223</v>
      </c>
      <c r="H39" s="65">
        <v>2108702</v>
      </c>
      <c r="I39" s="65">
        <v>5347529</v>
      </c>
      <c r="J39" s="65">
        <v>9040454</v>
      </c>
      <c r="K39" s="65">
        <v>3385774</v>
      </c>
      <c r="L39" s="65">
        <v>2117072</v>
      </c>
      <c r="M39" s="65">
        <v>1940932</v>
      </c>
      <c r="N39" s="65">
        <v>7443778</v>
      </c>
      <c r="O39" s="65">
        <v>2014468</v>
      </c>
      <c r="P39" s="65">
        <v>2081131</v>
      </c>
      <c r="Q39" s="65">
        <v>1976753</v>
      </c>
      <c r="R39" s="65">
        <v>6072352</v>
      </c>
      <c r="S39" s="65">
        <v>1624097</v>
      </c>
      <c r="T39" s="65">
        <v>1863625</v>
      </c>
      <c r="U39" s="65">
        <v>2704365</v>
      </c>
      <c r="V39" s="65">
        <v>6192087</v>
      </c>
      <c r="W39" s="65">
        <v>28748671</v>
      </c>
      <c r="X39" s="65">
        <v>28651971</v>
      </c>
      <c r="Y39" s="65">
        <v>96700</v>
      </c>
      <c r="Z39" s="145">
        <v>0.34</v>
      </c>
      <c r="AA39" s="160">
        <v>28651971</v>
      </c>
    </row>
    <row r="40" spans="1:27" ht="13.5">
      <c r="A40" s="143" t="s">
        <v>86</v>
      </c>
      <c r="B40" s="141"/>
      <c r="C40" s="160">
        <v>174585624</v>
      </c>
      <c r="D40" s="160"/>
      <c r="E40" s="161">
        <v>51892749</v>
      </c>
      <c r="F40" s="65">
        <v>58995322</v>
      </c>
      <c r="G40" s="65">
        <v>2044277</v>
      </c>
      <c r="H40" s="65">
        <v>3617025</v>
      </c>
      <c r="I40" s="65">
        <v>2088575</v>
      </c>
      <c r="J40" s="65">
        <v>7749877</v>
      </c>
      <c r="K40" s="65">
        <v>2498708</v>
      </c>
      <c r="L40" s="65">
        <v>3449788</v>
      </c>
      <c r="M40" s="65">
        <v>2000380</v>
      </c>
      <c r="N40" s="65">
        <v>7948876</v>
      </c>
      <c r="O40" s="65">
        <v>2473097</v>
      </c>
      <c r="P40" s="65">
        <v>2009964</v>
      </c>
      <c r="Q40" s="65">
        <v>2161926</v>
      </c>
      <c r="R40" s="65">
        <v>6644987</v>
      </c>
      <c r="S40" s="65">
        <v>1981754</v>
      </c>
      <c r="T40" s="65">
        <v>1962125</v>
      </c>
      <c r="U40" s="65">
        <v>2312742</v>
      </c>
      <c r="V40" s="65">
        <v>6256621</v>
      </c>
      <c r="W40" s="65">
        <v>28600361</v>
      </c>
      <c r="X40" s="65">
        <v>58995322</v>
      </c>
      <c r="Y40" s="65">
        <v>-30394961</v>
      </c>
      <c r="Z40" s="145">
        <v>-51.52</v>
      </c>
      <c r="AA40" s="160">
        <v>58995322</v>
      </c>
    </row>
    <row r="41" spans="1:27" ht="13.5">
      <c r="A41" s="143" t="s">
        <v>87</v>
      </c>
      <c r="B41" s="141"/>
      <c r="C41" s="160">
        <v>18675185</v>
      </c>
      <c r="D41" s="160"/>
      <c r="E41" s="161">
        <v>6880452</v>
      </c>
      <c r="F41" s="65">
        <v>6659250</v>
      </c>
      <c r="G41" s="65">
        <v>372522</v>
      </c>
      <c r="H41" s="65">
        <v>373258</v>
      </c>
      <c r="I41" s="65">
        <v>372150</v>
      </c>
      <c r="J41" s="65">
        <v>1117930</v>
      </c>
      <c r="K41" s="65">
        <v>362196</v>
      </c>
      <c r="L41" s="65">
        <v>379358</v>
      </c>
      <c r="M41" s="65">
        <v>132706</v>
      </c>
      <c r="N41" s="65">
        <v>874260</v>
      </c>
      <c r="O41" s="65">
        <v>530276</v>
      </c>
      <c r="P41" s="65">
        <v>353094</v>
      </c>
      <c r="Q41" s="65">
        <v>625958</v>
      </c>
      <c r="R41" s="65">
        <v>1509328</v>
      </c>
      <c r="S41" s="65">
        <v>369224</v>
      </c>
      <c r="T41" s="65">
        <v>375652</v>
      </c>
      <c r="U41" s="65">
        <v>341893</v>
      </c>
      <c r="V41" s="65">
        <v>1086769</v>
      </c>
      <c r="W41" s="65">
        <v>4588287</v>
      </c>
      <c r="X41" s="65">
        <v>6659250</v>
      </c>
      <c r="Y41" s="65">
        <v>-2070963</v>
      </c>
      <c r="Z41" s="145">
        <v>-31.1</v>
      </c>
      <c r="AA41" s="160">
        <v>6659250</v>
      </c>
    </row>
    <row r="42" spans="1:27" ht="13.5">
      <c r="A42" s="140" t="s">
        <v>88</v>
      </c>
      <c r="B42" s="147"/>
      <c r="C42" s="158">
        <f aca="true" t="shared" si="8" ref="C42:Y42">SUM(C43:C46)</f>
        <v>737005600</v>
      </c>
      <c r="D42" s="158">
        <f>SUM(D43:D46)</f>
        <v>0</v>
      </c>
      <c r="E42" s="159">
        <f t="shared" si="8"/>
        <v>573754713</v>
      </c>
      <c r="F42" s="105">
        <f t="shared" si="8"/>
        <v>667276733</v>
      </c>
      <c r="G42" s="105">
        <f t="shared" si="8"/>
        <v>45200841</v>
      </c>
      <c r="H42" s="105">
        <f t="shared" si="8"/>
        <v>76278400</v>
      </c>
      <c r="I42" s="105">
        <f t="shared" si="8"/>
        <v>54925218</v>
      </c>
      <c r="J42" s="105">
        <f t="shared" si="8"/>
        <v>176404459</v>
      </c>
      <c r="K42" s="105">
        <f t="shared" si="8"/>
        <v>51943472</v>
      </c>
      <c r="L42" s="105">
        <f t="shared" si="8"/>
        <v>51151384</v>
      </c>
      <c r="M42" s="105">
        <f t="shared" si="8"/>
        <v>51284653</v>
      </c>
      <c r="N42" s="105">
        <f t="shared" si="8"/>
        <v>154379509</v>
      </c>
      <c r="O42" s="105">
        <f t="shared" si="8"/>
        <v>47802965</v>
      </c>
      <c r="P42" s="105">
        <f t="shared" si="8"/>
        <v>48685048</v>
      </c>
      <c r="Q42" s="105">
        <f t="shared" si="8"/>
        <v>48022873</v>
      </c>
      <c r="R42" s="105">
        <f t="shared" si="8"/>
        <v>144510886</v>
      </c>
      <c r="S42" s="105">
        <f t="shared" si="8"/>
        <v>44818267</v>
      </c>
      <c r="T42" s="105">
        <f t="shared" si="8"/>
        <v>29498078</v>
      </c>
      <c r="U42" s="105">
        <f t="shared" si="8"/>
        <v>84236515</v>
      </c>
      <c r="V42" s="105">
        <f t="shared" si="8"/>
        <v>158552860</v>
      </c>
      <c r="W42" s="105">
        <f t="shared" si="8"/>
        <v>633847714</v>
      </c>
      <c r="X42" s="105">
        <f t="shared" si="8"/>
        <v>667276733</v>
      </c>
      <c r="Y42" s="105">
        <f t="shared" si="8"/>
        <v>-33429019</v>
      </c>
      <c r="Z42" s="142">
        <f>+IF(X42&lt;&gt;0,+(Y42/X42)*100,0)</f>
        <v>-5.009768413429755</v>
      </c>
      <c r="AA42" s="158">
        <f>SUM(AA43:AA46)</f>
        <v>667276733</v>
      </c>
    </row>
    <row r="43" spans="1:27" ht="13.5">
      <c r="A43" s="143" t="s">
        <v>89</v>
      </c>
      <c r="B43" s="141"/>
      <c r="C43" s="160">
        <v>358498180</v>
      </c>
      <c r="D43" s="160"/>
      <c r="E43" s="161">
        <v>319913883</v>
      </c>
      <c r="F43" s="65">
        <v>373007082</v>
      </c>
      <c r="G43" s="65">
        <v>30128267</v>
      </c>
      <c r="H43" s="65">
        <v>51616043</v>
      </c>
      <c r="I43" s="65">
        <v>32009502</v>
      </c>
      <c r="J43" s="65">
        <v>113753812</v>
      </c>
      <c r="K43" s="65">
        <v>28573896</v>
      </c>
      <c r="L43" s="65">
        <v>26089018</v>
      </c>
      <c r="M43" s="65">
        <v>27028652</v>
      </c>
      <c r="N43" s="65">
        <v>81691566</v>
      </c>
      <c r="O43" s="65">
        <v>24248117</v>
      </c>
      <c r="P43" s="65">
        <v>23228175</v>
      </c>
      <c r="Q43" s="65">
        <v>25631022</v>
      </c>
      <c r="R43" s="65">
        <v>73107314</v>
      </c>
      <c r="S43" s="65">
        <v>22139753</v>
      </c>
      <c r="T43" s="65">
        <v>6715722</v>
      </c>
      <c r="U43" s="65">
        <v>59091795</v>
      </c>
      <c r="V43" s="65">
        <v>87947270</v>
      </c>
      <c r="W43" s="65">
        <v>356499962</v>
      </c>
      <c r="X43" s="65">
        <v>373007082</v>
      </c>
      <c r="Y43" s="65">
        <v>-16507120</v>
      </c>
      <c r="Z43" s="145">
        <v>-4.43</v>
      </c>
      <c r="AA43" s="160">
        <v>373007082</v>
      </c>
    </row>
    <row r="44" spans="1:27" ht="13.5">
      <c r="A44" s="143" t="s">
        <v>90</v>
      </c>
      <c r="B44" s="141"/>
      <c r="C44" s="160">
        <v>221927460</v>
      </c>
      <c r="D44" s="160"/>
      <c r="E44" s="161">
        <v>141741665</v>
      </c>
      <c r="F44" s="65">
        <v>180191346</v>
      </c>
      <c r="G44" s="65">
        <v>9459120</v>
      </c>
      <c r="H44" s="65">
        <v>17220764</v>
      </c>
      <c r="I44" s="65">
        <v>15932535</v>
      </c>
      <c r="J44" s="65">
        <v>42612419</v>
      </c>
      <c r="K44" s="65">
        <v>15897975</v>
      </c>
      <c r="L44" s="65">
        <v>16972884</v>
      </c>
      <c r="M44" s="65">
        <v>17694830</v>
      </c>
      <c r="N44" s="65">
        <v>50565689</v>
      </c>
      <c r="O44" s="65">
        <v>16903416</v>
      </c>
      <c r="P44" s="65">
        <v>17472613</v>
      </c>
      <c r="Q44" s="65">
        <v>16136793</v>
      </c>
      <c r="R44" s="65">
        <v>50512822</v>
      </c>
      <c r="S44" s="65">
        <v>17041714</v>
      </c>
      <c r="T44" s="65">
        <v>15727382</v>
      </c>
      <c r="U44" s="65">
        <v>17967724</v>
      </c>
      <c r="V44" s="65">
        <v>50736820</v>
      </c>
      <c r="W44" s="65">
        <v>194427750</v>
      </c>
      <c r="X44" s="65">
        <v>180191346</v>
      </c>
      <c r="Y44" s="65">
        <v>14236404</v>
      </c>
      <c r="Z44" s="145">
        <v>7.9</v>
      </c>
      <c r="AA44" s="160">
        <v>180191346</v>
      </c>
    </row>
    <row r="45" spans="1:27" ht="13.5">
      <c r="A45" s="143" t="s">
        <v>91</v>
      </c>
      <c r="B45" s="141"/>
      <c r="C45" s="162">
        <v>85690584</v>
      </c>
      <c r="D45" s="162"/>
      <c r="E45" s="163">
        <v>61386554</v>
      </c>
      <c r="F45" s="164">
        <v>70303973</v>
      </c>
      <c r="G45" s="164">
        <v>2348846</v>
      </c>
      <c r="H45" s="164">
        <v>3761427</v>
      </c>
      <c r="I45" s="164">
        <v>3724623</v>
      </c>
      <c r="J45" s="164">
        <v>9834896</v>
      </c>
      <c r="K45" s="164">
        <v>3308279</v>
      </c>
      <c r="L45" s="164">
        <v>4282664</v>
      </c>
      <c r="M45" s="164">
        <v>3246333</v>
      </c>
      <c r="N45" s="164">
        <v>10837276</v>
      </c>
      <c r="O45" s="164">
        <v>3194254</v>
      </c>
      <c r="P45" s="164">
        <v>4138468</v>
      </c>
      <c r="Q45" s="164">
        <v>3101978</v>
      </c>
      <c r="R45" s="164">
        <v>10434700</v>
      </c>
      <c r="S45" s="164">
        <v>2273402</v>
      </c>
      <c r="T45" s="164">
        <v>3898665</v>
      </c>
      <c r="U45" s="164">
        <v>3699525</v>
      </c>
      <c r="V45" s="164">
        <v>9871592</v>
      </c>
      <c r="W45" s="164">
        <v>40978464</v>
      </c>
      <c r="X45" s="164">
        <v>70303973</v>
      </c>
      <c r="Y45" s="164">
        <v>-29325509</v>
      </c>
      <c r="Z45" s="146">
        <v>-41.71</v>
      </c>
      <c r="AA45" s="162">
        <v>70303973</v>
      </c>
    </row>
    <row r="46" spans="1:27" ht="13.5">
      <c r="A46" s="143" t="s">
        <v>92</v>
      </c>
      <c r="B46" s="141"/>
      <c r="C46" s="160">
        <v>70889376</v>
      </c>
      <c r="D46" s="160"/>
      <c r="E46" s="161">
        <v>50712611</v>
      </c>
      <c r="F46" s="65">
        <v>43774332</v>
      </c>
      <c r="G46" s="65">
        <v>3264608</v>
      </c>
      <c r="H46" s="65">
        <v>3680166</v>
      </c>
      <c r="I46" s="65">
        <v>3258558</v>
      </c>
      <c r="J46" s="65">
        <v>10203332</v>
      </c>
      <c r="K46" s="65">
        <v>4163322</v>
      </c>
      <c r="L46" s="65">
        <v>3806818</v>
      </c>
      <c r="M46" s="65">
        <v>3314838</v>
      </c>
      <c r="N46" s="65">
        <v>11284978</v>
      </c>
      <c r="O46" s="65">
        <v>3457178</v>
      </c>
      <c r="P46" s="65">
        <v>3845792</v>
      </c>
      <c r="Q46" s="65">
        <v>3153080</v>
      </c>
      <c r="R46" s="65">
        <v>10456050</v>
      </c>
      <c r="S46" s="65">
        <v>3363398</v>
      </c>
      <c r="T46" s="65">
        <v>3156309</v>
      </c>
      <c r="U46" s="65">
        <v>3477471</v>
      </c>
      <c r="V46" s="65">
        <v>9997178</v>
      </c>
      <c r="W46" s="65">
        <v>41941538</v>
      </c>
      <c r="X46" s="65">
        <v>43774332</v>
      </c>
      <c r="Y46" s="65">
        <v>-1832794</v>
      </c>
      <c r="Z46" s="145">
        <v>-4.19</v>
      </c>
      <c r="AA46" s="160">
        <v>43774332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1557306680</v>
      </c>
      <c r="D48" s="177">
        <f>+D28+D32+D38+D42+D47</f>
        <v>0</v>
      </c>
      <c r="E48" s="178">
        <f t="shared" si="9"/>
        <v>1136586516</v>
      </c>
      <c r="F48" s="78">
        <f t="shared" si="9"/>
        <v>1023013575</v>
      </c>
      <c r="G48" s="78">
        <f t="shared" si="9"/>
        <v>65877316</v>
      </c>
      <c r="H48" s="78">
        <f t="shared" si="9"/>
        <v>106102490</v>
      </c>
      <c r="I48" s="78">
        <f t="shared" si="9"/>
        <v>84901367</v>
      </c>
      <c r="J48" s="78">
        <f t="shared" si="9"/>
        <v>256881173</v>
      </c>
      <c r="K48" s="78">
        <f t="shared" si="9"/>
        <v>83131457</v>
      </c>
      <c r="L48" s="78">
        <f t="shared" si="9"/>
        <v>82174510</v>
      </c>
      <c r="M48" s="78">
        <f t="shared" si="9"/>
        <v>82260740</v>
      </c>
      <c r="N48" s="78">
        <f t="shared" si="9"/>
        <v>247566707</v>
      </c>
      <c r="O48" s="78">
        <f t="shared" si="9"/>
        <v>76691621</v>
      </c>
      <c r="P48" s="78">
        <f t="shared" si="9"/>
        <v>77929018</v>
      </c>
      <c r="Q48" s="78">
        <f t="shared" si="9"/>
        <v>87801622</v>
      </c>
      <c r="R48" s="78">
        <f t="shared" si="9"/>
        <v>242422261</v>
      </c>
      <c r="S48" s="78">
        <f t="shared" si="9"/>
        <v>71146122</v>
      </c>
      <c r="T48" s="78">
        <f t="shared" si="9"/>
        <v>55375519</v>
      </c>
      <c r="U48" s="78">
        <f t="shared" si="9"/>
        <v>126293959</v>
      </c>
      <c r="V48" s="78">
        <f t="shared" si="9"/>
        <v>252815600</v>
      </c>
      <c r="W48" s="78">
        <f t="shared" si="9"/>
        <v>999685741</v>
      </c>
      <c r="X48" s="78">
        <f t="shared" si="9"/>
        <v>1023013575</v>
      </c>
      <c r="Y48" s="78">
        <f t="shared" si="9"/>
        <v>-23327834</v>
      </c>
      <c r="Z48" s="179">
        <f>+IF(X48&lt;&gt;0,+(Y48/X48)*100,0)</f>
        <v>-2.280305420189561</v>
      </c>
      <c r="AA48" s="177">
        <f>+AA28+AA32+AA38+AA42+AA47</f>
        <v>1023013575</v>
      </c>
    </row>
    <row r="49" spans="1:27" ht="13.5">
      <c r="A49" s="153" t="s">
        <v>49</v>
      </c>
      <c r="B49" s="154"/>
      <c r="C49" s="180">
        <f aca="true" t="shared" si="10" ref="C49:Y49">+C25-C48</f>
        <v>-545623840</v>
      </c>
      <c r="D49" s="180">
        <f>+D25-D48</f>
        <v>0</v>
      </c>
      <c r="E49" s="181">
        <f t="shared" si="10"/>
        <v>735064</v>
      </c>
      <c r="F49" s="182">
        <f t="shared" si="10"/>
        <v>-10146417</v>
      </c>
      <c r="G49" s="182">
        <f t="shared" si="10"/>
        <v>137132121</v>
      </c>
      <c r="H49" s="182">
        <f t="shared" si="10"/>
        <v>-24806023</v>
      </c>
      <c r="I49" s="182">
        <f t="shared" si="10"/>
        <v>-5540995</v>
      </c>
      <c r="J49" s="182">
        <f t="shared" si="10"/>
        <v>106785103</v>
      </c>
      <c r="K49" s="182">
        <f t="shared" si="10"/>
        <v>2124982</v>
      </c>
      <c r="L49" s="182">
        <f t="shared" si="10"/>
        <v>-11977902</v>
      </c>
      <c r="M49" s="182">
        <f t="shared" si="10"/>
        <v>51784779</v>
      </c>
      <c r="N49" s="182">
        <f t="shared" si="10"/>
        <v>41931859</v>
      </c>
      <c r="O49" s="182">
        <f t="shared" si="10"/>
        <v>-9646214</v>
      </c>
      <c r="P49" s="182">
        <f t="shared" si="10"/>
        <v>22808983</v>
      </c>
      <c r="Q49" s="182">
        <f t="shared" si="10"/>
        <v>91250470</v>
      </c>
      <c r="R49" s="182">
        <f t="shared" si="10"/>
        <v>104413239</v>
      </c>
      <c r="S49" s="182">
        <f t="shared" si="10"/>
        <v>2840395</v>
      </c>
      <c r="T49" s="182">
        <f t="shared" si="10"/>
        <v>22938576</v>
      </c>
      <c r="U49" s="182">
        <f t="shared" si="10"/>
        <v>-27354664</v>
      </c>
      <c r="V49" s="182">
        <f t="shared" si="10"/>
        <v>-1575693</v>
      </c>
      <c r="W49" s="182">
        <f t="shared" si="10"/>
        <v>251554508</v>
      </c>
      <c r="X49" s="182">
        <f>IF(F25=F48,0,X25-X48)</f>
        <v>-10146417</v>
      </c>
      <c r="Y49" s="182">
        <f t="shared" si="10"/>
        <v>261700925</v>
      </c>
      <c r="Z49" s="183">
        <f>+IF(X49&lt;&gt;0,+(Y49/X49)*100,0)</f>
        <v>-2579.2447225458995</v>
      </c>
      <c r="AA49" s="180">
        <f>+AA25-AA48</f>
        <v>-10146417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143211840</v>
      </c>
      <c r="D5" s="160"/>
      <c r="E5" s="161">
        <v>181280565</v>
      </c>
      <c r="F5" s="65">
        <v>168280565</v>
      </c>
      <c r="G5" s="65">
        <v>13907083</v>
      </c>
      <c r="H5" s="65">
        <v>13953205</v>
      </c>
      <c r="I5" s="65">
        <v>13924147</v>
      </c>
      <c r="J5" s="65">
        <v>41784435</v>
      </c>
      <c r="K5" s="65">
        <v>14001963</v>
      </c>
      <c r="L5" s="65">
        <v>13984271</v>
      </c>
      <c r="M5" s="65">
        <v>13956888</v>
      </c>
      <c r="N5" s="65">
        <v>41943122</v>
      </c>
      <c r="O5" s="65">
        <v>13930010</v>
      </c>
      <c r="P5" s="65">
        <v>13871117</v>
      </c>
      <c r="Q5" s="65">
        <v>13980089</v>
      </c>
      <c r="R5" s="65">
        <v>41781216</v>
      </c>
      <c r="S5" s="65">
        <v>13410930</v>
      </c>
      <c r="T5" s="65">
        <v>12539741</v>
      </c>
      <c r="U5" s="65">
        <v>13283352</v>
      </c>
      <c r="V5" s="65">
        <v>39234023</v>
      </c>
      <c r="W5" s="65">
        <v>164742796</v>
      </c>
      <c r="X5" s="65">
        <v>168280565</v>
      </c>
      <c r="Y5" s="65">
        <v>-3537769</v>
      </c>
      <c r="Z5" s="145">
        <v>-2.1</v>
      </c>
      <c r="AA5" s="160">
        <v>168280565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263473516</v>
      </c>
      <c r="D7" s="160"/>
      <c r="E7" s="161">
        <v>334836255</v>
      </c>
      <c r="F7" s="65">
        <v>334836255</v>
      </c>
      <c r="G7" s="65">
        <v>33963335</v>
      </c>
      <c r="H7" s="65">
        <v>31467780</v>
      </c>
      <c r="I7" s="65">
        <v>29654642</v>
      </c>
      <c r="J7" s="65">
        <v>95085757</v>
      </c>
      <c r="K7" s="65">
        <v>21131007</v>
      </c>
      <c r="L7" s="65">
        <v>27222096</v>
      </c>
      <c r="M7" s="65">
        <v>23051518</v>
      </c>
      <c r="N7" s="65">
        <v>71404621</v>
      </c>
      <c r="O7" s="65">
        <v>18668442</v>
      </c>
      <c r="P7" s="65">
        <v>28019395</v>
      </c>
      <c r="Q7" s="65">
        <v>25670137</v>
      </c>
      <c r="R7" s="65">
        <v>72357974</v>
      </c>
      <c r="S7" s="65">
        <v>21082000</v>
      </c>
      <c r="T7" s="65">
        <v>25399601</v>
      </c>
      <c r="U7" s="65">
        <v>58386473</v>
      </c>
      <c r="V7" s="65">
        <v>104868074</v>
      </c>
      <c r="W7" s="65">
        <v>343716426</v>
      </c>
      <c r="X7" s="65">
        <v>334836255</v>
      </c>
      <c r="Y7" s="65">
        <v>8880171</v>
      </c>
      <c r="Z7" s="145">
        <v>2.65</v>
      </c>
      <c r="AA7" s="160">
        <v>334836255</v>
      </c>
    </row>
    <row r="8" spans="1:27" ht="13.5">
      <c r="A8" s="198" t="s">
        <v>104</v>
      </c>
      <c r="B8" s="197" t="s">
        <v>96</v>
      </c>
      <c r="C8" s="160">
        <v>164340813</v>
      </c>
      <c r="D8" s="160"/>
      <c r="E8" s="161">
        <v>177327998</v>
      </c>
      <c r="F8" s="65">
        <v>177301576</v>
      </c>
      <c r="G8" s="65">
        <v>20256529</v>
      </c>
      <c r="H8" s="65">
        <v>17588142</v>
      </c>
      <c r="I8" s="65">
        <v>17460161</v>
      </c>
      <c r="J8" s="65">
        <v>55304832</v>
      </c>
      <c r="K8" s="65">
        <v>25521556</v>
      </c>
      <c r="L8" s="65">
        <v>10839611</v>
      </c>
      <c r="M8" s="65">
        <v>18976030</v>
      </c>
      <c r="N8" s="65">
        <v>55337197</v>
      </c>
      <c r="O8" s="65">
        <v>14542587</v>
      </c>
      <c r="P8" s="65">
        <v>20323721</v>
      </c>
      <c r="Q8" s="65">
        <v>17617696</v>
      </c>
      <c r="R8" s="65">
        <v>52484004</v>
      </c>
      <c r="S8" s="65">
        <v>19917000</v>
      </c>
      <c r="T8" s="65">
        <v>17674773</v>
      </c>
      <c r="U8" s="65">
        <v>3495531</v>
      </c>
      <c r="V8" s="65">
        <v>41087304</v>
      </c>
      <c r="W8" s="65">
        <v>204213337</v>
      </c>
      <c r="X8" s="65">
        <v>177301576</v>
      </c>
      <c r="Y8" s="65">
        <v>26911761</v>
      </c>
      <c r="Z8" s="145">
        <v>15.18</v>
      </c>
      <c r="AA8" s="160">
        <v>177301576</v>
      </c>
    </row>
    <row r="9" spans="1:27" ht="13.5">
      <c r="A9" s="198" t="s">
        <v>105</v>
      </c>
      <c r="B9" s="197" t="s">
        <v>96</v>
      </c>
      <c r="C9" s="160">
        <v>46993202</v>
      </c>
      <c r="D9" s="160"/>
      <c r="E9" s="161">
        <v>63238807</v>
      </c>
      <c r="F9" s="65">
        <v>54248807</v>
      </c>
      <c r="G9" s="65">
        <v>4359346</v>
      </c>
      <c r="H9" s="65">
        <v>3978038</v>
      </c>
      <c r="I9" s="65">
        <v>3889262</v>
      </c>
      <c r="J9" s="65">
        <v>12226646</v>
      </c>
      <c r="K9" s="65">
        <v>4117877</v>
      </c>
      <c r="L9" s="65">
        <v>4113415</v>
      </c>
      <c r="M9" s="65">
        <v>4084033</v>
      </c>
      <c r="N9" s="65">
        <v>12315325</v>
      </c>
      <c r="O9" s="65">
        <v>3544311</v>
      </c>
      <c r="P9" s="65">
        <v>4380881</v>
      </c>
      <c r="Q9" s="65">
        <v>3902220</v>
      </c>
      <c r="R9" s="65">
        <v>11827412</v>
      </c>
      <c r="S9" s="65">
        <v>5491000</v>
      </c>
      <c r="T9" s="65">
        <v>4234230</v>
      </c>
      <c r="U9" s="65">
        <v>1717815</v>
      </c>
      <c r="V9" s="65">
        <v>11443045</v>
      </c>
      <c r="W9" s="65">
        <v>47812428</v>
      </c>
      <c r="X9" s="65">
        <v>54248807</v>
      </c>
      <c r="Y9" s="65">
        <v>-6436379</v>
      </c>
      <c r="Z9" s="145">
        <v>-11.86</v>
      </c>
      <c r="AA9" s="160">
        <v>54248807</v>
      </c>
    </row>
    <row r="10" spans="1:27" ht="13.5">
      <c r="A10" s="198" t="s">
        <v>106</v>
      </c>
      <c r="B10" s="197" t="s">
        <v>96</v>
      </c>
      <c r="C10" s="160">
        <v>50166449</v>
      </c>
      <c r="D10" s="160"/>
      <c r="E10" s="161">
        <v>62859308</v>
      </c>
      <c r="F10" s="59">
        <v>62859308</v>
      </c>
      <c r="G10" s="59">
        <v>5593858</v>
      </c>
      <c r="H10" s="59">
        <v>5362596</v>
      </c>
      <c r="I10" s="59">
        <v>5381492</v>
      </c>
      <c r="J10" s="59">
        <v>16337946</v>
      </c>
      <c r="K10" s="59">
        <v>5384336</v>
      </c>
      <c r="L10" s="59">
        <v>5357603</v>
      </c>
      <c r="M10" s="59">
        <v>5337948</v>
      </c>
      <c r="N10" s="59">
        <v>16079887</v>
      </c>
      <c r="O10" s="59">
        <v>5339752</v>
      </c>
      <c r="P10" s="59">
        <v>5304418</v>
      </c>
      <c r="Q10" s="59">
        <v>5819074</v>
      </c>
      <c r="R10" s="59">
        <v>16463244</v>
      </c>
      <c r="S10" s="59">
        <v>7238000</v>
      </c>
      <c r="T10" s="59">
        <v>5780030</v>
      </c>
      <c r="U10" s="59">
        <v>4492676</v>
      </c>
      <c r="V10" s="59">
        <v>17510706</v>
      </c>
      <c r="W10" s="59">
        <v>66391783</v>
      </c>
      <c r="X10" s="59">
        <v>62859308</v>
      </c>
      <c r="Y10" s="59">
        <v>3532475</v>
      </c>
      <c r="Z10" s="199">
        <v>5.62</v>
      </c>
      <c r="AA10" s="135">
        <v>62859308</v>
      </c>
    </row>
    <row r="11" spans="1:27" ht="13.5">
      <c r="A11" s="198" t="s">
        <v>107</v>
      </c>
      <c r="B11" s="200"/>
      <c r="C11" s="160">
        <v>-15492129</v>
      </c>
      <c r="D11" s="160"/>
      <c r="E11" s="161">
        <v>-32000000</v>
      </c>
      <c r="F11" s="65">
        <v>-32000000</v>
      </c>
      <c r="G11" s="65">
        <v>-1587334</v>
      </c>
      <c r="H11" s="65">
        <v>-1586734</v>
      </c>
      <c r="I11" s="65">
        <v>-1587284</v>
      </c>
      <c r="J11" s="65">
        <v>-4761352</v>
      </c>
      <c r="K11" s="65">
        <v>-1587329</v>
      </c>
      <c r="L11" s="65">
        <v>-1587334</v>
      </c>
      <c r="M11" s="65">
        <v>-1587234</v>
      </c>
      <c r="N11" s="65">
        <v>-4761897</v>
      </c>
      <c r="O11" s="65">
        <v>-1587106</v>
      </c>
      <c r="P11" s="65">
        <v>-1587334</v>
      </c>
      <c r="Q11" s="65">
        <v>-1587334</v>
      </c>
      <c r="R11" s="65">
        <v>-4761774</v>
      </c>
      <c r="S11" s="65">
        <v>-1587334</v>
      </c>
      <c r="T11" s="65">
        <v>-1587334</v>
      </c>
      <c r="U11" s="65">
        <v>-1587224</v>
      </c>
      <c r="V11" s="65">
        <v>-4761892</v>
      </c>
      <c r="W11" s="65">
        <v>-19046915</v>
      </c>
      <c r="X11" s="65">
        <v>-32000000</v>
      </c>
      <c r="Y11" s="65">
        <v>12953085</v>
      </c>
      <c r="Z11" s="145">
        <v>-40.48</v>
      </c>
      <c r="AA11" s="160">
        <v>-32000000</v>
      </c>
    </row>
    <row r="12" spans="1:27" ht="13.5">
      <c r="A12" s="198" t="s">
        <v>108</v>
      </c>
      <c r="B12" s="200"/>
      <c r="C12" s="160">
        <v>2731058</v>
      </c>
      <c r="D12" s="160"/>
      <c r="E12" s="161">
        <v>4370547</v>
      </c>
      <c r="F12" s="65">
        <v>4370547</v>
      </c>
      <c r="G12" s="65">
        <v>379247</v>
      </c>
      <c r="H12" s="65">
        <v>320387</v>
      </c>
      <c r="I12" s="65">
        <v>314169</v>
      </c>
      <c r="J12" s="65">
        <v>1013803</v>
      </c>
      <c r="K12" s="65">
        <v>316078</v>
      </c>
      <c r="L12" s="65">
        <v>339552</v>
      </c>
      <c r="M12" s="65">
        <v>1264580</v>
      </c>
      <c r="N12" s="65">
        <v>1920210</v>
      </c>
      <c r="O12" s="65">
        <v>356191</v>
      </c>
      <c r="P12" s="65">
        <v>497671</v>
      </c>
      <c r="Q12" s="65">
        <v>31805289</v>
      </c>
      <c r="R12" s="65">
        <v>32659151</v>
      </c>
      <c r="S12" s="65">
        <v>312514</v>
      </c>
      <c r="T12" s="65">
        <v>359998</v>
      </c>
      <c r="U12" s="65">
        <v>1380234</v>
      </c>
      <c r="V12" s="65">
        <v>2052746</v>
      </c>
      <c r="W12" s="65">
        <v>37645910</v>
      </c>
      <c r="X12" s="65">
        <v>4370547</v>
      </c>
      <c r="Y12" s="65">
        <v>33275363</v>
      </c>
      <c r="Z12" s="145">
        <v>761.35</v>
      </c>
      <c r="AA12" s="160">
        <v>4370547</v>
      </c>
    </row>
    <row r="13" spans="1:27" ht="13.5">
      <c r="A13" s="196" t="s">
        <v>109</v>
      </c>
      <c r="B13" s="200"/>
      <c r="C13" s="160">
        <v>7162598</v>
      </c>
      <c r="D13" s="160"/>
      <c r="E13" s="161">
        <v>1150000</v>
      </c>
      <c r="F13" s="65">
        <v>1150000</v>
      </c>
      <c r="G13" s="65">
        <v>10410</v>
      </c>
      <c r="H13" s="65">
        <v>156947</v>
      </c>
      <c r="I13" s="65">
        <v>169734</v>
      </c>
      <c r="J13" s="65">
        <v>337091</v>
      </c>
      <c r="K13" s="65">
        <v>151007</v>
      </c>
      <c r="L13" s="65">
        <v>128899</v>
      </c>
      <c r="M13" s="65">
        <v>84539</v>
      </c>
      <c r="N13" s="65">
        <v>364445</v>
      </c>
      <c r="O13" s="65">
        <v>140566</v>
      </c>
      <c r="P13" s="65">
        <v>159307</v>
      </c>
      <c r="Q13" s="65">
        <v>136280</v>
      </c>
      <c r="R13" s="65">
        <v>436153</v>
      </c>
      <c r="S13" s="65">
        <v>154411</v>
      </c>
      <c r="T13" s="65">
        <v>127772</v>
      </c>
      <c r="U13" s="65">
        <v>116627</v>
      </c>
      <c r="V13" s="65">
        <v>398810</v>
      </c>
      <c r="W13" s="65">
        <v>1536499</v>
      </c>
      <c r="X13" s="65">
        <v>1150000</v>
      </c>
      <c r="Y13" s="65">
        <v>386499</v>
      </c>
      <c r="Z13" s="145">
        <v>33.61</v>
      </c>
      <c r="AA13" s="160">
        <v>1150000</v>
      </c>
    </row>
    <row r="14" spans="1:27" ht="13.5">
      <c r="A14" s="196" t="s">
        <v>110</v>
      </c>
      <c r="B14" s="200"/>
      <c r="C14" s="160">
        <v>36617340</v>
      </c>
      <c r="D14" s="160"/>
      <c r="E14" s="161">
        <v>32000000</v>
      </c>
      <c r="F14" s="65">
        <v>32000000</v>
      </c>
      <c r="G14" s="65">
        <v>2721621</v>
      </c>
      <c r="H14" s="65">
        <v>2823383</v>
      </c>
      <c r="I14" s="65">
        <v>3175875</v>
      </c>
      <c r="J14" s="65">
        <v>8720879</v>
      </c>
      <c r="K14" s="65">
        <v>2919412</v>
      </c>
      <c r="L14" s="65">
        <v>0</v>
      </c>
      <c r="M14" s="65">
        <v>5878221</v>
      </c>
      <c r="N14" s="65">
        <v>8797633</v>
      </c>
      <c r="O14" s="65">
        <v>3014471</v>
      </c>
      <c r="P14" s="65">
        <v>3010951</v>
      </c>
      <c r="Q14" s="65">
        <v>2932466</v>
      </c>
      <c r="R14" s="65">
        <v>8957888</v>
      </c>
      <c r="S14" s="65">
        <v>3357727</v>
      </c>
      <c r="T14" s="65">
        <v>3256375</v>
      </c>
      <c r="U14" s="65">
        <v>2463319</v>
      </c>
      <c r="V14" s="65">
        <v>9077421</v>
      </c>
      <c r="W14" s="65">
        <v>35553821</v>
      </c>
      <c r="X14" s="65">
        <v>32000000</v>
      </c>
      <c r="Y14" s="65">
        <v>3553821</v>
      </c>
      <c r="Z14" s="145">
        <v>11.11</v>
      </c>
      <c r="AA14" s="160">
        <v>32000000</v>
      </c>
    </row>
    <row r="15" spans="1:27" ht="13.5">
      <c r="A15" s="196" t="s">
        <v>111</v>
      </c>
      <c r="B15" s="200"/>
      <c r="C15" s="160">
        <v>16085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6889</v>
      </c>
      <c r="P15" s="65">
        <v>0</v>
      </c>
      <c r="Q15" s="65">
        <v>0</v>
      </c>
      <c r="R15" s="65">
        <v>6889</v>
      </c>
      <c r="S15" s="65">
        <v>0</v>
      </c>
      <c r="T15" s="65">
        <v>3188</v>
      </c>
      <c r="U15" s="65">
        <v>0</v>
      </c>
      <c r="V15" s="65">
        <v>3188</v>
      </c>
      <c r="W15" s="65">
        <v>10077</v>
      </c>
      <c r="X15" s="65">
        <v>0</v>
      </c>
      <c r="Y15" s="65">
        <v>10077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6923627</v>
      </c>
      <c r="D16" s="160"/>
      <c r="E16" s="161">
        <v>4200000</v>
      </c>
      <c r="F16" s="65">
        <v>4200000</v>
      </c>
      <c r="G16" s="65">
        <v>597002</v>
      </c>
      <c r="H16" s="65">
        <v>211942</v>
      </c>
      <c r="I16" s="65">
        <v>688051</v>
      </c>
      <c r="J16" s="65">
        <v>1496995</v>
      </c>
      <c r="K16" s="65">
        <v>1422137</v>
      </c>
      <c r="L16" s="65">
        <v>469110</v>
      </c>
      <c r="M16" s="65">
        <v>300110</v>
      </c>
      <c r="N16" s="65">
        <v>2191357</v>
      </c>
      <c r="O16" s="65">
        <v>1051839</v>
      </c>
      <c r="P16" s="65">
        <v>944685</v>
      </c>
      <c r="Q16" s="65">
        <v>849857</v>
      </c>
      <c r="R16" s="65">
        <v>2846381</v>
      </c>
      <c r="S16" s="65">
        <v>1208115</v>
      </c>
      <c r="T16" s="65">
        <v>492571</v>
      </c>
      <c r="U16" s="65">
        <v>596581</v>
      </c>
      <c r="V16" s="65">
        <v>2297267</v>
      </c>
      <c r="W16" s="65">
        <v>8832000</v>
      </c>
      <c r="X16" s="65">
        <v>4200000</v>
      </c>
      <c r="Y16" s="65">
        <v>4632000</v>
      </c>
      <c r="Z16" s="145">
        <v>110.29</v>
      </c>
      <c r="AA16" s="160">
        <v>4200000</v>
      </c>
    </row>
    <row r="17" spans="1:27" ht="13.5">
      <c r="A17" s="196" t="s">
        <v>113</v>
      </c>
      <c r="B17" s="200"/>
      <c r="C17" s="160">
        <v>56765</v>
      </c>
      <c r="D17" s="160"/>
      <c r="E17" s="161">
        <v>12500</v>
      </c>
      <c r="F17" s="65">
        <v>12500</v>
      </c>
      <c r="G17" s="65">
        <v>6803</v>
      </c>
      <c r="H17" s="65">
        <v>1320</v>
      </c>
      <c r="I17" s="65">
        <v>180</v>
      </c>
      <c r="J17" s="65">
        <v>8303</v>
      </c>
      <c r="K17" s="65">
        <v>195</v>
      </c>
      <c r="L17" s="65">
        <v>225</v>
      </c>
      <c r="M17" s="65">
        <v>43083</v>
      </c>
      <c r="N17" s="65">
        <v>43503</v>
      </c>
      <c r="O17" s="65">
        <v>176</v>
      </c>
      <c r="P17" s="65">
        <v>315</v>
      </c>
      <c r="Q17" s="65">
        <v>126</v>
      </c>
      <c r="R17" s="65">
        <v>617</v>
      </c>
      <c r="S17" s="65">
        <v>34329</v>
      </c>
      <c r="T17" s="65">
        <v>150</v>
      </c>
      <c r="U17" s="65">
        <v>-42880</v>
      </c>
      <c r="V17" s="65">
        <v>-8401</v>
      </c>
      <c r="W17" s="65">
        <v>44022</v>
      </c>
      <c r="X17" s="65">
        <v>12500</v>
      </c>
      <c r="Y17" s="65">
        <v>31522</v>
      </c>
      <c r="Z17" s="145">
        <v>252.18</v>
      </c>
      <c r="AA17" s="160">
        <v>12500</v>
      </c>
    </row>
    <row r="18" spans="1:27" ht="13.5">
      <c r="A18" s="198" t="s">
        <v>114</v>
      </c>
      <c r="B18" s="197"/>
      <c r="C18" s="160">
        <v>13413349</v>
      </c>
      <c r="D18" s="160"/>
      <c r="E18" s="161">
        <v>14000000</v>
      </c>
      <c r="F18" s="65">
        <v>14000000</v>
      </c>
      <c r="G18" s="65">
        <v>4672472</v>
      </c>
      <c r="H18" s="65">
        <v>1886900</v>
      </c>
      <c r="I18" s="65">
        <v>3229591</v>
      </c>
      <c r="J18" s="65">
        <v>9788963</v>
      </c>
      <c r="K18" s="65">
        <v>8524820</v>
      </c>
      <c r="L18" s="65">
        <v>2286928</v>
      </c>
      <c r="M18" s="65">
        <v>3198007</v>
      </c>
      <c r="N18" s="65">
        <v>14009755</v>
      </c>
      <c r="O18" s="65">
        <v>5211330</v>
      </c>
      <c r="P18" s="65">
        <v>13251453</v>
      </c>
      <c r="Q18" s="65">
        <v>5665680</v>
      </c>
      <c r="R18" s="65">
        <v>24128463</v>
      </c>
      <c r="S18" s="65">
        <v>2701978</v>
      </c>
      <c r="T18" s="65">
        <v>7370146</v>
      </c>
      <c r="U18" s="65">
        <v>5885887</v>
      </c>
      <c r="V18" s="65">
        <v>15958011</v>
      </c>
      <c r="W18" s="65">
        <v>63885192</v>
      </c>
      <c r="X18" s="65">
        <v>14000000</v>
      </c>
      <c r="Y18" s="65">
        <v>49885192</v>
      </c>
      <c r="Z18" s="145">
        <v>356.32</v>
      </c>
      <c r="AA18" s="160">
        <v>14000000</v>
      </c>
    </row>
    <row r="19" spans="1:27" ht="13.5">
      <c r="A19" s="196" t="s">
        <v>34</v>
      </c>
      <c r="B19" s="200"/>
      <c r="C19" s="160">
        <v>159118749</v>
      </c>
      <c r="D19" s="160"/>
      <c r="E19" s="161">
        <v>172679000</v>
      </c>
      <c r="F19" s="65">
        <v>176469000</v>
      </c>
      <c r="G19" s="65">
        <v>72679041</v>
      </c>
      <c r="H19" s="65">
        <v>250</v>
      </c>
      <c r="I19" s="65">
        <v>50000</v>
      </c>
      <c r="J19" s="65">
        <v>72729291</v>
      </c>
      <c r="K19" s="65">
        <v>32230</v>
      </c>
      <c r="L19" s="65">
        <v>1352</v>
      </c>
      <c r="M19" s="65">
        <v>56506660</v>
      </c>
      <c r="N19" s="65">
        <v>56540242</v>
      </c>
      <c r="O19" s="65">
        <v>0</v>
      </c>
      <c r="P19" s="65">
        <v>7420875</v>
      </c>
      <c r="Q19" s="65">
        <v>52857000</v>
      </c>
      <c r="R19" s="65">
        <v>60277875</v>
      </c>
      <c r="S19" s="65">
        <v>386</v>
      </c>
      <c r="T19" s="65">
        <v>0</v>
      </c>
      <c r="U19" s="65">
        <v>0</v>
      </c>
      <c r="V19" s="65">
        <v>386</v>
      </c>
      <c r="W19" s="65">
        <v>189547794</v>
      </c>
      <c r="X19" s="65">
        <v>176469000</v>
      </c>
      <c r="Y19" s="65">
        <v>13078794</v>
      </c>
      <c r="Z19" s="145">
        <v>7.41</v>
      </c>
      <c r="AA19" s="160">
        <v>176469000</v>
      </c>
    </row>
    <row r="20" spans="1:27" ht="13.5">
      <c r="A20" s="196" t="s">
        <v>35</v>
      </c>
      <c r="B20" s="200" t="s">
        <v>96</v>
      </c>
      <c r="C20" s="160">
        <v>29030554</v>
      </c>
      <c r="D20" s="160"/>
      <c r="E20" s="161">
        <v>12628600</v>
      </c>
      <c r="F20" s="59">
        <v>12638600</v>
      </c>
      <c r="G20" s="59">
        <v>7528443</v>
      </c>
      <c r="H20" s="59">
        <v>1750471</v>
      </c>
      <c r="I20" s="59">
        <v>2159895</v>
      </c>
      <c r="J20" s="59">
        <v>11438809</v>
      </c>
      <c r="K20" s="59">
        <v>1824525</v>
      </c>
      <c r="L20" s="59">
        <v>4077607</v>
      </c>
      <c r="M20" s="59">
        <v>2336837</v>
      </c>
      <c r="N20" s="59">
        <v>8238969</v>
      </c>
      <c r="O20" s="59">
        <v>1252242</v>
      </c>
      <c r="P20" s="59">
        <v>1571339</v>
      </c>
      <c r="Q20" s="59">
        <v>6373305</v>
      </c>
      <c r="R20" s="59">
        <v>9196886</v>
      </c>
      <c r="S20" s="59">
        <v>368554</v>
      </c>
      <c r="T20" s="59">
        <v>2649108</v>
      </c>
      <c r="U20" s="59">
        <v>8327193</v>
      </c>
      <c r="V20" s="59">
        <v>11344855</v>
      </c>
      <c r="W20" s="59">
        <v>40219519</v>
      </c>
      <c r="X20" s="59">
        <v>12638600</v>
      </c>
      <c r="Y20" s="59">
        <v>27580919</v>
      </c>
      <c r="Z20" s="199">
        <v>218.23</v>
      </c>
      <c r="AA20" s="135">
        <v>12638600</v>
      </c>
    </row>
    <row r="21" spans="1:27" ht="13.5">
      <c r="A21" s="196" t="s">
        <v>115</v>
      </c>
      <c r="B21" s="200"/>
      <c r="C21" s="160">
        <v>1797389</v>
      </c>
      <c r="D21" s="160"/>
      <c r="E21" s="161">
        <v>2500000</v>
      </c>
      <c r="F21" s="65">
        <v>2500000</v>
      </c>
      <c r="G21" s="65">
        <v>43547</v>
      </c>
      <c r="H21" s="65">
        <v>68407</v>
      </c>
      <c r="I21" s="87">
        <v>214040</v>
      </c>
      <c r="J21" s="65">
        <v>325994</v>
      </c>
      <c r="K21" s="65">
        <v>102698</v>
      </c>
      <c r="L21" s="65">
        <v>1084692</v>
      </c>
      <c r="M21" s="65">
        <v>9849</v>
      </c>
      <c r="N21" s="65">
        <v>1197239</v>
      </c>
      <c r="O21" s="65">
        <v>967707</v>
      </c>
      <c r="P21" s="87">
        <v>569207</v>
      </c>
      <c r="Q21" s="65">
        <v>707</v>
      </c>
      <c r="R21" s="65">
        <v>1537621</v>
      </c>
      <c r="S21" s="65">
        <v>297216</v>
      </c>
      <c r="T21" s="65">
        <v>13746</v>
      </c>
      <c r="U21" s="65">
        <v>423711</v>
      </c>
      <c r="V21" s="65">
        <v>734673</v>
      </c>
      <c r="W21" s="87">
        <v>3795527</v>
      </c>
      <c r="X21" s="65">
        <v>2500000</v>
      </c>
      <c r="Y21" s="65">
        <v>1295527</v>
      </c>
      <c r="Z21" s="145">
        <v>51.82</v>
      </c>
      <c r="AA21" s="160">
        <v>2500000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909561205</v>
      </c>
      <c r="D22" s="203">
        <f>SUM(D5:D21)</f>
        <v>0</v>
      </c>
      <c r="E22" s="204">
        <f t="shared" si="0"/>
        <v>1031083580</v>
      </c>
      <c r="F22" s="205">
        <f t="shared" si="0"/>
        <v>1012867158</v>
      </c>
      <c r="G22" s="205">
        <f t="shared" si="0"/>
        <v>165131403</v>
      </c>
      <c r="H22" s="205">
        <f t="shared" si="0"/>
        <v>77983034</v>
      </c>
      <c r="I22" s="205">
        <f t="shared" si="0"/>
        <v>78723955</v>
      </c>
      <c r="J22" s="205">
        <f t="shared" si="0"/>
        <v>321838392</v>
      </c>
      <c r="K22" s="205">
        <f t="shared" si="0"/>
        <v>83862512</v>
      </c>
      <c r="L22" s="205">
        <f t="shared" si="0"/>
        <v>68318027</v>
      </c>
      <c r="M22" s="205">
        <f t="shared" si="0"/>
        <v>133441069</v>
      </c>
      <c r="N22" s="205">
        <f t="shared" si="0"/>
        <v>285621608</v>
      </c>
      <c r="O22" s="205">
        <f t="shared" si="0"/>
        <v>66439407</v>
      </c>
      <c r="P22" s="205">
        <f t="shared" si="0"/>
        <v>97738001</v>
      </c>
      <c r="Q22" s="205">
        <f t="shared" si="0"/>
        <v>166022592</v>
      </c>
      <c r="R22" s="205">
        <f t="shared" si="0"/>
        <v>330200000</v>
      </c>
      <c r="S22" s="205">
        <f t="shared" si="0"/>
        <v>73986826</v>
      </c>
      <c r="T22" s="205">
        <f t="shared" si="0"/>
        <v>78314095</v>
      </c>
      <c r="U22" s="205">
        <f t="shared" si="0"/>
        <v>98939295</v>
      </c>
      <c r="V22" s="205">
        <f t="shared" si="0"/>
        <v>251240216</v>
      </c>
      <c r="W22" s="205">
        <f t="shared" si="0"/>
        <v>1188900216</v>
      </c>
      <c r="X22" s="205">
        <f t="shared" si="0"/>
        <v>1012867158</v>
      </c>
      <c r="Y22" s="205">
        <f t="shared" si="0"/>
        <v>176033058</v>
      </c>
      <c r="Z22" s="206">
        <f>+IF(X22&lt;&gt;0,+(Y22/X22)*100,0)</f>
        <v>17.379678727819904</v>
      </c>
      <c r="AA22" s="203">
        <f>SUM(AA5:AA21)</f>
        <v>1012867158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312670161</v>
      </c>
      <c r="D25" s="160"/>
      <c r="E25" s="161">
        <v>320370504</v>
      </c>
      <c r="F25" s="65">
        <v>302079404</v>
      </c>
      <c r="G25" s="65">
        <v>22712566</v>
      </c>
      <c r="H25" s="65">
        <v>25577226</v>
      </c>
      <c r="I25" s="65">
        <v>26590741</v>
      </c>
      <c r="J25" s="65">
        <v>74880533</v>
      </c>
      <c r="K25" s="65">
        <v>26084884</v>
      </c>
      <c r="L25" s="65">
        <v>25414815</v>
      </c>
      <c r="M25" s="65">
        <v>24914351</v>
      </c>
      <c r="N25" s="65">
        <v>76414050</v>
      </c>
      <c r="O25" s="65">
        <v>24850848</v>
      </c>
      <c r="P25" s="65">
        <v>24434565</v>
      </c>
      <c r="Q25" s="65">
        <v>24936796</v>
      </c>
      <c r="R25" s="65">
        <v>74222209</v>
      </c>
      <c r="S25" s="65">
        <v>24626580</v>
      </c>
      <c r="T25" s="65">
        <v>23879396</v>
      </c>
      <c r="U25" s="65">
        <v>24372574</v>
      </c>
      <c r="V25" s="65">
        <v>72878550</v>
      </c>
      <c r="W25" s="65">
        <v>298395342</v>
      </c>
      <c r="X25" s="65">
        <v>302079404</v>
      </c>
      <c r="Y25" s="65">
        <v>-3684062</v>
      </c>
      <c r="Z25" s="145">
        <v>-1.22</v>
      </c>
      <c r="AA25" s="160">
        <v>302079404</v>
      </c>
    </row>
    <row r="26" spans="1:27" ht="13.5">
      <c r="A26" s="198" t="s">
        <v>38</v>
      </c>
      <c r="B26" s="197"/>
      <c r="C26" s="160">
        <v>13033785</v>
      </c>
      <c r="D26" s="160"/>
      <c r="E26" s="161">
        <v>16908510</v>
      </c>
      <c r="F26" s="65">
        <v>15408510</v>
      </c>
      <c r="G26" s="65">
        <v>1156248</v>
      </c>
      <c r="H26" s="65">
        <v>1156266</v>
      </c>
      <c r="I26" s="65">
        <v>1156257</v>
      </c>
      <c r="J26" s="65">
        <v>3468771</v>
      </c>
      <c r="K26" s="65">
        <v>1156712</v>
      </c>
      <c r="L26" s="65">
        <v>1156405</v>
      </c>
      <c r="M26" s="65">
        <v>1156296</v>
      </c>
      <c r="N26" s="65">
        <v>3469413</v>
      </c>
      <c r="O26" s="65">
        <v>1558518</v>
      </c>
      <c r="P26" s="65">
        <v>1205712</v>
      </c>
      <c r="Q26" s="65">
        <v>1189000</v>
      </c>
      <c r="R26" s="65">
        <v>3953230</v>
      </c>
      <c r="S26" s="65">
        <v>1189000</v>
      </c>
      <c r="T26" s="65">
        <v>1177905</v>
      </c>
      <c r="U26" s="65">
        <v>1231158</v>
      </c>
      <c r="V26" s="65">
        <v>3598063</v>
      </c>
      <c r="W26" s="65">
        <v>14489477</v>
      </c>
      <c r="X26" s="65">
        <v>15408510</v>
      </c>
      <c r="Y26" s="65">
        <v>-919033</v>
      </c>
      <c r="Z26" s="145">
        <v>-5.96</v>
      </c>
      <c r="AA26" s="160">
        <v>15408510</v>
      </c>
    </row>
    <row r="27" spans="1:27" ht="13.5">
      <c r="A27" s="198" t="s">
        <v>118</v>
      </c>
      <c r="B27" s="197" t="s">
        <v>99</v>
      </c>
      <c r="C27" s="160">
        <v>31979162</v>
      </c>
      <c r="D27" s="160"/>
      <c r="E27" s="161">
        <v>0</v>
      </c>
      <c r="F27" s="65">
        <v>74422950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74422950</v>
      </c>
      <c r="Y27" s="65">
        <v>-74422950</v>
      </c>
      <c r="Z27" s="145">
        <v>-100</v>
      </c>
      <c r="AA27" s="160">
        <v>74422950</v>
      </c>
    </row>
    <row r="28" spans="1:27" ht="13.5">
      <c r="A28" s="198" t="s">
        <v>39</v>
      </c>
      <c r="B28" s="197" t="s">
        <v>96</v>
      </c>
      <c r="C28" s="160">
        <v>442258898</v>
      </c>
      <c r="D28" s="160"/>
      <c r="E28" s="161">
        <v>66391448</v>
      </c>
      <c r="F28" s="65">
        <v>76080392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76080392</v>
      </c>
      <c r="Y28" s="65">
        <v>-76080392</v>
      </c>
      <c r="Z28" s="145">
        <v>-100</v>
      </c>
      <c r="AA28" s="160">
        <v>76080392</v>
      </c>
    </row>
    <row r="29" spans="1:27" ht="13.5">
      <c r="A29" s="198" t="s">
        <v>40</v>
      </c>
      <c r="B29" s="197"/>
      <c r="C29" s="160">
        <v>17817309</v>
      </c>
      <c r="D29" s="160"/>
      <c r="E29" s="161">
        <v>257548400</v>
      </c>
      <c r="F29" s="65">
        <v>9448351</v>
      </c>
      <c r="G29" s="65">
        <v>398031</v>
      </c>
      <c r="H29" s="65">
        <v>825777</v>
      </c>
      <c r="I29" s="65">
        <v>636583</v>
      </c>
      <c r="J29" s="65">
        <v>1860391</v>
      </c>
      <c r="K29" s="65">
        <v>1125877</v>
      </c>
      <c r="L29" s="65">
        <v>1222293</v>
      </c>
      <c r="M29" s="65">
        <v>1248446</v>
      </c>
      <c r="N29" s="65">
        <v>3596616</v>
      </c>
      <c r="O29" s="65">
        <v>1361872</v>
      </c>
      <c r="P29" s="65">
        <v>959067</v>
      </c>
      <c r="Q29" s="65">
        <v>1591488</v>
      </c>
      <c r="R29" s="65">
        <v>3912427</v>
      </c>
      <c r="S29" s="65">
        <v>556105</v>
      </c>
      <c r="T29" s="65">
        <v>9453</v>
      </c>
      <c r="U29" s="65">
        <v>1687787</v>
      </c>
      <c r="V29" s="65">
        <v>2253345</v>
      </c>
      <c r="W29" s="65">
        <v>11622779</v>
      </c>
      <c r="X29" s="65">
        <v>9448351</v>
      </c>
      <c r="Y29" s="65">
        <v>2174428</v>
      </c>
      <c r="Z29" s="145">
        <v>23.01</v>
      </c>
      <c r="AA29" s="160">
        <v>9448351</v>
      </c>
    </row>
    <row r="30" spans="1:27" ht="13.5">
      <c r="A30" s="198" t="s">
        <v>119</v>
      </c>
      <c r="B30" s="197" t="s">
        <v>96</v>
      </c>
      <c r="C30" s="160">
        <v>359529221</v>
      </c>
      <c r="D30" s="160"/>
      <c r="E30" s="161">
        <v>95431531</v>
      </c>
      <c r="F30" s="65">
        <v>373753755</v>
      </c>
      <c r="G30" s="65">
        <v>22000185</v>
      </c>
      <c r="H30" s="65">
        <v>60638408</v>
      </c>
      <c r="I30" s="65">
        <v>36747612</v>
      </c>
      <c r="J30" s="65">
        <v>119386205</v>
      </c>
      <c r="K30" s="65">
        <v>37161796</v>
      </c>
      <c r="L30" s="65">
        <v>33330116</v>
      </c>
      <c r="M30" s="65">
        <v>33061686</v>
      </c>
      <c r="N30" s="65">
        <v>103553598</v>
      </c>
      <c r="O30" s="65">
        <v>31276504</v>
      </c>
      <c r="P30" s="65">
        <v>32144222</v>
      </c>
      <c r="Q30" s="65">
        <v>30620002</v>
      </c>
      <c r="R30" s="65">
        <v>94040728</v>
      </c>
      <c r="S30" s="65">
        <v>31569540</v>
      </c>
      <c r="T30" s="65">
        <v>11215035</v>
      </c>
      <c r="U30" s="65">
        <v>56954275</v>
      </c>
      <c r="V30" s="65">
        <v>99738850</v>
      </c>
      <c r="W30" s="65">
        <v>416719381</v>
      </c>
      <c r="X30" s="65">
        <v>373753755</v>
      </c>
      <c r="Y30" s="65">
        <v>42965626</v>
      </c>
      <c r="Z30" s="145">
        <v>11.5</v>
      </c>
      <c r="AA30" s="160">
        <v>373753755</v>
      </c>
    </row>
    <row r="31" spans="1:27" ht="13.5">
      <c r="A31" s="198" t="s">
        <v>120</v>
      </c>
      <c r="B31" s="197" t="s">
        <v>121</v>
      </c>
      <c r="C31" s="160">
        <v>57142082</v>
      </c>
      <c r="D31" s="160"/>
      <c r="E31" s="161">
        <v>46330833</v>
      </c>
      <c r="F31" s="65">
        <v>45823313</v>
      </c>
      <c r="G31" s="65">
        <v>1033102</v>
      </c>
      <c r="H31" s="65">
        <v>4064370</v>
      </c>
      <c r="I31" s="65">
        <v>2296822</v>
      </c>
      <c r="J31" s="65">
        <v>7394294</v>
      </c>
      <c r="K31" s="65">
        <v>3464895</v>
      </c>
      <c r="L31" s="65">
        <v>3562485</v>
      </c>
      <c r="M31" s="65">
        <v>2656366</v>
      </c>
      <c r="N31" s="65">
        <v>9683746</v>
      </c>
      <c r="O31" s="65">
        <v>2111041</v>
      </c>
      <c r="P31" s="65">
        <v>2176097</v>
      </c>
      <c r="Q31" s="65">
        <v>2268397</v>
      </c>
      <c r="R31" s="65">
        <v>6555535</v>
      </c>
      <c r="S31" s="65">
        <v>1886832</v>
      </c>
      <c r="T31" s="65">
        <v>1897547</v>
      </c>
      <c r="U31" s="65">
        <v>2806026</v>
      </c>
      <c r="V31" s="65">
        <v>6590405</v>
      </c>
      <c r="W31" s="65">
        <v>30223980</v>
      </c>
      <c r="X31" s="65">
        <v>45823313</v>
      </c>
      <c r="Y31" s="65">
        <v>-15599333</v>
      </c>
      <c r="Z31" s="145">
        <v>-34.04</v>
      </c>
      <c r="AA31" s="160">
        <v>45823313</v>
      </c>
    </row>
    <row r="32" spans="1:27" ht="13.5">
      <c r="A32" s="198" t="s">
        <v>122</v>
      </c>
      <c r="B32" s="197"/>
      <c r="C32" s="160">
        <v>44057771</v>
      </c>
      <c r="D32" s="160"/>
      <c r="E32" s="161">
        <v>152380493</v>
      </c>
      <c r="F32" s="65">
        <v>43907021</v>
      </c>
      <c r="G32" s="65">
        <v>2569136</v>
      </c>
      <c r="H32" s="65">
        <v>4214563</v>
      </c>
      <c r="I32" s="65">
        <v>4449366</v>
      </c>
      <c r="J32" s="65">
        <v>11233065</v>
      </c>
      <c r="K32" s="65">
        <v>3735253</v>
      </c>
      <c r="L32" s="65">
        <v>5084526</v>
      </c>
      <c r="M32" s="65">
        <v>5237674</v>
      </c>
      <c r="N32" s="65">
        <v>14057453</v>
      </c>
      <c r="O32" s="65">
        <v>3065139</v>
      </c>
      <c r="P32" s="65">
        <v>5627500</v>
      </c>
      <c r="Q32" s="65">
        <v>10387574</v>
      </c>
      <c r="R32" s="65">
        <v>19080213</v>
      </c>
      <c r="S32" s="65">
        <v>2202471</v>
      </c>
      <c r="T32" s="65">
        <v>5381774</v>
      </c>
      <c r="U32" s="65">
        <v>5556146</v>
      </c>
      <c r="V32" s="65">
        <v>13140391</v>
      </c>
      <c r="W32" s="65">
        <v>57511122</v>
      </c>
      <c r="X32" s="65">
        <v>43907021</v>
      </c>
      <c r="Y32" s="65">
        <v>13604101</v>
      </c>
      <c r="Z32" s="145">
        <v>30.98</v>
      </c>
      <c r="AA32" s="160">
        <v>43907021</v>
      </c>
    </row>
    <row r="33" spans="1:27" ht="13.5">
      <c r="A33" s="198" t="s">
        <v>42</v>
      </c>
      <c r="B33" s="197"/>
      <c r="C33" s="160">
        <v>70286527</v>
      </c>
      <c r="D33" s="160"/>
      <c r="E33" s="161">
        <v>79997664</v>
      </c>
      <c r="F33" s="65">
        <v>77153822</v>
      </c>
      <c r="G33" s="65">
        <v>2666402</v>
      </c>
      <c r="H33" s="65">
        <v>5113495</v>
      </c>
      <c r="I33" s="65">
        <v>7745944</v>
      </c>
      <c r="J33" s="65">
        <v>15525841</v>
      </c>
      <c r="K33" s="65">
        <v>4883927</v>
      </c>
      <c r="L33" s="65">
        <v>5110328</v>
      </c>
      <c r="M33" s="65">
        <v>5145121</v>
      </c>
      <c r="N33" s="65">
        <v>15139376</v>
      </c>
      <c r="O33" s="65">
        <v>7576783</v>
      </c>
      <c r="P33" s="65">
        <v>5149201</v>
      </c>
      <c r="Q33" s="65">
        <v>8208593</v>
      </c>
      <c r="R33" s="65">
        <v>20934577</v>
      </c>
      <c r="S33" s="65">
        <v>5177159</v>
      </c>
      <c r="T33" s="65">
        <v>7343843</v>
      </c>
      <c r="U33" s="65">
        <v>20147332</v>
      </c>
      <c r="V33" s="65">
        <v>32668334</v>
      </c>
      <c r="W33" s="65">
        <v>84268128</v>
      </c>
      <c r="X33" s="65">
        <v>77153822</v>
      </c>
      <c r="Y33" s="65">
        <v>7114306</v>
      </c>
      <c r="Z33" s="145">
        <v>9.22</v>
      </c>
      <c r="AA33" s="160">
        <v>77153822</v>
      </c>
    </row>
    <row r="34" spans="1:27" ht="13.5">
      <c r="A34" s="198" t="s">
        <v>43</v>
      </c>
      <c r="B34" s="197" t="s">
        <v>123</v>
      </c>
      <c r="C34" s="160">
        <v>208531764</v>
      </c>
      <c r="D34" s="160"/>
      <c r="E34" s="161">
        <v>101227133</v>
      </c>
      <c r="F34" s="65">
        <v>4936057</v>
      </c>
      <c r="G34" s="65">
        <v>13341646</v>
      </c>
      <c r="H34" s="65">
        <v>4512385</v>
      </c>
      <c r="I34" s="65">
        <v>5278042</v>
      </c>
      <c r="J34" s="65">
        <v>23132073</v>
      </c>
      <c r="K34" s="65">
        <v>5518113</v>
      </c>
      <c r="L34" s="65">
        <v>7293542</v>
      </c>
      <c r="M34" s="65">
        <v>8840800</v>
      </c>
      <c r="N34" s="65">
        <v>21652455</v>
      </c>
      <c r="O34" s="65">
        <v>4890916</v>
      </c>
      <c r="P34" s="65">
        <v>6232654</v>
      </c>
      <c r="Q34" s="65">
        <v>8599772</v>
      </c>
      <c r="R34" s="65">
        <v>19723342</v>
      </c>
      <c r="S34" s="65">
        <v>3938435</v>
      </c>
      <c r="T34" s="65">
        <v>4470566</v>
      </c>
      <c r="U34" s="65">
        <v>13538661</v>
      </c>
      <c r="V34" s="65">
        <v>21947662</v>
      </c>
      <c r="W34" s="65">
        <v>86455532</v>
      </c>
      <c r="X34" s="65">
        <v>4936057</v>
      </c>
      <c r="Y34" s="65">
        <v>81519475</v>
      </c>
      <c r="Z34" s="145">
        <v>1651.51</v>
      </c>
      <c r="AA34" s="160">
        <v>4936057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1557306680</v>
      </c>
      <c r="D36" s="203">
        <f>SUM(D25:D35)</f>
        <v>0</v>
      </c>
      <c r="E36" s="204">
        <f t="shared" si="1"/>
        <v>1136586516</v>
      </c>
      <c r="F36" s="205">
        <f t="shared" si="1"/>
        <v>1023013575</v>
      </c>
      <c r="G36" s="205">
        <f t="shared" si="1"/>
        <v>65877316</v>
      </c>
      <c r="H36" s="205">
        <f t="shared" si="1"/>
        <v>106102490</v>
      </c>
      <c r="I36" s="205">
        <f t="shared" si="1"/>
        <v>84901367</v>
      </c>
      <c r="J36" s="205">
        <f t="shared" si="1"/>
        <v>256881173</v>
      </c>
      <c r="K36" s="205">
        <f t="shared" si="1"/>
        <v>83131457</v>
      </c>
      <c r="L36" s="205">
        <f t="shared" si="1"/>
        <v>82174510</v>
      </c>
      <c r="M36" s="205">
        <f t="shared" si="1"/>
        <v>82260740</v>
      </c>
      <c r="N36" s="205">
        <f t="shared" si="1"/>
        <v>247566707</v>
      </c>
      <c r="O36" s="205">
        <f t="shared" si="1"/>
        <v>76691621</v>
      </c>
      <c r="P36" s="205">
        <f t="shared" si="1"/>
        <v>77929018</v>
      </c>
      <c r="Q36" s="205">
        <f t="shared" si="1"/>
        <v>87801622</v>
      </c>
      <c r="R36" s="205">
        <f t="shared" si="1"/>
        <v>242422261</v>
      </c>
      <c r="S36" s="205">
        <f t="shared" si="1"/>
        <v>71146122</v>
      </c>
      <c r="T36" s="205">
        <f t="shared" si="1"/>
        <v>55375519</v>
      </c>
      <c r="U36" s="205">
        <f t="shared" si="1"/>
        <v>126293959</v>
      </c>
      <c r="V36" s="205">
        <f t="shared" si="1"/>
        <v>252815600</v>
      </c>
      <c r="W36" s="205">
        <f t="shared" si="1"/>
        <v>999685741</v>
      </c>
      <c r="X36" s="205">
        <f t="shared" si="1"/>
        <v>1023013575</v>
      </c>
      <c r="Y36" s="205">
        <f t="shared" si="1"/>
        <v>-23327834</v>
      </c>
      <c r="Z36" s="206">
        <f>+IF(X36&lt;&gt;0,+(Y36/X36)*100,0)</f>
        <v>-2.280305420189561</v>
      </c>
      <c r="AA36" s="203">
        <f>SUM(AA25:AA35)</f>
        <v>1023013575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-647745475</v>
      </c>
      <c r="D38" s="214">
        <f>+D22-D36</f>
        <v>0</v>
      </c>
      <c r="E38" s="215">
        <f t="shared" si="2"/>
        <v>-105502936</v>
      </c>
      <c r="F38" s="111">
        <f t="shared" si="2"/>
        <v>-10146417</v>
      </c>
      <c r="G38" s="111">
        <f t="shared" si="2"/>
        <v>99254087</v>
      </c>
      <c r="H38" s="111">
        <f t="shared" si="2"/>
        <v>-28119456</v>
      </c>
      <c r="I38" s="111">
        <f t="shared" si="2"/>
        <v>-6177412</v>
      </c>
      <c r="J38" s="111">
        <f t="shared" si="2"/>
        <v>64957219</v>
      </c>
      <c r="K38" s="111">
        <f t="shared" si="2"/>
        <v>731055</v>
      </c>
      <c r="L38" s="111">
        <f t="shared" si="2"/>
        <v>-13856483</v>
      </c>
      <c r="M38" s="111">
        <f t="shared" si="2"/>
        <v>51180329</v>
      </c>
      <c r="N38" s="111">
        <f t="shared" si="2"/>
        <v>38054901</v>
      </c>
      <c r="O38" s="111">
        <f t="shared" si="2"/>
        <v>-10252214</v>
      </c>
      <c r="P38" s="111">
        <f t="shared" si="2"/>
        <v>19808983</v>
      </c>
      <c r="Q38" s="111">
        <f t="shared" si="2"/>
        <v>78220970</v>
      </c>
      <c r="R38" s="111">
        <f t="shared" si="2"/>
        <v>87777739</v>
      </c>
      <c r="S38" s="111">
        <f t="shared" si="2"/>
        <v>2840704</v>
      </c>
      <c r="T38" s="111">
        <f t="shared" si="2"/>
        <v>22938576</v>
      </c>
      <c r="U38" s="111">
        <f t="shared" si="2"/>
        <v>-27354664</v>
      </c>
      <c r="V38" s="111">
        <f t="shared" si="2"/>
        <v>-1575384</v>
      </c>
      <c r="W38" s="111">
        <f t="shared" si="2"/>
        <v>189214475</v>
      </c>
      <c r="X38" s="111">
        <f>IF(F22=F36,0,X22-X36)</f>
        <v>-10146417</v>
      </c>
      <c r="Y38" s="111">
        <f t="shared" si="2"/>
        <v>199360892</v>
      </c>
      <c r="Z38" s="216">
        <f>+IF(X38&lt;&gt;0,+(Y38/X38)*100,0)</f>
        <v>-1964.8403175229244</v>
      </c>
      <c r="AA38" s="214">
        <f>+AA22-AA36</f>
        <v>-10146417</v>
      </c>
    </row>
    <row r="39" spans="1:27" ht="13.5">
      <c r="A39" s="196" t="s">
        <v>46</v>
      </c>
      <c r="B39" s="200"/>
      <c r="C39" s="160">
        <v>102121635</v>
      </c>
      <c r="D39" s="160"/>
      <c r="E39" s="161">
        <v>106238000</v>
      </c>
      <c r="F39" s="65">
        <v>0</v>
      </c>
      <c r="G39" s="65">
        <v>37878034</v>
      </c>
      <c r="H39" s="65">
        <v>3313433</v>
      </c>
      <c r="I39" s="65">
        <v>636417</v>
      </c>
      <c r="J39" s="65">
        <v>41827884</v>
      </c>
      <c r="K39" s="65">
        <v>1393927</v>
      </c>
      <c r="L39" s="65">
        <v>1878581</v>
      </c>
      <c r="M39" s="65">
        <v>604450</v>
      </c>
      <c r="N39" s="65">
        <v>3876958</v>
      </c>
      <c r="O39" s="65">
        <v>606000</v>
      </c>
      <c r="P39" s="65">
        <v>3000000</v>
      </c>
      <c r="Q39" s="65">
        <v>13029500</v>
      </c>
      <c r="R39" s="65">
        <v>16635500</v>
      </c>
      <c r="S39" s="65">
        <v>-309</v>
      </c>
      <c r="T39" s="65">
        <v>0</v>
      </c>
      <c r="U39" s="65">
        <v>0</v>
      </c>
      <c r="V39" s="65">
        <v>-309</v>
      </c>
      <c r="W39" s="65">
        <v>62340033</v>
      </c>
      <c r="X39" s="65">
        <v>0</v>
      </c>
      <c r="Y39" s="65">
        <v>62340033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-545623840</v>
      </c>
      <c r="D42" s="221">
        <f>SUM(D38:D41)</f>
        <v>0</v>
      </c>
      <c r="E42" s="222">
        <f t="shared" si="3"/>
        <v>735064</v>
      </c>
      <c r="F42" s="93">
        <f t="shared" si="3"/>
        <v>-10146417</v>
      </c>
      <c r="G42" s="93">
        <f t="shared" si="3"/>
        <v>137132121</v>
      </c>
      <c r="H42" s="93">
        <f t="shared" si="3"/>
        <v>-24806023</v>
      </c>
      <c r="I42" s="93">
        <f t="shared" si="3"/>
        <v>-5540995</v>
      </c>
      <c r="J42" s="93">
        <f t="shared" si="3"/>
        <v>106785103</v>
      </c>
      <c r="K42" s="93">
        <f t="shared" si="3"/>
        <v>2124982</v>
      </c>
      <c r="L42" s="93">
        <f t="shared" si="3"/>
        <v>-11977902</v>
      </c>
      <c r="M42" s="93">
        <f t="shared" si="3"/>
        <v>51784779</v>
      </c>
      <c r="N42" s="93">
        <f t="shared" si="3"/>
        <v>41931859</v>
      </c>
      <c r="O42" s="93">
        <f t="shared" si="3"/>
        <v>-9646214</v>
      </c>
      <c r="P42" s="93">
        <f t="shared" si="3"/>
        <v>22808983</v>
      </c>
      <c r="Q42" s="93">
        <f t="shared" si="3"/>
        <v>91250470</v>
      </c>
      <c r="R42" s="93">
        <f t="shared" si="3"/>
        <v>104413239</v>
      </c>
      <c r="S42" s="93">
        <f t="shared" si="3"/>
        <v>2840395</v>
      </c>
      <c r="T42" s="93">
        <f t="shared" si="3"/>
        <v>22938576</v>
      </c>
      <c r="U42" s="93">
        <f t="shared" si="3"/>
        <v>-27354664</v>
      </c>
      <c r="V42" s="93">
        <f t="shared" si="3"/>
        <v>-1575693</v>
      </c>
      <c r="W42" s="93">
        <f t="shared" si="3"/>
        <v>251554508</v>
      </c>
      <c r="X42" s="93">
        <f t="shared" si="3"/>
        <v>-10146417</v>
      </c>
      <c r="Y42" s="93">
        <f t="shared" si="3"/>
        <v>261700925</v>
      </c>
      <c r="Z42" s="223">
        <f>+IF(X42&lt;&gt;0,+(Y42/X42)*100,0)</f>
        <v>-2579.2447225458995</v>
      </c>
      <c r="AA42" s="221">
        <f>SUM(AA38:AA41)</f>
        <v>-10146417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-545623840</v>
      </c>
      <c r="D44" s="225">
        <f>+D42-D43</f>
        <v>0</v>
      </c>
      <c r="E44" s="226">
        <f t="shared" si="4"/>
        <v>735064</v>
      </c>
      <c r="F44" s="82">
        <f t="shared" si="4"/>
        <v>-10146417</v>
      </c>
      <c r="G44" s="82">
        <f t="shared" si="4"/>
        <v>137132121</v>
      </c>
      <c r="H44" s="82">
        <f t="shared" si="4"/>
        <v>-24806023</v>
      </c>
      <c r="I44" s="82">
        <f t="shared" si="4"/>
        <v>-5540995</v>
      </c>
      <c r="J44" s="82">
        <f t="shared" si="4"/>
        <v>106785103</v>
      </c>
      <c r="K44" s="82">
        <f t="shared" si="4"/>
        <v>2124982</v>
      </c>
      <c r="L44" s="82">
        <f t="shared" si="4"/>
        <v>-11977902</v>
      </c>
      <c r="M44" s="82">
        <f t="shared" si="4"/>
        <v>51784779</v>
      </c>
      <c r="N44" s="82">
        <f t="shared" si="4"/>
        <v>41931859</v>
      </c>
      <c r="O44" s="82">
        <f t="shared" si="4"/>
        <v>-9646214</v>
      </c>
      <c r="P44" s="82">
        <f t="shared" si="4"/>
        <v>22808983</v>
      </c>
      <c r="Q44" s="82">
        <f t="shared" si="4"/>
        <v>91250470</v>
      </c>
      <c r="R44" s="82">
        <f t="shared" si="4"/>
        <v>104413239</v>
      </c>
      <c r="S44" s="82">
        <f t="shared" si="4"/>
        <v>2840395</v>
      </c>
      <c r="T44" s="82">
        <f t="shared" si="4"/>
        <v>22938576</v>
      </c>
      <c r="U44" s="82">
        <f t="shared" si="4"/>
        <v>-27354664</v>
      </c>
      <c r="V44" s="82">
        <f t="shared" si="4"/>
        <v>-1575693</v>
      </c>
      <c r="W44" s="82">
        <f t="shared" si="4"/>
        <v>251554508</v>
      </c>
      <c r="X44" s="82">
        <f t="shared" si="4"/>
        <v>-10146417</v>
      </c>
      <c r="Y44" s="82">
        <f t="shared" si="4"/>
        <v>261700925</v>
      </c>
      <c r="Z44" s="227">
        <f>+IF(X44&lt;&gt;0,+(Y44/X44)*100,0)</f>
        <v>-2579.2447225458995</v>
      </c>
      <c r="AA44" s="225">
        <f>+AA42-AA43</f>
        <v>-10146417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-545623840</v>
      </c>
      <c r="D46" s="221">
        <f>SUM(D44:D45)</f>
        <v>0</v>
      </c>
      <c r="E46" s="222">
        <f t="shared" si="5"/>
        <v>735064</v>
      </c>
      <c r="F46" s="93">
        <f t="shared" si="5"/>
        <v>-10146417</v>
      </c>
      <c r="G46" s="93">
        <f t="shared" si="5"/>
        <v>137132121</v>
      </c>
      <c r="H46" s="93">
        <f t="shared" si="5"/>
        <v>-24806023</v>
      </c>
      <c r="I46" s="93">
        <f t="shared" si="5"/>
        <v>-5540995</v>
      </c>
      <c r="J46" s="93">
        <f t="shared" si="5"/>
        <v>106785103</v>
      </c>
      <c r="K46" s="93">
        <f t="shared" si="5"/>
        <v>2124982</v>
      </c>
      <c r="L46" s="93">
        <f t="shared" si="5"/>
        <v>-11977902</v>
      </c>
      <c r="M46" s="93">
        <f t="shared" si="5"/>
        <v>51784779</v>
      </c>
      <c r="N46" s="93">
        <f t="shared" si="5"/>
        <v>41931859</v>
      </c>
      <c r="O46" s="93">
        <f t="shared" si="5"/>
        <v>-9646214</v>
      </c>
      <c r="P46" s="93">
        <f t="shared" si="5"/>
        <v>22808983</v>
      </c>
      <c r="Q46" s="93">
        <f t="shared" si="5"/>
        <v>91250470</v>
      </c>
      <c r="R46" s="93">
        <f t="shared" si="5"/>
        <v>104413239</v>
      </c>
      <c r="S46" s="93">
        <f t="shared" si="5"/>
        <v>2840395</v>
      </c>
      <c r="T46" s="93">
        <f t="shared" si="5"/>
        <v>22938576</v>
      </c>
      <c r="U46" s="93">
        <f t="shared" si="5"/>
        <v>-27354664</v>
      </c>
      <c r="V46" s="93">
        <f t="shared" si="5"/>
        <v>-1575693</v>
      </c>
      <c r="W46" s="93">
        <f t="shared" si="5"/>
        <v>251554508</v>
      </c>
      <c r="X46" s="93">
        <f t="shared" si="5"/>
        <v>-10146417</v>
      </c>
      <c r="Y46" s="93">
        <f t="shared" si="5"/>
        <v>261700925</v>
      </c>
      <c r="Z46" s="223">
        <f>+IF(X46&lt;&gt;0,+(Y46/X46)*100,0)</f>
        <v>-2579.2447225458995</v>
      </c>
      <c r="AA46" s="221">
        <f>SUM(AA44:AA45)</f>
        <v>-10146417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-545623840</v>
      </c>
      <c r="D48" s="232">
        <f>SUM(D46:D47)</f>
        <v>0</v>
      </c>
      <c r="E48" s="233">
        <f t="shared" si="6"/>
        <v>735064</v>
      </c>
      <c r="F48" s="234">
        <f t="shared" si="6"/>
        <v>-10146417</v>
      </c>
      <c r="G48" s="234">
        <f t="shared" si="6"/>
        <v>137132121</v>
      </c>
      <c r="H48" s="235">
        <f t="shared" si="6"/>
        <v>-24806023</v>
      </c>
      <c r="I48" s="235">
        <f t="shared" si="6"/>
        <v>-5540995</v>
      </c>
      <c r="J48" s="235">
        <f t="shared" si="6"/>
        <v>106785103</v>
      </c>
      <c r="K48" s="235">
        <f t="shared" si="6"/>
        <v>2124982</v>
      </c>
      <c r="L48" s="235">
        <f t="shared" si="6"/>
        <v>-11977902</v>
      </c>
      <c r="M48" s="234">
        <f t="shared" si="6"/>
        <v>51784779</v>
      </c>
      <c r="N48" s="234">
        <f t="shared" si="6"/>
        <v>41931859</v>
      </c>
      <c r="O48" s="235">
        <f t="shared" si="6"/>
        <v>-9646214</v>
      </c>
      <c r="P48" s="235">
        <f t="shared" si="6"/>
        <v>22808983</v>
      </c>
      <c r="Q48" s="235">
        <f t="shared" si="6"/>
        <v>91250470</v>
      </c>
      <c r="R48" s="235">
        <f t="shared" si="6"/>
        <v>104413239</v>
      </c>
      <c r="S48" s="235">
        <f t="shared" si="6"/>
        <v>2840395</v>
      </c>
      <c r="T48" s="234">
        <f t="shared" si="6"/>
        <v>22938576</v>
      </c>
      <c r="U48" s="234">
        <f t="shared" si="6"/>
        <v>-27354664</v>
      </c>
      <c r="V48" s="235">
        <f t="shared" si="6"/>
        <v>-1575693</v>
      </c>
      <c r="W48" s="235">
        <f t="shared" si="6"/>
        <v>251554508</v>
      </c>
      <c r="X48" s="235">
        <f t="shared" si="6"/>
        <v>-10146417</v>
      </c>
      <c r="Y48" s="235">
        <f t="shared" si="6"/>
        <v>261700925</v>
      </c>
      <c r="Z48" s="236">
        <f>+IF(X48&lt;&gt;0,+(Y48/X48)*100,0)</f>
        <v>-2579.2447225458995</v>
      </c>
      <c r="AA48" s="237">
        <f>SUM(AA46:AA47)</f>
        <v>-10146417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3266469</v>
      </c>
      <c r="D5" s="158">
        <f>SUM(D6:D8)</f>
        <v>0</v>
      </c>
      <c r="E5" s="159">
        <f t="shared" si="0"/>
        <v>0</v>
      </c>
      <c r="F5" s="105">
        <f t="shared" si="0"/>
        <v>465040</v>
      </c>
      <c r="G5" s="105">
        <f t="shared" si="0"/>
        <v>38938</v>
      </c>
      <c r="H5" s="105">
        <f t="shared" si="0"/>
        <v>49398</v>
      </c>
      <c r="I5" s="105">
        <f t="shared" si="0"/>
        <v>55443</v>
      </c>
      <c r="J5" s="105">
        <f t="shared" si="0"/>
        <v>143779</v>
      </c>
      <c r="K5" s="105">
        <f t="shared" si="0"/>
        <v>850</v>
      </c>
      <c r="L5" s="105">
        <f t="shared" si="0"/>
        <v>55661</v>
      </c>
      <c r="M5" s="105">
        <f t="shared" si="0"/>
        <v>7374</v>
      </c>
      <c r="N5" s="105">
        <f t="shared" si="0"/>
        <v>63885</v>
      </c>
      <c r="O5" s="105">
        <f t="shared" si="0"/>
        <v>7374</v>
      </c>
      <c r="P5" s="105">
        <f t="shared" si="0"/>
        <v>16231</v>
      </c>
      <c r="Q5" s="105">
        <f t="shared" si="0"/>
        <v>16231</v>
      </c>
      <c r="R5" s="105">
        <f t="shared" si="0"/>
        <v>39836</v>
      </c>
      <c r="S5" s="105">
        <f t="shared" si="0"/>
        <v>0</v>
      </c>
      <c r="T5" s="105">
        <f t="shared" si="0"/>
        <v>0</v>
      </c>
      <c r="U5" s="105">
        <f t="shared" si="0"/>
        <v>7374</v>
      </c>
      <c r="V5" s="105">
        <f t="shared" si="0"/>
        <v>7374</v>
      </c>
      <c r="W5" s="105">
        <f t="shared" si="0"/>
        <v>254874</v>
      </c>
      <c r="X5" s="105">
        <f t="shared" si="0"/>
        <v>465040</v>
      </c>
      <c r="Y5" s="105">
        <f t="shared" si="0"/>
        <v>-210166</v>
      </c>
      <c r="Z5" s="142">
        <f>+IF(X5&lt;&gt;0,+(Y5/X5)*100,0)</f>
        <v>-45.19310166867366</v>
      </c>
      <c r="AA5" s="158">
        <f>SUM(AA6:AA8)</f>
        <v>465040</v>
      </c>
    </row>
    <row r="6" spans="1:27" ht="13.5">
      <c r="A6" s="143" t="s">
        <v>75</v>
      </c>
      <c r="B6" s="141"/>
      <c r="C6" s="160">
        <v>1054806</v>
      </c>
      <c r="D6" s="160"/>
      <c r="E6" s="161"/>
      <c r="F6" s="65">
        <v>32360</v>
      </c>
      <c r="G6" s="65">
        <v>38938</v>
      </c>
      <c r="H6" s="65"/>
      <c r="I6" s="65"/>
      <c r="J6" s="65">
        <v>38938</v>
      </c>
      <c r="K6" s="65"/>
      <c r="L6" s="65">
        <v>17844</v>
      </c>
      <c r="M6" s="65">
        <v>7374</v>
      </c>
      <c r="N6" s="65">
        <v>25218</v>
      </c>
      <c r="O6" s="65">
        <v>7374</v>
      </c>
      <c r="P6" s="65"/>
      <c r="Q6" s="65"/>
      <c r="R6" s="65">
        <v>7374</v>
      </c>
      <c r="S6" s="65"/>
      <c r="T6" s="65"/>
      <c r="U6" s="65">
        <v>7374</v>
      </c>
      <c r="V6" s="65">
        <v>7374</v>
      </c>
      <c r="W6" s="65">
        <v>78904</v>
      </c>
      <c r="X6" s="65">
        <v>32360</v>
      </c>
      <c r="Y6" s="65">
        <v>46544</v>
      </c>
      <c r="Z6" s="145">
        <v>143.83</v>
      </c>
      <c r="AA6" s="67">
        <v>32360</v>
      </c>
    </row>
    <row r="7" spans="1:27" ht="13.5">
      <c r="A7" s="143" t="s">
        <v>76</v>
      </c>
      <c r="B7" s="141"/>
      <c r="C7" s="162"/>
      <c r="D7" s="162"/>
      <c r="E7" s="163"/>
      <c r="F7" s="164">
        <v>20000</v>
      </c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>
        <v>20000</v>
      </c>
      <c r="Y7" s="164">
        <v>-20000</v>
      </c>
      <c r="Z7" s="146">
        <v>-100</v>
      </c>
      <c r="AA7" s="239">
        <v>20000</v>
      </c>
    </row>
    <row r="8" spans="1:27" ht="13.5">
      <c r="A8" s="143" t="s">
        <v>77</v>
      </c>
      <c r="B8" s="141"/>
      <c r="C8" s="160">
        <v>2211663</v>
      </c>
      <c r="D8" s="160"/>
      <c r="E8" s="161"/>
      <c r="F8" s="65">
        <v>412680</v>
      </c>
      <c r="G8" s="65"/>
      <c r="H8" s="65">
        <v>49398</v>
      </c>
      <c r="I8" s="65">
        <v>55443</v>
      </c>
      <c r="J8" s="65">
        <v>104841</v>
      </c>
      <c r="K8" s="65">
        <v>850</v>
      </c>
      <c r="L8" s="65">
        <v>37817</v>
      </c>
      <c r="M8" s="65"/>
      <c r="N8" s="65">
        <v>38667</v>
      </c>
      <c r="O8" s="65"/>
      <c r="P8" s="65">
        <v>16231</v>
      </c>
      <c r="Q8" s="65">
        <v>16231</v>
      </c>
      <c r="R8" s="65">
        <v>32462</v>
      </c>
      <c r="S8" s="65"/>
      <c r="T8" s="65"/>
      <c r="U8" s="65"/>
      <c r="V8" s="65"/>
      <c r="W8" s="65">
        <v>175970</v>
      </c>
      <c r="X8" s="65">
        <v>412680</v>
      </c>
      <c r="Y8" s="65">
        <v>-236710</v>
      </c>
      <c r="Z8" s="145">
        <v>-57.36</v>
      </c>
      <c r="AA8" s="67">
        <v>412680</v>
      </c>
    </row>
    <row r="9" spans="1:27" ht="13.5">
      <c r="A9" s="140" t="s">
        <v>78</v>
      </c>
      <c r="B9" s="141"/>
      <c r="C9" s="158">
        <f aca="true" t="shared" si="1" ref="C9:Y9">SUM(C10:C14)</f>
        <v>11743733</v>
      </c>
      <c r="D9" s="158">
        <f>SUM(D10:D14)</f>
        <v>0</v>
      </c>
      <c r="E9" s="159">
        <f t="shared" si="1"/>
        <v>0</v>
      </c>
      <c r="F9" s="105">
        <f t="shared" si="1"/>
        <v>40657850</v>
      </c>
      <c r="G9" s="105">
        <f t="shared" si="1"/>
        <v>0</v>
      </c>
      <c r="H9" s="105">
        <f t="shared" si="1"/>
        <v>1077536</v>
      </c>
      <c r="I9" s="105">
        <f t="shared" si="1"/>
        <v>416491</v>
      </c>
      <c r="J9" s="105">
        <f t="shared" si="1"/>
        <v>1494027</v>
      </c>
      <c r="K9" s="105">
        <f t="shared" si="1"/>
        <v>1500532</v>
      </c>
      <c r="L9" s="105">
        <f t="shared" si="1"/>
        <v>10862</v>
      </c>
      <c r="M9" s="105">
        <f t="shared" si="1"/>
        <v>0</v>
      </c>
      <c r="N9" s="105">
        <f t="shared" si="1"/>
        <v>1511394</v>
      </c>
      <c r="O9" s="105">
        <f t="shared" si="1"/>
        <v>0</v>
      </c>
      <c r="P9" s="105">
        <f t="shared" si="1"/>
        <v>277384</v>
      </c>
      <c r="Q9" s="105">
        <f t="shared" si="1"/>
        <v>277384</v>
      </c>
      <c r="R9" s="105">
        <f t="shared" si="1"/>
        <v>554768</v>
      </c>
      <c r="S9" s="105">
        <f t="shared" si="1"/>
        <v>0</v>
      </c>
      <c r="T9" s="105">
        <f t="shared" si="1"/>
        <v>10260</v>
      </c>
      <c r="U9" s="105">
        <f t="shared" si="1"/>
        <v>0</v>
      </c>
      <c r="V9" s="105">
        <f t="shared" si="1"/>
        <v>10260</v>
      </c>
      <c r="W9" s="105">
        <f t="shared" si="1"/>
        <v>3570449</v>
      </c>
      <c r="X9" s="105">
        <f t="shared" si="1"/>
        <v>40657850</v>
      </c>
      <c r="Y9" s="105">
        <f t="shared" si="1"/>
        <v>-37087401</v>
      </c>
      <c r="Z9" s="142">
        <f>+IF(X9&lt;&gt;0,+(Y9/X9)*100,0)</f>
        <v>-91.21830347645043</v>
      </c>
      <c r="AA9" s="107">
        <f>SUM(AA10:AA14)</f>
        <v>40657850</v>
      </c>
    </row>
    <row r="10" spans="1:27" ht="13.5">
      <c r="A10" s="143" t="s">
        <v>79</v>
      </c>
      <c r="B10" s="141"/>
      <c r="C10" s="160">
        <v>5460384</v>
      </c>
      <c r="D10" s="160"/>
      <c r="E10" s="161"/>
      <c r="F10" s="65">
        <v>15210400</v>
      </c>
      <c r="G10" s="65"/>
      <c r="H10" s="65">
        <v>71109</v>
      </c>
      <c r="I10" s="65">
        <v>12243</v>
      </c>
      <c r="J10" s="65">
        <v>83352</v>
      </c>
      <c r="K10" s="65">
        <v>1015172</v>
      </c>
      <c r="L10" s="65">
        <v>10862</v>
      </c>
      <c r="M10" s="65"/>
      <c r="N10" s="65">
        <v>1026034</v>
      </c>
      <c r="O10" s="65"/>
      <c r="P10" s="65">
        <v>6093</v>
      </c>
      <c r="Q10" s="65">
        <v>6093</v>
      </c>
      <c r="R10" s="65">
        <v>12186</v>
      </c>
      <c r="S10" s="65"/>
      <c r="T10" s="65"/>
      <c r="U10" s="65"/>
      <c r="V10" s="65"/>
      <c r="W10" s="65">
        <v>1121572</v>
      </c>
      <c r="X10" s="65">
        <v>15210400</v>
      </c>
      <c r="Y10" s="65">
        <v>-14088828</v>
      </c>
      <c r="Z10" s="145">
        <v>-92.63</v>
      </c>
      <c r="AA10" s="67">
        <v>15210400</v>
      </c>
    </row>
    <row r="11" spans="1:27" ht="13.5">
      <c r="A11" s="143" t="s">
        <v>80</v>
      </c>
      <c r="B11" s="141"/>
      <c r="C11" s="160">
        <v>533883</v>
      </c>
      <c r="D11" s="160"/>
      <c r="E11" s="161"/>
      <c r="F11" s="65">
        <v>1689663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>
        <v>1689663</v>
      </c>
      <c r="Y11" s="65">
        <v>-1689663</v>
      </c>
      <c r="Z11" s="145">
        <v>-100</v>
      </c>
      <c r="AA11" s="67">
        <v>1689663</v>
      </c>
    </row>
    <row r="12" spans="1:27" ht="13.5">
      <c r="A12" s="143" t="s">
        <v>81</v>
      </c>
      <c r="B12" s="141"/>
      <c r="C12" s="160">
        <v>3932242</v>
      </c>
      <c r="D12" s="160"/>
      <c r="E12" s="161"/>
      <c r="F12" s="65">
        <v>11509262</v>
      </c>
      <c r="G12" s="65"/>
      <c r="H12" s="65">
        <v>1000535</v>
      </c>
      <c r="I12" s="65">
        <v>404248</v>
      </c>
      <c r="J12" s="65">
        <v>1404783</v>
      </c>
      <c r="K12" s="65">
        <v>485360</v>
      </c>
      <c r="L12" s="65"/>
      <c r="M12" s="65"/>
      <c r="N12" s="65">
        <v>485360</v>
      </c>
      <c r="O12" s="65"/>
      <c r="P12" s="65">
        <v>271291</v>
      </c>
      <c r="Q12" s="65">
        <v>271291</v>
      </c>
      <c r="R12" s="65">
        <v>542582</v>
      </c>
      <c r="S12" s="65"/>
      <c r="T12" s="65">
        <v>10260</v>
      </c>
      <c r="U12" s="65"/>
      <c r="V12" s="65">
        <v>10260</v>
      </c>
      <c r="W12" s="65">
        <v>2442985</v>
      </c>
      <c r="X12" s="65">
        <v>11509262</v>
      </c>
      <c r="Y12" s="65">
        <v>-9066277</v>
      </c>
      <c r="Z12" s="145">
        <v>-78.77</v>
      </c>
      <c r="AA12" s="67">
        <v>11509262</v>
      </c>
    </row>
    <row r="13" spans="1:27" ht="13.5">
      <c r="A13" s="143" t="s">
        <v>82</v>
      </c>
      <c r="B13" s="141"/>
      <c r="C13" s="160"/>
      <c r="D13" s="160"/>
      <c r="E13" s="161"/>
      <c r="F13" s="65">
        <v>719085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>
        <v>719085</v>
      </c>
      <c r="Y13" s="65">
        <v>-719085</v>
      </c>
      <c r="Z13" s="145">
        <v>-100</v>
      </c>
      <c r="AA13" s="67">
        <v>719085</v>
      </c>
    </row>
    <row r="14" spans="1:27" ht="13.5">
      <c r="A14" s="143" t="s">
        <v>83</v>
      </c>
      <c r="B14" s="141"/>
      <c r="C14" s="162">
        <v>1817224</v>
      </c>
      <c r="D14" s="162"/>
      <c r="E14" s="163"/>
      <c r="F14" s="164">
        <v>11529440</v>
      </c>
      <c r="G14" s="164"/>
      <c r="H14" s="164">
        <v>5892</v>
      </c>
      <c r="I14" s="164"/>
      <c r="J14" s="164">
        <v>5892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>
        <v>5892</v>
      </c>
      <c r="X14" s="164">
        <v>11529440</v>
      </c>
      <c r="Y14" s="164">
        <v>-11523548</v>
      </c>
      <c r="Z14" s="146">
        <v>-99.95</v>
      </c>
      <c r="AA14" s="239">
        <v>11529440</v>
      </c>
    </row>
    <row r="15" spans="1:27" ht="13.5">
      <c r="A15" s="140" t="s">
        <v>84</v>
      </c>
      <c r="B15" s="147"/>
      <c r="C15" s="158">
        <f aca="true" t="shared" si="2" ref="C15:Y15">SUM(C16:C18)</f>
        <v>43515354</v>
      </c>
      <c r="D15" s="158">
        <f>SUM(D16:D18)</f>
        <v>0</v>
      </c>
      <c r="E15" s="159">
        <f t="shared" si="2"/>
        <v>0</v>
      </c>
      <c r="F15" s="105">
        <f t="shared" si="2"/>
        <v>78290929</v>
      </c>
      <c r="G15" s="105">
        <f t="shared" si="2"/>
        <v>2860108</v>
      </c>
      <c r="H15" s="105">
        <f t="shared" si="2"/>
        <v>737613</v>
      </c>
      <c r="I15" s="105">
        <f t="shared" si="2"/>
        <v>7124817</v>
      </c>
      <c r="J15" s="105">
        <f t="shared" si="2"/>
        <v>10722538</v>
      </c>
      <c r="K15" s="105">
        <f t="shared" si="2"/>
        <v>4783223</v>
      </c>
      <c r="L15" s="105">
        <f t="shared" si="2"/>
        <v>1912885</v>
      </c>
      <c r="M15" s="105">
        <f t="shared" si="2"/>
        <v>7544570</v>
      </c>
      <c r="N15" s="105">
        <f t="shared" si="2"/>
        <v>14240678</v>
      </c>
      <c r="O15" s="105">
        <f t="shared" si="2"/>
        <v>7544570</v>
      </c>
      <c r="P15" s="105">
        <f t="shared" si="2"/>
        <v>1052647</v>
      </c>
      <c r="Q15" s="105">
        <f t="shared" si="2"/>
        <v>1052647</v>
      </c>
      <c r="R15" s="105">
        <f t="shared" si="2"/>
        <v>9649864</v>
      </c>
      <c r="S15" s="105">
        <f t="shared" si="2"/>
        <v>0</v>
      </c>
      <c r="T15" s="105">
        <f t="shared" si="2"/>
        <v>4216064</v>
      </c>
      <c r="U15" s="105">
        <f t="shared" si="2"/>
        <v>7544570</v>
      </c>
      <c r="V15" s="105">
        <f t="shared" si="2"/>
        <v>11760634</v>
      </c>
      <c r="W15" s="105">
        <f t="shared" si="2"/>
        <v>46373714</v>
      </c>
      <c r="X15" s="105">
        <f t="shared" si="2"/>
        <v>78290929</v>
      </c>
      <c r="Y15" s="105">
        <f t="shared" si="2"/>
        <v>-31917215</v>
      </c>
      <c r="Z15" s="142">
        <f>+IF(X15&lt;&gt;0,+(Y15/X15)*100,0)</f>
        <v>-40.767449572606296</v>
      </c>
      <c r="AA15" s="107">
        <f>SUM(AA16:AA18)</f>
        <v>78290929</v>
      </c>
    </row>
    <row r="16" spans="1:27" ht="13.5">
      <c r="A16" s="143" t="s">
        <v>85</v>
      </c>
      <c r="B16" s="141"/>
      <c r="C16" s="160">
        <v>2705207</v>
      </c>
      <c r="D16" s="160"/>
      <c r="E16" s="161"/>
      <c r="F16" s="65">
        <v>5609915</v>
      </c>
      <c r="G16" s="65">
        <v>206603</v>
      </c>
      <c r="H16" s="65">
        <v>275281</v>
      </c>
      <c r="I16" s="65">
        <v>904044</v>
      </c>
      <c r="J16" s="65">
        <v>1385928</v>
      </c>
      <c r="K16" s="65">
        <v>15064</v>
      </c>
      <c r="L16" s="65">
        <v>1995</v>
      </c>
      <c r="M16" s="65">
        <v>527113</v>
      </c>
      <c r="N16" s="65">
        <v>544172</v>
      </c>
      <c r="O16" s="65">
        <v>527113</v>
      </c>
      <c r="P16" s="65"/>
      <c r="Q16" s="65"/>
      <c r="R16" s="65">
        <v>527113</v>
      </c>
      <c r="S16" s="65"/>
      <c r="T16" s="65"/>
      <c r="U16" s="65">
        <v>527113</v>
      </c>
      <c r="V16" s="65">
        <v>527113</v>
      </c>
      <c r="W16" s="65">
        <v>2984326</v>
      </c>
      <c r="X16" s="65">
        <v>5609915</v>
      </c>
      <c r="Y16" s="65">
        <v>-2625589</v>
      </c>
      <c r="Z16" s="145">
        <v>-46.8</v>
      </c>
      <c r="AA16" s="67">
        <v>5609915</v>
      </c>
    </row>
    <row r="17" spans="1:27" ht="13.5">
      <c r="A17" s="143" t="s">
        <v>86</v>
      </c>
      <c r="B17" s="141"/>
      <c r="C17" s="160">
        <v>40765411</v>
      </c>
      <c r="D17" s="160"/>
      <c r="E17" s="161"/>
      <c r="F17" s="65">
        <v>72526574</v>
      </c>
      <c r="G17" s="65">
        <v>2653505</v>
      </c>
      <c r="H17" s="65">
        <v>462332</v>
      </c>
      <c r="I17" s="65">
        <v>6220773</v>
      </c>
      <c r="J17" s="65">
        <v>9336610</v>
      </c>
      <c r="K17" s="65">
        <v>4768159</v>
      </c>
      <c r="L17" s="65">
        <v>1910890</v>
      </c>
      <c r="M17" s="65">
        <v>7017457</v>
      </c>
      <c r="N17" s="65">
        <v>13696506</v>
      </c>
      <c r="O17" s="65">
        <v>7017457</v>
      </c>
      <c r="P17" s="65">
        <v>1052647</v>
      </c>
      <c r="Q17" s="65">
        <v>1052647</v>
      </c>
      <c r="R17" s="65">
        <v>9122751</v>
      </c>
      <c r="S17" s="65"/>
      <c r="T17" s="65">
        <v>4216064</v>
      </c>
      <c r="U17" s="65">
        <v>7017457</v>
      </c>
      <c r="V17" s="65">
        <v>11233521</v>
      </c>
      <c r="W17" s="65">
        <v>43389388</v>
      </c>
      <c r="X17" s="65">
        <v>72526574</v>
      </c>
      <c r="Y17" s="65">
        <v>-29137186</v>
      </c>
      <c r="Z17" s="145">
        <v>-40.17</v>
      </c>
      <c r="AA17" s="67">
        <v>72526574</v>
      </c>
    </row>
    <row r="18" spans="1:27" ht="13.5">
      <c r="A18" s="143" t="s">
        <v>87</v>
      </c>
      <c r="B18" s="141"/>
      <c r="C18" s="160">
        <v>44736</v>
      </c>
      <c r="D18" s="160"/>
      <c r="E18" s="161"/>
      <c r="F18" s="65">
        <v>154440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>
        <v>154440</v>
      </c>
      <c r="Y18" s="65">
        <v>-154440</v>
      </c>
      <c r="Z18" s="145">
        <v>-100</v>
      </c>
      <c r="AA18" s="67">
        <v>154440</v>
      </c>
    </row>
    <row r="19" spans="1:27" ht="13.5">
      <c r="A19" s="140" t="s">
        <v>88</v>
      </c>
      <c r="B19" s="147"/>
      <c r="C19" s="158">
        <f aca="true" t="shared" si="3" ref="C19:Y19">SUM(C20:C23)</f>
        <v>50705811</v>
      </c>
      <c r="D19" s="158">
        <f>SUM(D20:D23)</f>
        <v>0</v>
      </c>
      <c r="E19" s="159">
        <f t="shared" si="3"/>
        <v>0</v>
      </c>
      <c r="F19" s="105">
        <f t="shared" si="3"/>
        <v>25940605</v>
      </c>
      <c r="G19" s="105">
        <f t="shared" si="3"/>
        <v>117730</v>
      </c>
      <c r="H19" s="105">
        <f t="shared" si="3"/>
        <v>3179294</v>
      </c>
      <c r="I19" s="105">
        <f t="shared" si="3"/>
        <v>2529964</v>
      </c>
      <c r="J19" s="105">
        <f t="shared" si="3"/>
        <v>5826988</v>
      </c>
      <c r="K19" s="105">
        <f t="shared" si="3"/>
        <v>2232278</v>
      </c>
      <c r="L19" s="105">
        <f t="shared" si="3"/>
        <v>818550</v>
      </c>
      <c r="M19" s="105">
        <f t="shared" si="3"/>
        <v>1762530</v>
      </c>
      <c r="N19" s="105">
        <f t="shared" si="3"/>
        <v>4813358</v>
      </c>
      <c r="O19" s="105">
        <f t="shared" si="3"/>
        <v>1762530</v>
      </c>
      <c r="P19" s="105">
        <f t="shared" si="3"/>
        <v>0</v>
      </c>
      <c r="Q19" s="105">
        <f t="shared" si="3"/>
        <v>0</v>
      </c>
      <c r="R19" s="105">
        <f t="shared" si="3"/>
        <v>1762530</v>
      </c>
      <c r="S19" s="105">
        <f t="shared" si="3"/>
        <v>0</v>
      </c>
      <c r="T19" s="105">
        <f t="shared" si="3"/>
        <v>104761</v>
      </c>
      <c r="U19" s="105">
        <f t="shared" si="3"/>
        <v>1842163</v>
      </c>
      <c r="V19" s="105">
        <f t="shared" si="3"/>
        <v>1946924</v>
      </c>
      <c r="W19" s="105">
        <f t="shared" si="3"/>
        <v>14349800</v>
      </c>
      <c r="X19" s="105">
        <f t="shared" si="3"/>
        <v>25940605</v>
      </c>
      <c r="Y19" s="105">
        <f t="shared" si="3"/>
        <v>-11590805</v>
      </c>
      <c r="Z19" s="142">
        <f>+IF(X19&lt;&gt;0,+(Y19/X19)*100,0)</f>
        <v>-44.68209203293447</v>
      </c>
      <c r="AA19" s="107">
        <f>SUM(AA20:AA23)</f>
        <v>25940605</v>
      </c>
    </row>
    <row r="20" spans="1:27" ht="13.5">
      <c r="A20" s="143" t="s">
        <v>89</v>
      </c>
      <c r="B20" s="141"/>
      <c r="C20" s="160">
        <v>17765228</v>
      </c>
      <c r="D20" s="160"/>
      <c r="E20" s="161"/>
      <c r="F20" s="65">
        <v>12056788</v>
      </c>
      <c r="G20" s="65">
        <v>20000</v>
      </c>
      <c r="H20" s="65">
        <v>328441</v>
      </c>
      <c r="I20" s="65">
        <v>1995025</v>
      </c>
      <c r="J20" s="65">
        <v>2343466</v>
      </c>
      <c r="K20" s="65">
        <v>1738189</v>
      </c>
      <c r="L20" s="65">
        <v>49566</v>
      </c>
      <c r="M20" s="65">
        <v>827169</v>
      </c>
      <c r="N20" s="65">
        <v>2614924</v>
      </c>
      <c r="O20" s="65">
        <v>827169</v>
      </c>
      <c r="P20" s="65"/>
      <c r="Q20" s="65"/>
      <c r="R20" s="65">
        <v>827169</v>
      </c>
      <c r="S20" s="65"/>
      <c r="T20" s="65"/>
      <c r="U20" s="65">
        <v>906802</v>
      </c>
      <c r="V20" s="65">
        <v>906802</v>
      </c>
      <c r="W20" s="65">
        <v>6692361</v>
      </c>
      <c r="X20" s="65">
        <v>12056788</v>
      </c>
      <c r="Y20" s="65">
        <v>-5364427</v>
      </c>
      <c r="Z20" s="145">
        <v>-44.49</v>
      </c>
      <c r="AA20" s="67">
        <v>12056788</v>
      </c>
    </row>
    <row r="21" spans="1:27" ht="13.5">
      <c r="A21" s="143" t="s">
        <v>90</v>
      </c>
      <c r="B21" s="141"/>
      <c r="C21" s="160">
        <v>10339304</v>
      </c>
      <c r="D21" s="160"/>
      <c r="E21" s="161"/>
      <c r="F21" s="65">
        <v>6926417</v>
      </c>
      <c r="G21" s="65">
        <v>97730</v>
      </c>
      <c r="H21" s="65">
        <v>1218785</v>
      </c>
      <c r="I21" s="65">
        <v>470263</v>
      </c>
      <c r="J21" s="65">
        <v>1786778</v>
      </c>
      <c r="K21" s="65">
        <v>103528</v>
      </c>
      <c r="L21" s="65">
        <v>746484</v>
      </c>
      <c r="M21" s="65">
        <v>274221</v>
      </c>
      <c r="N21" s="65">
        <v>1124233</v>
      </c>
      <c r="O21" s="65">
        <v>274221</v>
      </c>
      <c r="P21" s="65"/>
      <c r="Q21" s="65"/>
      <c r="R21" s="65">
        <v>274221</v>
      </c>
      <c r="S21" s="65"/>
      <c r="T21" s="65"/>
      <c r="U21" s="65">
        <v>274221</v>
      </c>
      <c r="V21" s="65">
        <v>274221</v>
      </c>
      <c r="W21" s="65">
        <v>3459453</v>
      </c>
      <c r="X21" s="65">
        <v>6926417</v>
      </c>
      <c r="Y21" s="65">
        <v>-3466964</v>
      </c>
      <c r="Z21" s="145">
        <v>-50.05</v>
      </c>
      <c r="AA21" s="67">
        <v>6926417</v>
      </c>
    </row>
    <row r="22" spans="1:27" ht="13.5">
      <c r="A22" s="143" t="s">
        <v>91</v>
      </c>
      <c r="B22" s="141"/>
      <c r="C22" s="162">
        <v>22601279</v>
      </c>
      <c r="D22" s="162"/>
      <c r="E22" s="163"/>
      <c r="F22" s="164"/>
      <c r="G22" s="164"/>
      <c r="H22" s="164">
        <v>1632068</v>
      </c>
      <c r="I22" s="164">
        <v>64676</v>
      </c>
      <c r="J22" s="164">
        <v>1696744</v>
      </c>
      <c r="K22" s="164">
        <v>390561</v>
      </c>
      <c r="L22" s="164">
        <v>22500</v>
      </c>
      <c r="M22" s="164">
        <v>661140</v>
      </c>
      <c r="N22" s="164">
        <v>1074201</v>
      </c>
      <c r="O22" s="164">
        <v>661140</v>
      </c>
      <c r="P22" s="164"/>
      <c r="Q22" s="164"/>
      <c r="R22" s="164">
        <v>661140</v>
      </c>
      <c r="S22" s="164"/>
      <c r="T22" s="164">
        <v>104761</v>
      </c>
      <c r="U22" s="164">
        <v>661140</v>
      </c>
      <c r="V22" s="164">
        <v>765901</v>
      </c>
      <c r="W22" s="164">
        <v>4197986</v>
      </c>
      <c r="X22" s="164"/>
      <c r="Y22" s="164">
        <v>4197986</v>
      </c>
      <c r="Z22" s="146"/>
      <c r="AA22" s="239"/>
    </row>
    <row r="23" spans="1:27" ht="13.5">
      <c r="A23" s="143" t="s">
        <v>92</v>
      </c>
      <c r="B23" s="141"/>
      <c r="C23" s="160"/>
      <c r="D23" s="160"/>
      <c r="E23" s="161"/>
      <c r="F23" s="65">
        <v>6957400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>
        <v>6957400</v>
      </c>
      <c r="Y23" s="65">
        <v>-6957400</v>
      </c>
      <c r="Z23" s="145">
        <v>-100</v>
      </c>
      <c r="AA23" s="67">
        <v>6957400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109231367</v>
      </c>
      <c r="D25" s="232">
        <f>+D5+D9+D15+D19+D24</f>
        <v>0</v>
      </c>
      <c r="E25" s="245">
        <f t="shared" si="4"/>
        <v>0</v>
      </c>
      <c r="F25" s="234">
        <f t="shared" si="4"/>
        <v>145354424</v>
      </c>
      <c r="G25" s="234">
        <f t="shared" si="4"/>
        <v>3016776</v>
      </c>
      <c r="H25" s="234">
        <f t="shared" si="4"/>
        <v>5043841</v>
      </c>
      <c r="I25" s="234">
        <f t="shared" si="4"/>
        <v>10126715</v>
      </c>
      <c r="J25" s="234">
        <f t="shared" si="4"/>
        <v>18187332</v>
      </c>
      <c r="K25" s="234">
        <f t="shared" si="4"/>
        <v>8516883</v>
      </c>
      <c r="L25" s="234">
        <f t="shared" si="4"/>
        <v>2797958</v>
      </c>
      <c r="M25" s="234">
        <f t="shared" si="4"/>
        <v>9314474</v>
      </c>
      <c r="N25" s="234">
        <f t="shared" si="4"/>
        <v>20629315</v>
      </c>
      <c r="O25" s="234">
        <f t="shared" si="4"/>
        <v>9314474</v>
      </c>
      <c r="P25" s="234">
        <f t="shared" si="4"/>
        <v>1346262</v>
      </c>
      <c r="Q25" s="234">
        <f t="shared" si="4"/>
        <v>1346262</v>
      </c>
      <c r="R25" s="234">
        <f t="shared" si="4"/>
        <v>12006998</v>
      </c>
      <c r="S25" s="234">
        <f t="shared" si="4"/>
        <v>0</v>
      </c>
      <c r="T25" s="234">
        <f t="shared" si="4"/>
        <v>4331085</v>
      </c>
      <c r="U25" s="234">
        <f t="shared" si="4"/>
        <v>9394107</v>
      </c>
      <c r="V25" s="234">
        <f t="shared" si="4"/>
        <v>13725192</v>
      </c>
      <c r="W25" s="234">
        <f t="shared" si="4"/>
        <v>64548837</v>
      </c>
      <c r="X25" s="234">
        <f t="shared" si="4"/>
        <v>145354424</v>
      </c>
      <c r="Y25" s="234">
        <f t="shared" si="4"/>
        <v>-80805587</v>
      </c>
      <c r="Z25" s="246">
        <f>+IF(X25&lt;&gt;0,+(Y25/X25)*100,0)</f>
        <v>-55.592107055510056</v>
      </c>
      <c r="AA25" s="247">
        <f>+AA5+AA9+AA15+AA19+AA24</f>
        <v>145354424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102121635</v>
      </c>
      <c r="D28" s="160"/>
      <c r="E28" s="161"/>
      <c r="F28" s="65">
        <v>140622841</v>
      </c>
      <c r="G28" s="65">
        <v>2977838</v>
      </c>
      <c r="H28" s="65">
        <v>4000013</v>
      </c>
      <c r="I28" s="65">
        <v>9730098</v>
      </c>
      <c r="J28" s="65">
        <v>16707949</v>
      </c>
      <c r="K28" s="65">
        <v>8487937</v>
      </c>
      <c r="L28" s="65">
        <v>2693103</v>
      </c>
      <c r="M28" s="65">
        <v>9259359</v>
      </c>
      <c r="N28" s="65">
        <v>20440399</v>
      </c>
      <c r="O28" s="65">
        <v>9259359</v>
      </c>
      <c r="P28" s="65">
        <v>1330031</v>
      </c>
      <c r="Q28" s="65">
        <v>1330031</v>
      </c>
      <c r="R28" s="65">
        <v>11919421</v>
      </c>
      <c r="S28" s="65"/>
      <c r="T28" s="65">
        <v>4320825</v>
      </c>
      <c r="U28" s="65">
        <v>9338992</v>
      </c>
      <c r="V28" s="65">
        <v>13659817</v>
      </c>
      <c r="W28" s="65">
        <v>62727586</v>
      </c>
      <c r="X28" s="65">
        <v>140622841</v>
      </c>
      <c r="Y28" s="65">
        <v>-77895255</v>
      </c>
      <c r="Z28" s="145">
        <v>-55.39</v>
      </c>
      <c r="AA28" s="160">
        <v>140622841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102121635</v>
      </c>
      <c r="D32" s="225">
        <f>SUM(D28:D31)</f>
        <v>0</v>
      </c>
      <c r="E32" s="226">
        <f t="shared" si="5"/>
        <v>0</v>
      </c>
      <c r="F32" s="82">
        <f t="shared" si="5"/>
        <v>140622841</v>
      </c>
      <c r="G32" s="82">
        <f t="shared" si="5"/>
        <v>2977838</v>
      </c>
      <c r="H32" s="82">
        <f t="shared" si="5"/>
        <v>4000013</v>
      </c>
      <c r="I32" s="82">
        <f t="shared" si="5"/>
        <v>9730098</v>
      </c>
      <c r="J32" s="82">
        <f t="shared" si="5"/>
        <v>16707949</v>
      </c>
      <c r="K32" s="82">
        <f t="shared" si="5"/>
        <v>8487937</v>
      </c>
      <c r="L32" s="82">
        <f t="shared" si="5"/>
        <v>2693103</v>
      </c>
      <c r="M32" s="82">
        <f t="shared" si="5"/>
        <v>9259359</v>
      </c>
      <c r="N32" s="82">
        <f t="shared" si="5"/>
        <v>20440399</v>
      </c>
      <c r="O32" s="82">
        <f t="shared" si="5"/>
        <v>9259359</v>
      </c>
      <c r="P32" s="82">
        <f t="shared" si="5"/>
        <v>1330031</v>
      </c>
      <c r="Q32" s="82">
        <f t="shared" si="5"/>
        <v>1330031</v>
      </c>
      <c r="R32" s="82">
        <f t="shared" si="5"/>
        <v>11919421</v>
      </c>
      <c r="S32" s="82">
        <f t="shared" si="5"/>
        <v>0</v>
      </c>
      <c r="T32" s="82">
        <f t="shared" si="5"/>
        <v>4320825</v>
      </c>
      <c r="U32" s="82">
        <f t="shared" si="5"/>
        <v>9338992</v>
      </c>
      <c r="V32" s="82">
        <f t="shared" si="5"/>
        <v>13659817</v>
      </c>
      <c r="W32" s="82">
        <f t="shared" si="5"/>
        <v>62727586</v>
      </c>
      <c r="X32" s="82">
        <f t="shared" si="5"/>
        <v>140622841</v>
      </c>
      <c r="Y32" s="82">
        <f t="shared" si="5"/>
        <v>-77895255</v>
      </c>
      <c r="Z32" s="227">
        <f>+IF(X32&lt;&gt;0,+(Y32/X32)*100,0)</f>
        <v>-55.39303177639542</v>
      </c>
      <c r="AA32" s="84">
        <f>SUM(AA28:AA31)</f>
        <v>140622841</v>
      </c>
    </row>
    <row r="33" spans="1:27" ht="13.5">
      <c r="A33" s="252" t="s">
        <v>51</v>
      </c>
      <c r="B33" s="141" t="s">
        <v>141</v>
      </c>
      <c r="C33" s="160"/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7079732</v>
      </c>
      <c r="D35" s="160"/>
      <c r="E35" s="161"/>
      <c r="F35" s="65">
        <v>9853583</v>
      </c>
      <c r="G35" s="65">
        <v>38938</v>
      </c>
      <c r="H35" s="65">
        <v>1043828</v>
      </c>
      <c r="I35" s="65">
        <v>395421</v>
      </c>
      <c r="J35" s="65">
        <v>1478187</v>
      </c>
      <c r="K35" s="65">
        <v>28946</v>
      </c>
      <c r="L35" s="65">
        <v>104856</v>
      </c>
      <c r="M35" s="65">
        <v>53175</v>
      </c>
      <c r="N35" s="65">
        <v>186977</v>
      </c>
      <c r="O35" s="65">
        <v>53175</v>
      </c>
      <c r="P35" s="65">
        <v>16231</v>
      </c>
      <c r="Q35" s="65">
        <v>16231</v>
      </c>
      <c r="R35" s="65">
        <v>85637</v>
      </c>
      <c r="S35" s="65"/>
      <c r="T35" s="65">
        <v>10260</v>
      </c>
      <c r="U35" s="65">
        <v>53175</v>
      </c>
      <c r="V35" s="65">
        <v>63435</v>
      </c>
      <c r="W35" s="65">
        <v>1814236</v>
      </c>
      <c r="X35" s="65">
        <v>9853583</v>
      </c>
      <c r="Y35" s="65">
        <v>-8039347</v>
      </c>
      <c r="Z35" s="145">
        <v>-81.59</v>
      </c>
      <c r="AA35" s="67">
        <v>9853583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109201367</v>
      </c>
      <c r="D36" s="237">
        <f>SUM(D32:D35)</f>
        <v>0</v>
      </c>
      <c r="E36" s="233">
        <f t="shared" si="6"/>
        <v>0</v>
      </c>
      <c r="F36" s="235">
        <f t="shared" si="6"/>
        <v>150476424</v>
      </c>
      <c r="G36" s="235">
        <f t="shared" si="6"/>
        <v>3016776</v>
      </c>
      <c r="H36" s="235">
        <f t="shared" si="6"/>
        <v>5043841</v>
      </c>
      <c r="I36" s="235">
        <f t="shared" si="6"/>
        <v>10125519</v>
      </c>
      <c r="J36" s="235">
        <f t="shared" si="6"/>
        <v>18186136</v>
      </c>
      <c r="K36" s="235">
        <f t="shared" si="6"/>
        <v>8516883</v>
      </c>
      <c r="L36" s="235">
        <f t="shared" si="6"/>
        <v>2797959</v>
      </c>
      <c r="M36" s="235">
        <f t="shared" si="6"/>
        <v>9312534</v>
      </c>
      <c r="N36" s="235">
        <f t="shared" si="6"/>
        <v>20627376</v>
      </c>
      <c r="O36" s="235">
        <f t="shared" si="6"/>
        <v>9312534</v>
      </c>
      <c r="P36" s="235">
        <f t="shared" si="6"/>
        <v>1346262</v>
      </c>
      <c r="Q36" s="235">
        <f t="shared" si="6"/>
        <v>1346262</v>
      </c>
      <c r="R36" s="235">
        <f t="shared" si="6"/>
        <v>12005058</v>
      </c>
      <c r="S36" s="235">
        <f t="shared" si="6"/>
        <v>0</v>
      </c>
      <c r="T36" s="235">
        <f t="shared" si="6"/>
        <v>4331085</v>
      </c>
      <c r="U36" s="235">
        <f t="shared" si="6"/>
        <v>9392167</v>
      </c>
      <c r="V36" s="235">
        <f t="shared" si="6"/>
        <v>13723252</v>
      </c>
      <c r="W36" s="235">
        <f t="shared" si="6"/>
        <v>64541822</v>
      </c>
      <c r="X36" s="235">
        <f t="shared" si="6"/>
        <v>150476424</v>
      </c>
      <c r="Y36" s="235">
        <f t="shared" si="6"/>
        <v>-85934602</v>
      </c>
      <c r="Z36" s="236">
        <f>+IF(X36&lt;&gt;0,+(Y36/X36)*100,0)</f>
        <v>-57.10834941159953</v>
      </c>
      <c r="AA36" s="254">
        <f>SUM(AA32:AA35)</f>
        <v>150476424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989481</v>
      </c>
      <c r="D6" s="160"/>
      <c r="E6" s="64"/>
      <c r="F6" s="65"/>
      <c r="G6" s="65">
        <v>12752153</v>
      </c>
      <c r="H6" s="65">
        <v>5076720</v>
      </c>
      <c r="I6" s="65">
        <v>7246021</v>
      </c>
      <c r="J6" s="65">
        <v>25074894</v>
      </c>
      <c r="K6" s="65"/>
      <c r="L6" s="65">
        <v>32467291</v>
      </c>
      <c r="M6" s="65">
        <v>32467291</v>
      </c>
      <c r="N6" s="65">
        <v>64934582</v>
      </c>
      <c r="O6" s="65"/>
      <c r="P6" s="65"/>
      <c r="Q6" s="65"/>
      <c r="R6" s="65"/>
      <c r="S6" s="65"/>
      <c r="T6" s="65"/>
      <c r="U6" s="65"/>
      <c r="V6" s="65"/>
      <c r="W6" s="65">
        <v>90009476</v>
      </c>
      <c r="X6" s="65"/>
      <c r="Y6" s="65">
        <v>90009476</v>
      </c>
      <c r="Z6" s="145"/>
      <c r="AA6" s="67"/>
    </row>
    <row r="7" spans="1:27" ht="13.5">
      <c r="A7" s="264" t="s">
        <v>147</v>
      </c>
      <c r="B7" s="197" t="s">
        <v>72</v>
      </c>
      <c r="C7" s="160"/>
      <c r="D7" s="160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145"/>
      <c r="AA7" s="67"/>
    </row>
    <row r="8" spans="1:27" ht="13.5">
      <c r="A8" s="264" t="s">
        <v>148</v>
      </c>
      <c r="B8" s="197" t="s">
        <v>72</v>
      </c>
      <c r="C8" s="160">
        <v>118066578</v>
      </c>
      <c r="D8" s="160"/>
      <c r="E8" s="64"/>
      <c r="F8" s="65"/>
      <c r="G8" s="65">
        <v>118066578</v>
      </c>
      <c r="H8" s="65">
        <v>127511904</v>
      </c>
      <c r="I8" s="65">
        <v>131337261</v>
      </c>
      <c r="J8" s="65">
        <v>376915743</v>
      </c>
      <c r="K8" s="65">
        <v>552400485</v>
      </c>
      <c r="L8" s="65">
        <v>547916000</v>
      </c>
      <c r="M8" s="65">
        <v>558820000</v>
      </c>
      <c r="N8" s="65">
        <v>1659136485</v>
      </c>
      <c r="O8" s="65">
        <v>556643000</v>
      </c>
      <c r="P8" s="65"/>
      <c r="Q8" s="65"/>
      <c r="R8" s="65">
        <v>556643000</v>
      </c>
      <c r="S8" s="65"/>
      <c r="T8" s="65"/>
      <c r="U8" s="65"/>
      <c r="V8" s="65"/>
      <c r="W8" s="65">
        <v>2592695228</v>
      </c>
      <c r="X8" s="65"/>
      <c r="Y8" s="65">
        <v>2592695228</v>
      </c>
      <c r="Z8" s="145"/>
      <c r="AA8" s="67"/>
    </row>
    <row r="9" spans="1:27" ht="13.5">
      <c r="A9" s="264" t="s">
        <v>149</v>
      </c>
      <c r="B9" s="197"/>
      <c r="C9" s="160">
        <v>44081390</v>
      </c>
      <c r="D9" s="160"/>
      <c r="E9" s="64"/>
      <c r="F9" s="65"/>
      <c r="G9" s="65">
        <v>66458554</v>
      </c>
      <c r="H9" s="65">
        <v>71775238</v>
      </c>
      <c r="I9" s="65">
        <v>73928495</v>
      </c>
      <c r="J9" s="65">
        <v>212162287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>
        <v>212162287</v>
      </c>
      <c r="X9" s="65"/>
      <c r="Y9" s="65">
        <v>212162287</v>
      </c>
      <c r="Z9" s="145"/>
      <c r="AA9" s="67"/>
    </row>
    <row r="10" spans="1:27" ht="13.5">
      <c r="A10" s="264" t="s">
        <v>150</v>
      </c>
      <c r="B10" s="197"/>
      <c r="C10" s="160">
        <v>8791226</v>
      </c>
      <c r="D10" s="160"/>
      <c r="E10" s="64"/>
      <c r="F10" s="65"/>
      <c r="G10" s="164">
        <v>8791226</v>
      </c>
      <c r="H10" s="164">
        <v>8791226</v>
      </c>
      <c r="I10" s="164">
        <v>8791226</v>
      </c>
      <c r="J10" s="65">
        <v>26373678</v>
      </c>
      <c r="K10" s="164">
        <v>8791226</v>
      </c>
      <c r="L10" s="164">
        <v>8791226</v>
      </c>
      <c r="M10" s="65">
        <v>8791226</v>
      </c>
      <c r="N10" s="164">
        <v>26373678</v>
      </c>
      <c r="O10" s="164">
        <v>8791226</v>
      </c>
      <c r="P10" s="164"/>
      <c r="Q10" s="65"/>
      <c r="R10" s="164">
        <v>8791226</v>
      </c>
      <c r="S10" s="164"/>
      <c r="T10" s="65"/>
      <c r="U10" s="164"/>
      <c r="V10" s="164"/>
      <c r="W10" s="164">
        <v>61538582</v>
      </c>
      <c r="X10" s="65"/>
      <c r="Y10" s="164">
        <v>61538582</v>
      </c>
      <c r="Z10" s="146"/>
      <c r="AA10" s="239"/>
    </row>
    <row r="11" spans="1:27" ht="13.5">
      <c r="A11" s="264" t="s">
        <v>151</v>
      </c>
      <c r="B11" s="197" t="s">
        <v>96</v>
      </c>
      <c r="C11" s="160">
        <v>4140114</v>
      </c>
      <c r="D11" s="160"/>
      <c r="E11" s="64"/>
      <c r="F11" s="65"/>
      <c r="G11" s="65">
        <v>4140114</v>
      </c>
      <c r="H11" s="65">
        <v>4471323</v>
      </c>
      <c r="I11" s="65">
        <v>5661021</v>
      </c>
      <c r="J11" s="65">
        <v>14272458</v>
      </c>
      <c r="K11" s="65">
        <v>10873424</v>
      </c>
      <c r="L11" s="65">
        <v>15579837</v>
      </c>
      <c r="M11" s="65">
        <v>15579837</v>
      </c>
      <c r="N11" s="65">
        <v>42033098</v>
      </c>
      <c r="O11" s="65">
        <v>15955630</v>
      </c>
      <c r="P11" s="65"/>
      <c r="Q11" s="65"/>
      <c r="R11" s="65">
        <v>15955630</v>
      </c>
      <c r="S11" s="65"/>
      <c r="T11" s="65"/>
      <c r="U11" s="65"/>
      <c r="V11" s="65"/>
      <c r="W11" s="65">
        <v>72261186</v>
      </c>
      <c r="X11" s="65"/>
      <c r="Y11" s="65">
        <v>72261186</v>
      </c>
      <c r="Z11" s="145"/>
      <c r="AA11" s="67"/>
    </row>
    <row r="12" spans="1:27" ht="13.5">
      <c r="A12" s="265" t="s">
        <v>56</v>
      </c>
      <c r="B12" s="266"/>
      <c r="C12" s="177">
        <f aca="true" t="shared" si="0" ref="C12:Y12">SUM(C6:C11)</f>
        <v>176068789</v>
      </c>
      <c r="D12" s="177">
        <f>SUM(D6:D11)</f>
        <v>0</v>
      </c>
      <c r="E12" s="77">
        <f t="shared" si="0"/>
        <v>0</v>
      </c>
      <c r="F12" s="78">
        <f t="shared" si="0"/>
        <v>0</v>
      </c>
      <c r="G12" s="78">
        <f t="shared" si="0"/>
        <v>210208625</v>
      </c>
      <c r="H12" s="78">
        <f t="shared" si="0"/>
        <v>217626411</v>
      </c>
      <c r="I12" s="78">
        <f t="shared" si="0"/>
        <v>226964024</v>
      </c>
      <c r="J12" s="78">
        <f t="shared" si="0"/>
        <v>654799060</v>
      </c>
      <c r="K12" s="78">
        <f t="shared" si="0"/>
        <v>572065135</v>
      </c>
      <c r="L12" s="78">
        <f t="shared" si="0"/>
        <v>604754354</v>
      </c>
      <c r="M12" s="78">
        <f t="shared" si="0"/>
        <v>615658354</v>
      </c>
      <c r="N12" s="78">
        <f t="shared" si="0"/>
        <v>1792477843</v>
      </c>
      <c r="O12" s="78">
        <f t="shared" si="0"/>
        <v>581389856</v>
      </c>
      <c r="P12" s="78">
        <f t="shared" si="0"/>
        <v>0</v>
      </c>
      <c r="Q12" s="78">
        <f t="shared" si="0"/>
        <v>0</v>
      </c>
      <c r="R12" s="78">
        <f t="shared" si="0"/>
        <v>581389856</v>
      </c>
      <c r="S12" s="78">
        <f t="shared" si="0"/>
        <v>0</v>
      </c>
      <c r="T12" s="78">
        <f t="shared" si="0"/>
        <v>0</v>
      </c>
      <c r="U12" s="78">
        <f t="shared" si="0"/>
        <v>0</v>
      </c>
      <c r="V12" s="78">
        <f t="shared" si="0"/>
        <v>0</v>
      </c>
      <c r="W12" s="78">
        <f t="shared" si="0"/>
        <v>3028666759</v>
      </c>
      <c r="X12" s="78">
        <f t="shared" si="0"/>
        <v>0</v>
      </c>
      <c r="Y12" s="78">
        <f t="shared" si="0"/>
        <v>3028666759</v>
      </c>
      <c r="Z12" s="179">
        <f>+IF(X12&lt;&gt;0,+(Y12/X12)*100,0)</f>
        <v>0</v>
      </c>
      <c r="AA12" s="79">
        <f>SUM(AA6:AA11)</f>
        <v>0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4976430</v>
      </c>
      <c r="D15" s="160"/>
      <c r="E15" s="64"/>
      <c r="F15" s="65"/>
      <c r="G15" s="65">
        <v>4976430</v>
      </c>
      <c r="H15" s="65">
        <v>4976430</v>
      </c>
      <c r="I15" s="65">
        <v>4976430</v>
      </c>
      <c r="J15" s="65">
        <v>14929290</v>
      </c>
      <c r="K15" s="65">
        <v>4976430</v>
      </c>
      <c r="L15" s="65">
        <v>4976430</v>
      </c>
      <c r="M15" s="65">
        <v>4976430</v>
      </c>
      <c r="N15" s="65">
        <v>14929290</v>
      </c>
      <c r="O15" s="65">
        <v>4976430</v>
      </c>
      <c r="P15" s="65"/>
      <c r="Q15" s="65"/>
      <c r="R15" s="65">
        <v>4976430</v>
      </c>
      <c r="S15" s="65"/>
      <c r="T15" s="65"/>
      <c r="U15" s="65"/>
      <c r="V15" s="65"/>
      <c r="W15" s="65">
        <v>34835010</v>
      </c>
      <c r="X15" s="65"/>
      <c r="Y15" s="65">
        <v>34835010</v>
      </c>
      <c r="Z15" s="145"/>
      <c r="AA15" s="67"/>
    </row>
    <row r="16" spans="1:27" ht="13.5">
      <c r="A16" s="264" t="s">
        <v>154</v>
      </c>
      <c r="B16" s="197"/>
      <c r="C16" s="160"/>
      <c r="D16" s="160"/>
      <c r="E16" s="64"/>
      <c r="F16" s="65"/>
      <c r="G16" s="164"/>
      <c r="H16" s="164"/>
      <c r="I16" s="164"/>
      <c r="J16" s="65"/>
      <c r="K16" s="164"/>
      <c r="L16" s="164"/>
      <c r="M16" s="65"/>
      <c r="N16" s="164"/>
      <c r="O16" s="164"/>
      <c r="P16" s="164"/>
      <c r="Q16" s="65"/>
      <c r="R16" s="164"/>
      <c r="S16" s="164"/>
      <c r="T16" s="65"/>
      <c r="U16" s="164"/>
      <c r="V16" s="164"/>
      <c r="W16" s="164"/>
      <c r="X16" s="65"/>
      <c r="Y16" s="164"/>
      <c r="Z16" s="146"/>
      <c r="AA16" s="239"/>
    </row>
    <row r="17" spans="1:27" ht="13.5">
      <c r="A17" s="264" t="s">
        <v>155</v>
      </c>
      <c r="B17" s="197"/>
      <c r="C17" s="160">
        <v>265843722</v>
      </c>
      <c r="D17" s="160"/>
      <c r="E17" s="64"/>
      <c r="F17" s="65"/>
      <c r="G17" s="65">
        <v>265843722</v>
      </c>
      <c r="H17" s="65">
        <v>265843722</v>
      </c>
      <c r="I17" s="65">
        <v>265843722</v>
      </c>
      <c r="J17" s="65">
        <v>797531166</v>
      </c>
      <c r="K17" s="65">
        <v>265843722</v>
      </c>
      <c r="L17" s="65">
        <v>265843722</v>
      </c>
      <c r="M17" s="65">
        <v>32662287</v>
      </c>
      <c r="N17" s="65">
        <v>564349731</v>
      </c>
      <c r="O17" s="65">
        <v>32662287</v>
      </c>
      <c r="P17" s="65"/>
      <c r="Q17" s="65"/>
      <c r="R17" s="65">
        <v>32662287</v>
      </c>
      <c r="S17" s="65"/>
      <c r="T17" s="65"/>
      <c r="U17" s="65"/>
      <c r="V17" s="65"/>
      <c r="W17" s="65">
        <v>1394543184</v>
      </c>
      <c r="X17" s="65"/>
      <c r="Y17" s="65">
        <v>1394543184</v>
      </c>
      <c r="Z17" s="145"/>
      <c r="AA17" s="67"/>
    </row>
    <row r="18" spans="1:27" ht="13.5">
      <c r="A18" s="264" t="s">
        <v>156</v>
      </c>
      <c r="B18" s="197"/>
      <c r="C18" s="160">
        <v>22290911</v>
      </c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2759770282</v>
      </c>
      <c r="D19" s="160"/>
      <c r="E19" s="64"/>
      <c r="F19" s="65"/>
      <c r="G19" s="65">
        <v>2759770282</v>
      </c>
      <c r="H19" s="65">
        <v>2759770282</v>
      </c>
      <c r="I19" s="65">
        <v>2759770282</v>
      </c>
      <c r="J19" s="65">
        <v>8279310846</v>
      </c>
      <c r="K19" s="65">
        <v>2759770282</v>
      </c>
      <c r="L19" s="65">
        <v>2759770282</v>
      </c>
      <c r="M19" s="65">
        <v>2759770282</v>
      </c>
      <c r="N19" s="65">
        <v>8279310846</v>
      </c>
      <c r="O19" s="65">
        <v>2759770282</v>
      </c>
      <c r="P19" s="65"/>
      <c r="Q19" s="65"/>
      <c r="R19" s="65">
        <v>2759770282</v>
      </c>
      <c r="S19" s="65"/>
      <c r="T19" s="65"/>
      <c r="U19" s="65"/>
      <c r="V19" s="65"/>
      <c r="W19" s="65">
        <v>19318391974</v>
      </c>
      <c r="X19" s="65"/>
      <c r="Y19" s="65">
        <v>19318391974</v>
      </c>
      <c r="Z19" s="145"/>
      <c r="AA19" s="67"/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>
        <v>86253</v>
      </c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/>
      <c r="H23" s="164"/>
      <c r="I23" s="164"/>
      <c r="J23" s="65"/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/>
      <c r="X23" s="65"/>
      <c r="Y23" s="164"/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3052967598</v>
      </c>
      <c r="D24" s="177">
        <f>SUM(D15:D23)</f>
        <v>0</v>
      </c>
      <c r="E24" s="81">
        <f t="shared" si="1"/>
        <v>0</v>
      </c>
      <c r="F24" s="82">
        <f t="shared" si="1"/>
        <v>0</v>
      </c>
      <c r="G24" s="82">
        <f t="shared" si="1"/>
        <v>3030590434</v>
      </c>
      <c r="H24" s="82">
        <f t="shared" si="1"/>
        <v>3030590434</v>
      </c>
      <c r="I24" s="82">
        <f t="shared" si="1"/>
        <v>3030590434</v>
      </c>
      <c r="J24" s="82">
        <f t="shared" si="1"/>
        <v>9091771302</v>
      </c>
      <c r="K24" s="82">
        <f t="shared" si="1"/>
        <v>3030590434</v>
      </c>
      <c r="L24" s="82">
        <f t="shared" si="1"/>
        <v>3030590434</v>
      </c>
      <c r="M24" s="82">
        <f t="shared" si="1"/>
        <v>2797408999</v>
      </c>
      <c r="N24" s="82">
        <f t="shared" si="1"/>
        <v>8858589867</v>
      </c>
      <c r="O24" s="82">
        <f t="shared" si="1"/>
        <v>2797408999</v>
      </c>
      <c r="P24" s="82">
        <f t="shared" si="1"/>
        <v>0</v>
      </c>
      <c r="Q24" s="82">
        <f t="shared" si="1"/>
        <v>0</v>
      </c>
      <c r="R24" s="82">
        <f t="shared" si="1"/>
        <v>2797408999</v>
      </c>
      <c r="S24" s="82">
        <f t="shared" si="1"/>
        <v>0</v>
      </c>
      <c r="T24" s="82">
        <f t="shared" si="1"/>
        <v>0</v>
      </c>
      <c r="U24" s="82">
        <f t="shared" si="1"/>
        <v>0</v>
      </c>
      <c r="V24" s="82">
        <f t="shared" si="1"/>
        <v>0</v>
      </c>
      <c r="W24" s="82">
        <f t="shared" si="1"/>
        <v>20747770168</v>
      </c>
      <c r="X24" s="82">
        <f t="shared" si="1"/>
        <v>0</v>
      </c>
      <c r="Y24" s="82">
        <f t="shared" si="1"/>
        <v>20747770168</v>
      </c>
      <c r="Z24" s="227">
        <f>+IF(X24&lt;&gt;0,+(Y24/X24)*100,0)</f>
        <v>0</v>
      </c>
      <c r="AA24" s="84">
        <f>SUM(AA15:AA23)</f>
        <v>0</v>
      </c>
    </row>
    <row r="25" spans="1:27" ht="13.5">
      <c r="A25" s="265" t="s">
        <v>162</v>
      </c>
      <c r="B25" s="266"/>
      <c r="C25" s="177">
        <f aca="true" t="shared" si="2" ref="C25:Y25">+C12+C24</f>
        <v>3229036387</v>
      </c>
      <c r="D25" s="177">
        <f>+D12+D24</f>
        <v>0</v>
      </c>
      <c r="E25" s="77">
        <f t="shared" si="2"/>
        <v>0</v>
      </c>
      <c r="F25" s="78">
        <f t="shared" si="2"/>
        <v>0</v>
      </c>
      <c r="G25" s="78">
        <f t="shared" si="2"/>
        <v>3240799059</v>
      </c>
      <c r="H25" s="78">
        <f t="shared" si="2"/>
        <v>3248216845</v>
      </c>
      <c r="I25" s="78">
        <f t="shared" si="2"/>
        <v>3257554458</v>
      </c>
      <c r="J25" s="78">
        <f t="shared" si="2"/>
        <v>9746570362</v>
      </c>
      <c r="K25" s="78">
        <f t="shared" si="2"/>
        <v>3602655569</v>
      </c>
      <c r="L25" s="78">
        <f t="shared" si="2"/>
        <v>3635344788</v>
      </c>
      <c r="M25" s="78">
        <f t="shared" si="2"/>
        <v>3413067353</v>
      </c>
      <c r="N25" s="78">
        <f t="shared" si="2"/>
        <v>10651067710</v>
      </c>
      <c r="O25" s="78">
        <f t="shared" si="2"/>
        <v>3378798855</v>
      </c>
      <c r="P25" s="78">
        <f t="shared" si="2"/>
        <v>0</v>
      </c>
      <c r="Q25" s="78">
        <f t="shared" si="2"/>
        <v>0</v>
      </c>
      <c r="R25" s="78">
        <f t="shared" si="2"/>
        <v>3378798855</v>
      </c>
      <c r="S25" s="78">
        <f t="shared" si="2"/>
        <v>0</v>
      </c>
      <c r="T25" s="78">
        <f t="shared" si="2"/>
        <v>0</v>
      </c>
      <c r="U25" s="78">
        <f t="shared" si="2"/>
        <v>0</v>
      </c>
      <c r="V25" s="78">
        <f t="shared" si="2"/>
        <v>0</v>
      </c>
      <c r="W25" s="78">
        <f t="shared" si="2"/>
        <v>23776436927</v>
      </c>
      <c r="X25" s="78">
        <f t="shared" si="2"/>
        <v>0</v>
      </c>
      <c r="Y25" s="78">
        <f t="shared" si="2"/>
        <v>23776436927</v>
      </c>
      <c r="Z25" s="179">
        <f>+IF(X25&lt;&gt;0,+(Y25/X25)*100,0)</f>
        <v>0</v>
      </c>
      <c r="AA25" s="79">
        <f>+AA12+AA24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>
        <v>16231129</v>
      </c>
      <c r="D29" s="160"/>
      <c r="E29" s="64"/>
      <c r="F29" s="65"/>
      <c r="G29" s="65"/>
      <c r="H29" s="65"/>
      <c r="I29" s="65"/>
      <c r="J29" s="65"/>
      <c r="K29" s="65">
        <v>9323982</v>
      </c>
      <c r="L29" s="65"/>
      <c r="M29" s="65"/>
      <c r="N29" s="65">
        <v>9323982</v>
      </c>
      <c r="O29" s="65">
        <v>11273832</v>
      </c>
      <c r="P29" s="65"/>
      <c r="Q29" s="65"/>
      <c r="R29" s="65">
        <v>11273832</v>
      </c>
      <c r="S29" s="65"/>
      <c r="T29" s="65"/>
      <c r="U29" s="65"/>
      <c r="V29" s="65"/>
      <c r="W29" s="65">
        <v>20597814</v>
      </c>
      <c r="X29" s="65"/>
      <c r="Y29" s="65">
        <v>20597814</v>
      </c>
      <c r="Z29" s="145"/>
      <c r="AA29" s="67"/>
    </row>
    <row r="30" spans="1:27" ht="13.5">
      <c r="A30" s="264" t="s">
        <v>52</v>
      </c>
      <c r="B30" s="197" t="s">
        <v>94</v>
      </c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166</v>
      </c>
      <c r="B31" s="197"/>
      <c r="C31" s="160">
        <v>16048924</v>
      </c>
      <c r="D31" s="160"/>
      <c r="E31" s="64"/>
      <c r="F31" s="65"/>
      <c r="G31" s="65">
        <v>16048924</v>
      </c>
      <c r="H31" s="65">
        <v>16048924</v>
      </c>
      <c r="I31" s="65">
        <v>16048924</v>
      </c>
      <c r="J31" s="65">
        <v>48146772</v>
      </c>
      <c r="K31" s="65">
        <v>16048924</v>
      </c>
      <c r="L31" s="65">
        <v>16048924</v>
      </c>
      <c r="M31" s="65">
        <v>16048924</v>
      </c>
      <c r="N31" s="65">
        <v>48146772</v>
      </c>
      <c r="O31" s="65">
        <v>16048924</v>
      </c>
      <c r="P31" s="65"/>
      <c r="Q31" s="65"/>
      <c r="R31" s="65">
        <v>16048924</v>
      </c>
      <c r="S31" s="65"/>
      <c r="T31" s="65"/>
      <c r="U31" s="65"/>
      <c r="V31" s="65"/>
      <c r="W31" s="65">
        <v>112342468</v>
      </c>
      <c r="X31" s="65"/>
      <c r="Y31" s="65">
        <v>112342468</v>
      </c>
      <c r="Z31" s="145"/>
      <c r="AA31" s="67"/>
    </row>
    <row r="32" spans="1:27" ht="13.5">
      <c r="A32" s="264" t="s">
        <v>167</v>
      </c>
      <c r="B32" s="197" t="s">
        <v>94</v>
      </c>
      <c r="C32" s="160">
        <v>312827509</v>
      </c>
      <c r="D32" s="160"/>
      <c r="E32" s="64"/>
      <c r="F32" s="65"/>
      <c r="G32" s="65">
        <v>459153217</v>
      </c>
      <c r="H32" s="65">
        <v>454153217</v>
      </c>
      <c r="I32" s="65">
        <v>441153217</v>
      </c>
      <c r="J32" s="65">
        <v>1354459651</v>
      </c>
      <c r="K32" s="65">
        <v>84657529</v>
      </c>
      <c r="L32" s="65">
        <v>76839762</v>
      </c>
      <c r="M32" s="65">
        <v>103633780</v>
      </c>
      <c r="N32" s="65">
        <v>265131071</v>
      </c>
      <c r="O32" s="65">
        <v>116709782</v>
      </c>
      <c r="P32" s="65"/>
      <c r="Q32" s="65"/>
      <c r="R32" s="65">
        <v>116709782</v>
      </c>
      <c r="S32" s="65"/>
      <c r="T32" s="65"/>
      <c r="U32" s="65"/>
      <c r="V32" s="65"/>
      <c r="W32" s="65">
        <v>1736300504</v>
      </c>
      <c r="X32" s="65"/>
      <c r="Y32" s="65">
        <v>1736300504</v>
      </c>
      <c r="Z32" s="145"/>
      <c r="AA32" s="67"/>
    </row>
    <row r="33" spans="1:27" ht="13.5">
      <c r="A33" s="264" t="s">
        <v>168</v>
      </c>
      <c r="B33" s="197"/>
      <c r="C33" s="160">
        <v>18031491</v>
      </c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58</v>
      </c>
      <c r="B34" s="266"/>
      <c r="C34" s="177">
        <f aca="true" t="shared" si="3" ref="C34:Y34">SUM(C29:C33)</f>
        <v>363139053</v>
      </c>
      <c r="D34" s="177">
        <f>SUM(D29:D33)</f>
        <v>0</v>
      </c>
      <c r="E34" s="77">
        <f t="shared" si="3"/>
        <v>0</v>
      </c>
      <c r="F34" s="78">
        <f t="shared" si="3"/>
        <v>0</v>
      </c>
      <c r="G34" s="78">
        <f t="shared" si="3"/>
        <v>475202141</v>
      </c>
      <c r="H34" s="78">
        <f t="shared" si="3"/>
        <v>470202141</v>
      </c>
      <c r="I34" s="78">
        <f t="shared" si="3"/>
        <v>457202141</v>
      </c>
      <c r="J34" s="78">
        <f t="shared" si="3"/>
        <v>1402606423</v>
      </c>
      <c r="K34" s="78">
        <f t="shared" si="3"/>
        <v>110030435</v>
      </c>
      <c r="L34" s="78">
        <f t="shared" si="3"/>
        <v>92888686</v>
      </c>
      <c r="M34" s="78">
        <f t="shared" si="3"/>
        <v>119682704</v>
      </c>
      <c r="N34" s="78">
        <f t="shared" si="3"/>
        <v>322601825</v>
      </c>
      <c r="O34" s="78">
        <f t="shared" si="3"/>
        <v>144032538</v>
      </c>
      <c r="P34" s="78">
        <f t="shared" si="3"/>
        <v>0</v>
      </c>
      <c r="Q34" s="78">
        <f t="shared" si="3"/>
        <v>0</v>
      </c>
      <c r="R34" s="78">
        <f t="shared" si="3"/>
        <v>144032538</v>
      </c>
      <c r="S34" s="78">
        <f t="shared" si="3"/>
        <v>0</v>
      </c>
      <c r="T34" s="78">
        <f t="shared" si="3"/>
        <v>0</v>
      </c>
      <c r="U34" s="78">
        <f t="shared" si="3"/>
        <v>0</v>
      </c>
      <c r="V34" s="78">
        <f t="shared" si="3"/>
        <v>0</v>
      </c>
      <c r="W34" s="78">
        <f t="shared" si="3"/>
        <v>1869240786</v>
      </c>
      <c r="X34" s="78">
        <f t="shared" si="3"/>
        <v>0</v>
      </c>
      <c r="Y34" s="78">
        <f t="shared" si="3"/>
        <v>1869240786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/>
      <c r="D37" s="160"/>
      <c r="E37" s="64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145"/>
      <c r="AA37" s="67"/>
    </row>
    <row r="38" spans="1:27" ht="13.5">
      <c r="A38" s="264" t="s">
        <v>168</v>
      </c>
      <c r="B38" s="197"/>
      <c r="C38" s="160">
        <v>114226795</v>
      </c>
      <c r="D38" s="160"/>
      <c r="E38" s="64"/>
      <c r="F38" s="65"/>
      <c r="G38" s="65">
        <v>40847578</v>
      </c>
      <c r="H38" s="65">
        <v>40847578</v>
      </c>
      <c r="I38" s="65">
        <v>40847578</v>
      </c>
      <c r="J38" s="65">
        <v>122542734</v>
      </c>
      <c r="K38" s="65">
        <v>40847578</v>
      </c>
      <c r="L38" s="65">
        <v>25572860</v>
      </c>
      <c r="M38" s="65">
        <v>25772747</v>
      </c>
      <c r="N38" s="65">
        <v>92193185</v>
      </c>
      <c r="O38" s="65">
        <v>25972000</v>
      </c>
      <c r="P38" s="65"/>
      <c r="Q38" s="65"/>
      <c r="R38" s="65">
        <v>25972000</v>
      </c>
      <c r="S38" s="65"/>
      <c r="T38" s="65"/>
      <c r="U38" s="65"/>
      <c r="V38" s="65"/>
      <c r="W38" s="65">
        <v>240707919</v>
      </c>
      <c r="X38" s="65"/>
      <c r="Y38" s="65">
        <v>240707919</v>
      </c>
      <c r="Z38" s="145"/>
      <c r="AA38" s="67"/>
    </row>
    <row r="39" spans="1:27" ht="13.5">
      <c r="A39" s="265" t="s">
        <v>59</v>
      </c>
      <c r="B39" s="268"/>
      <c r="C39" s="177">
        <f aca="true" t="shared" si="4" ref="C39:Y39">SUM(C37:C38)</f>
        <v>114226795</v>
      </c>
      <c r="D39" s="177">
        <f>SUM(D37:D38)</f>
        <v>0</v>
      </c>
      <c r="E39" s="81">
        <f t="shared" si="4"/>
        <v>0</v>
      </c>
      <c r="F39" s="82">
        <f t="shared" si="4"/>
        <v>0</v>
      </c>
      <c r="G39" s="82">
        <f t="shared" si="4"/>
        <v>40847578</v>
      </c>
      <c r="H39" s="82">
        <f t="shared" si="4"/>
        <v>40847578</v>
      </c>
      <c r="I39" s="82">
        <f t="shared" si="4"/>
        <v>40847578</v>
      </c>
      <c r="J39" s="82">
        <f t="shared" si="4"/>
        <v>122542734</v>
      </c>
      <c r="K39" s="82">
        <f t="shared" si="4"/>
        <v>40847578</v>
      </c>
      <c r="L39" s="82">
        <f t="shared" si="4"/>
        <v>25572860</v>
      </c>
      <c r="M39" s="82">
        <f t="shared" si="4"/>
        <v>25772747</v>
      </c>
      <c r="N39" s="82">
        <f t="shared" si="4"/>
        <v>92193185</v>
      </c>
      <c r="O39" s="82">
        <f t="shared" si="4"/>
        <v>25972000</v>
      </c>
      <c r="P39" s="82">
        <f t="shared" si="4"/>
        <v>0</v>
      </c>
      <c r="Q39" s="82">
        <f t="shared" si="4"/>
        <v>0</v>
      </c>
      <c r="R39" s="82">
        <f t="shared" si="4"/>
        <v>25972000</v>
      </c>
      <c r="S39" s="82">
        <f t="shared" si="4"/>
        <v>0</v>
      </c>
      <c r="T39" s="82">
        <f t="shared" si="4"/>
        <v>0</v>
      </c>
      <c r="U39" s="82">
        <f t="shared" si="4"/>
        <v>0</v>
      </c>
      <c r="V39" s="82">
        <f t="shared" si="4"/>
        <v>0</v>
      </c>
      <c r="W39" s="82">
        <f t="shared" si="4"/>
        <v>240707919</v>
      </c>
      <c r="X39" s="82">
        <f t="shared" si="4"/>
        <v>0</v>
      </c>
      <c r="Y39" s="82">
        <f t="shared" si="4"/>
        <v>240707919</v>
      </c>
      <c r="Z39" s="227">
        <f>+IF(X39&lt;&gt;0,+(Y39/X39)*100,0)</f>
        <v>0</v>
      </c>
      <c r="AA39" s="84">
        <f>SUM(AA37:AA38)</f>
        <v>0</v>
      </c>
    </row>
    <row r="40" spans="1:27" ht="13.5">
      <c r="A40" s="265" t="s">
        <v>170</v>
      </c>
      <c r="B40" s="266"/>
      <c r="C40" s="177">
        <f aca="true" t="shared" si="5" ref="C40:Y40">+C34+C39</f>
        <v>477365848</v>
      </c>
      <c r="D40" s="177">
        <f>+D34+D39</f>
        <v>0</v>
      </c>
      <c r="E40" s="77">
        <f t="shared" si="5"/>
        <v>0</v>
      </c>
      <c r="F40" s="78">
        <f t="shared" si="5"/>
        <v>0</v>
      </c>
      <c r="G40" s="78">
        <f t="shared" si="5"/>
        <v>516049719</v>
      </c>
      <c r="H40" s="78">
        <f t="shared" si="5"/>
        <v>511049719</v>
      </c>
      <c r="I40" s="78">
        <f t="shared" si="5"/>
        <v>498049719</v>
      </c>
      <c r="J40" s="78">
        <f t="shared" si="5"/>
        <v>1525149157</v>
      </c>
      <c r="K40" s="78">
        <f t="shared" si="5"/>
        <v>150878013</v>
      </c>
      <c r="L40" s="78">
        <f t="shared" si="5"/>
        <v>118461546</v>
      </c>
      <c r="M40" s="78">
        <f t="shared" si="5"/>
        <v>145455451</v>
      </c>
      <c r="N40" s="78">
        <f t="shared" si="5"/>
        <v>414795010</v>
      </c>
      <c r="O40" s="78">
        <f t="shared" si="5"/>
        <v>170004538</v>
      </c>
      <c r="P40" s="78">
        <f t="shared" si="5"/>
        <v>0</v>
      </c>
      <c r="Q40" s="78">
        <f t="shared" si="5"/>
        <v>0</v>
      </c>
      <c r="R40" s="78">
        <f t="shared" si="5"/>
        <v>170004538</v>
      </c>
      <c r="S40" s="78">
        <f t="shared" si="5"/>
        <v>0</v>
      </c>
      <c r="T40" s="78">
        <f t="shared" si="5"/>
        <v>0</v>
      </c>
      <c r="U40" s="78">
        <f t="shared" si="5"/>
        <v>0</v>
      </c>
      <c r="V40" s="78">
        <f t="shared" si="5"/>
        <v>0</v>
      </c>
      <c r="W40" s="78">
        <f t="shared" si="5"/>
        <v>2109948705</v>
      </c>
      <c r="X40" s="78">
        <f t="shared" si="5"/>
        <v>0</v>
      </c>
      <c r="Y40" s="78">
        <f t="shared" si="5"/>
        <v>2109948705</v>
      </c>
      <c r="Z40" s="179">
        <f>+IF(X40&lt;&gt;0,+(Y40/X40)*100,0)</f>
        <v>0</v>
      </c>
      <c r="AA40" s="79">
        <f>+AA34+AA39</f>
        <v>0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2751670539</v>
      </c>
      <c r="D42" s="272">
        <f>+D25-D40</f>
        <v>0</v>
      </c>
      <c r="E42" s="273">
        <f t="shared" si="6"/>
        <v>0</v>
      </c>
      <c r="F42" s="274">
        <f t="shared" si="6"/>
        <v>0</v>
      </c>
      <c r="G42" s="274">
        <f t="shared" si="6"/>
        <v>2724749340</v>
      </c>
      <c r="H42" s="274">
        <f t="shared" si="6"/>
        <v>2737167126</v>
      </c>
      <c r="I42" s="274">
        <f t="shared" si="6"/>
        <v>2759504739</v>
      </c>
      <c r="J42" s="274">
        <f t="shared" si="6"/>
        <v>8221421205</v>
      </c>
      <c r="K42" s="274">
        <f t="shared" si="6"/>
        <v>3451777556</v>
      </c>
      <c r="L42" s="274">
        <f t="shared" si="6"/>
        <v>3516883242</v>
      </c>
      <c r="M42" s="274">
        <f t="shared" si="6"/>
        <v>3267611902</v>
      </c>
      <c r="N42" s="274">
        <f t="shared" si="6"/>
        <v>10236272700</v>
      </c>
      <c r="O42" s="274">
        <f t="shared" si="6"/>
        <v>3208794317</v>
      </c>
      <c r="P42" s="274">
        <f t="shared" si="6"/>
        <v>0</v>
      </c>
      <c r="Q42" s="274">
        <f t="shared" si="6"/>
        <v>0</v>
      </c>
      <c r="R42" s="274">
        <f t="shared" si="6"/>
        <v>3208794317</v>
      </c>
      <c r="S42" s="274">
        <f t="shared" si="6"/>
        <v>0</v>
      </c>
      <c r="T42" s="274">
        <f t="shared" si="6"/>
        <v>0</v>
      </c>
      <c r="U42" s="274">
        <f t="shared" si="6"/>
        <v>0</v>
      </c>
      <c r="V42" s="274">
        <f t="shared" si="6"/>
        <v>0</v>
      </c>
      <c r="W42" s="274">
        <f t="shared" si="6"/>
        <v>21666488222</v>
      </c>
      <c r="X42" s="274">
        <f t="shared" si="6"/>
        <v>0</v>
      </c>
      <c r="Y42" s="274">
        <f t="shared" si="6"/>
        <v>21666488222</v>
      </c>
      <c r="Z42" s="275">
        <f>+IF(X42&lt;&gt;0,+(Y42/X42)*100,0)</f>
        <v>0</v>
      </c>
      <c r="AA42" s="276">
        <f>+AA25-AA40</f>
        <v>0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2751670539</v>
      </c>
      <c r="D45" s="160"/>
      <c r="E45" s="64"/>
      <c r="F45" s="65"/>
      <c r="G45" s="65">
        <v>2724749340</v>
      </c>
      <c r="H45" s="65">
        <v>2737167127</v>
      </c>
      <c r="I45" s="65">
        <v>2759504739</v>
      </c>
      <c r="J45" s="65">
        <v>8221421206</v>
      </c>
      <c r="K45" s="65">
        <v>3451777556</v>
      </c>
      <c r="L45" s="65">
        <v>3516883242</v>
      </c>
      <c r="M45" s="65">
        <v>3267611902</v>
      </c>
      <c r="N45" s="65">
        <v>10236272700</v>
      </c>
      <c r="O45" s="65">
        <v>3208794317</v>
      </c>
      <c r="P45" s="65"/>
      <c r="Q45" s="65"/>
      <c r="R45" s="65">
        <v>3208794317</v>
      </c>
      <c r="S45" s="65"/>
      <c r="T45" s="65"/>
      <c r="U45" s="65"/>
      <c r="V45" s="65"/>
      <c r="W45" s="65">
        <v>21666488223</v>
      </c>
      <c r="X45" s="65"/>
      <c r="Y45" s="65">
        <v>21666488223</v>
      </c>
      <c r="Z45" s="144"/>
      <c r="AA45" s="67"/>
    </row>
    <row r="46" spans="1:27" ht="13.5">
      <c r="A46" s="264" t="s">
        <v>174</v>
      </c>
      <c r="B46" s="197" t="s">
        <v>94</v>
      </c>
      <c r="C46" s="160"/>
      <c r="D46" s="160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144"/>
      <c r="AA46" s="67"/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2751670539</v>
      </c>
      <c r="D48" s="232">
        <f>SUM(D45:D47)</f>
        <v>0</v>
      </c>
      <c r="E48" s="279">
        <f t="shared" si="7"/>
        <v>0</v>
      </c>
      <c r="F48" s="234">
        <f t="shared" si="7"/>
        <v>0</v>
      </c>
      <c r="G48" s="234">
        <f t="shared" si="7"/>
        <v>2724749340</v>
      </c>
      <c r="H48" s="234">
        <f t="shared" si="7"/>
        <v>2737167127</v>
      </c>
      <c r="I48" s="234">
        <f t="shared" si="7"/>
        <v>2759504739</v>
      </c>
      <c r="J48" s="234">
        <f t="shared" si="7"/>
        <v>8221421206</v>
      </c>
      <c r="K48" s="234">
        <f t="shared" si="7"/>
        <v>3451777556</v>
      </c>
      <c r="L48" s="234">
        <f t="shared" si="7"/>
        <v>3516883242</v>
      </c>
      <c r="M48" s="234">
        <f t="shared" si="7"/>
        <v>3267611902</v>
      </c>
      <c r="N48" s="234">
        <f t="shared" si="7"/>
        <v>10236272700</v>
      </c>
      <c r="O48" s="234">
        <f t="shared" si="7"/>
        <v>3208794317</v>
      </c>
      <c r="P48" s="234">
        <f t="shared" si="7"/>
        <v>0</v>
      </c>
      <c r="Q48" s="234">
        <f t="shared" si="7"/>
        <v>0</v>
      </c>
      <c r="R48" s="234">
        <f t="shared" si="7"/>
        <v>3208794317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21666488223</v>
      </c>
      <c r="X48" s="234">
        <f t="shared" si="7"/>
        <v>0</v>
      </c>
      <c r="Y48" s="234">
        <f t="shared" si="7"/>
        <v>21666488223</v>
      </c>
      <c r="Z48" s="280">
        <f>+IF(X48&lt;&gt;0,+(Y48/X48)*100,0)</f>
        <v>0</v>
      </c>
      <c r="AA48" s="247">
        <f>SUM(AA45:AA47)</f>
        <v>0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734348824</v>
      </c>
      <c r="D6" s="160">
        <v>982020040</v>
      </c>
      <c r="E6" s="64">
        <v>849300000</v>
      </c>
      <c r="F6" s="65">
        <v>849300000</v>
      </c>
      <c r="G6" s="65">
        <v>80622118</v>
      </c>
      <c r="H6" s="65">
        <v>80971368</v>
      </c>
      <c r="I6" s="65">
        <v>76679206</v>
      </c>
      <c r="J6" s="65">
        <v>238272692</v>
      </c>
      <c r="K6" s="65">
        <v>82244499</v>
      </c>
      <c r="L6" s="65">
        <v>65774914</v>
      </c>
      <c r="M6" s="65">
        <v>70856415</v>
      </c>
      <c r="N6" s="65">
        <v>218875828</v>
      </c>
      <c r="O6" s="65">
        <v>63545739</v>
      </c>
      <c r="P6" s="65">
        <v>88212008</v>
      </c>
      <c r="Q6" s="65">
        <v>108127551</v>
      </c>
      <c r="R6" s="65">
        <v>259885298</v>
      </c>
      <c r="S6" s="65">
        <v>72732006</v>
      </c>
      <c r="T6" s="65">
        <v>76859840</v>
      </c>
      <c r="U6" s="65">
        <v>115394376</v>
      </c>
      <c r="V6" s="65">
        <v>264986222</v>
      </c>
      <c r="W6" s="65">
        <v>982020040</v>
      </c>
      <c r="X6" s="65">
        <v>849300000</v>
      </c>
      <c r="Y6" s="65">
        <v>132720040</v>
      </c>
      <c r="Z6" s="145">
        <v>15.63</v>
      </c>
      <c r="AA6" s="67">
        <v>849300000</v>
      </c>
    </row>
    <row r="7" spans="1:27" ht="13.5">
      <c r="A7" s="264" t="s">
        <v>181</v>
      </c>
      <c r="B7" s="197" t="s">
        <v>72</v>
      </c>
      <c r="C7" s="160">
        <v>158482000</v>
      </c>
      <c r="D7" s="160">
        <v>184297770</v>
      </c>
      <c r="E7" s="64">
        <v>173676000</v>
      </c>
      <c r="F7" s="65">
        <v>173676000</v>
      </c>
      <c r="G7" s="65">
        <v>71429041</v>
      </c>
      <c r="H7" s="65">
        <v>250</v>
      </c>
      <c r="I7" s="65">
        <v>50000</v>
      </c>
      <c r="J7" s="65">
        <v>71479291</v>
      </c>
      <c r="K7" s="65">
        <v>32230</v>
      </c>
      <c r="L7" s="65">
        <v>1328</v>
      </c>
      <c r="M7" s="65">
        <v>56506660</v>
      </c>
      <c r="N7" s="65">
        <v>56540218</v>
      </c>
      <c r="O7" s="65"/>
      <c r="P7" s="65">
        <v>7420875</v>
      </c>
      <c r="Q7" s="65">
        <v>48857000</v>
      </c>
      <c r="R7" s="65">
        <v>56277875</v>
      </c>
      <c r="S7" s="65">
        <v>386</v>
      </c>
      <c r="T7" s="65"/>
      <c r="U7" s="65"/>
      <c r="V7" s="65">
        <v>386</v>
      </c>
      <c r="W7" s="65">
        <v>184297770</v>
      </c>
      <c r="X7" s="65">
        <v>173676000</v>
      </c>
      <c r="Y7" s="65">
        <v>10621770</v>
      </c>
      <c r="Z7" s="145">
        <v>6.12</v>
      </c>
      <c r="AA7" s="67">
        <v>173676000</v>
      </c>
    </row>
    <row r="8" spans="1:27" ht="13.5">
      <c r="A8" s="264" t="s">
        <v>182</v>
      </c>
      <c r="B8" s="197" t="s">
        <v>72</v>
      </c>
      <c r="C8" s="160">
        <v>83169000</v>
      </c>
      <c r="D8" s="160">
        <v>59340589</v>
      </c>
      <c r="E8" s="64">
        <v>105237996</v>
      </c>
      <c r="F8" s="65">
        <v>105237996</v>
      </c>
      <c r="G8" s="65">
        <v>37878034</v>
      </c>
      <c r="H8" s="65">
        <v>313433</v>
      </c>
      <c r="I8" s="65">
        <v>636417</v>
      </c>
      <c r="J8" s="65">
        <v>38827884</v>
      </c>
      <c r="K8" s="65">
        <v>1393927</v>
      </c>
      <c r="L8" s="65">
        <v>1878519</v>
      </c>
      <c r="M8" s="65">
        <v>604450</v>
      </c>
      <c r="N8" s="65">
        <v>3876896</v>
      </c>
      <c r="O8" s="65">
        <v>606000</v>
      </c>
      <c r="P8" s="65">
        <v>3000000</v>
      </c>
      <c r="Q8" s="65">
        <v>13029500</v>
      </c>
      <c r="R8" s="65">
        <v>16635500</v>
      </c>
      <c r="S8" s="65">
        <v>309</v>
      </c>
      <c r="T8" s="65"/>
      <c r="U8" s="65"/>
      <c r="V8" s="65">
        <v>309</v>
      </c>
      <c r="W8" s="65">
        <v>59340589</v>
      </c>
      <c r="X8" s="65">
        <v>105237996</v>
      </c>
      <c r="Y8" s="65">
        <v>-45897407</v>
      </c>
      <c r="Z8" s="145">
        <v>-43.61</v>
      </c>
      <c r="AA8" s="67">
        <v>105237996</v>
      </c>
    </row>
    <row r="9" spans="1:27" ht="13.5">
      <c r="A9" s="264" t="s">
        <v>183</v>
      </c>
      <c r="B9" s="197"/>
      <c r="C9" s="160">
        <v>36674104</v>
      </c>
      <c r="D9" s="160">
        <v>37288318</v>
      </c>
      <c r="E9" s="64">
        <v>32124924</v>
      </c>
      <c r="F9" s="65">
        <v>32124924</v>
      </c>
      <c r="G9" s="65">
        <v>2732031</v>
      </c>
      <c r="H9" s="65">
        <v>2980330</v>
      </c>
      <c r="I9" s="65">
        <v>3345609</v>
      </c>
      <c r="J9" s="65">
        <v>9057970</v>
      </c>
      <c r="K9" s="65">
        <v>3070418</v>
      </c>
      <c r="L9" s="65">
        <v>3044486</v>
      </c>
      <c r="M9" s="65">
        <v>3047172</v>
      </c>
      <c r="N9" s="65">
        <v>9162076</v>
      </c>
      <c r="O9" s="65">
        <v>3155036</v>
      </c>
      <c r="P9" s="65">
        <v>3170259</v>
      </c>
      <c r="Q9" s="65">
        <v>3068746</v>
      </c>
      <c r="R9" s="65">
        <v>9394041</v>
      </c>
      <c r="S9" s="65">
        <v>3512138</v>
      </c>
      <c r="T9" s="65">
        <v>3384147</v>
      </c>
      <c r="U9" s="65">
        <v>2777946</v>
      </c>
      <c r="V9" s="65">
        <v>9674231</v>
      </c>
      <c r="W9" s="65">
        <v>37288318</v>
      </c>
      <c r="X9" s="65">
        <v>32124924</v>
      </c>
      <c r="Y9" s="65">
        <v>5163394</v>
      </c>
      <c r="Z9" s="145">
        <v>16.07</v>
      </c>
      <c r="AA9" s="67">
        <v>32124924</v>
      </c>
    </row>
    <row r="10" spans="1:27" ht="13.5">
      <c r="A10" s="264" t="s">
        <v>184</v>
      </c>
      <c r="B10" s="197"/>
      <c r="C10" s="160">
        <v>16085</v>
      </c>
      <c r="D10" s="160">
        <v>6889</v>
      </c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>
        <v>6889</v>
      </c>
      <c r="P10" s="65"/>
      <c r="Q10" s="65"/>
      <c r="R10" s="65">
        <v>6889</v>
      </c>
      <c r="S10" s="65"/>
      <c r="T10" s="65"/>
      <c r="U10" s="65"/>
      <c r="V10" s="65"/>
      <c r="W10" s="65">
        <v>6889</v>
      </c>
      <c r="X10" s="65"/>
      <c r="Y10" s="65">
        <v>6889</v>
      </c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-1409340800</v>
      </c>
      <c r="D12" s="160">
        <v>-879579106</v>
      </c>
      <c r="E12" s="64">
        <v>-70825350</v>
      </c>
      <c r="F12" s="65">
        <v>-70825350</v>
      </c>
      <c r="G12" s="65">
        <v>-35529131</v>
      </c>
      <c r="H12" s="65">
        <v>-101685012</v>
      </c>
      <c r="I12" s="65">
        <v>-76089938</v>
      </c>
      <c r="J12" s="65">
        <v>-213304081</v>
      </c>
      <c r="K12" s="65">
        <v>-78308569</v>
      </c>
      <c r="L12" s="65">
        <v>-76906260</v>
      </c>
      <c r="M12" s="65">
        <v>-73307930</v>
      </c>
      <c r="N12" s="65">
        <v>-228522759</v>
      </c>
      <c r="O12" s="65">
        <v>-68666567</v>
      </c>
      <c r="P12" s="65">
        <v>-71822589</v>
      </c>
      <c r="Q12" s="65">
        <v>-76404284</v>
      </c>
      <c r="R12" s="65">
        <v>-216893440</v>
      </c>
      <c r="S12" s="65">
        <v>-65412519</v>
      </c>
      <c r="T12" s="65">
        <v>-48022222</v>
      </c>
      <c r="U12" s="65">
        <v>-107424085</v>
      </c>
      <c r="V12" s="65">
        <v>-220858826</v>
      </c>
      <c r="W12" s="65">
        <v>-879579106</v>
      </c>
      <c r="X12" s="65">
        <v>-70825350</v>
      </c>
      <c r="Y12" s="65">
        <v>-808753756</v>
      </c>
      <c r="Z12" s="145">
        <v>1141.9</v>
      </c>
      <c r="AA12" s="67">
        <v>-70825350</v>
      </c>
    </row>
    <row r="13" spans="1:27" ht="13.5">
      <c r="A13" s="264" t="s">
        <v>40</v>
      </c>
      <c r="B13" s="197"/>
      <c r="C13" s="160"/>
      <c r="D13" s="160">
        <v>-11383778</v>
      </c>
      <c r="E13" s="64">
        <v>-1104000</v>
      </c>
      <c r="F13" s="65">
        <v>-1104000</v>
      </c>
      <c r="G13" s="65">
        <v>-398031</v>
      </c>
      <c r="H13" s="65">
        <v>-825777</v>
      </c>
      <c r="I13" s="65">
        <v>-636583</v>
      </c>
      <c r="J13" s="65">
        <v>-1860391</v>
      </c>
      <c r="K13" s="65">
        <v>-1125876</v>
      </c>
      <c r="L13" s="65">
        <v>-1222292</v>
      </c>
      <c r="M13" s="65">
        <v>-1248446</v>
      </c>
      <c r="N13" s="65">
        <v>-3596614</v>
      </c>
      <c r="O13" s="65">
        <v>-1361872</v>
      </c>
      <c r="P13" s="65">
        <v>-959067</v>
      </c>
      <c r="Q13" s="65">
        <v>-1591488</v>
      </c>
      <c r="R13" s="65">
        <v>-3912427</v>
      </c>
      <c r="S13" s="65">
        <v>-556105</v>
      </c>
      <c r="T13" s="65">
        <v>-9453</v>
      </c>
      <c r="U13" s="65">
        <v>-1448788</v>
      </c>
      <c r="V13" s="65">
        <v>-2014346</v>
      </c>
      <c r="W13" s="65">
        <v>-11383778</v>
      </c>
      <c r="X13" s="65">
        <v>-1104000</v>
      </c>
      <c r="Y13" s="65">
        <v>-10279778</v>
      </c>
      <c r="Z13" s="145">
        <v>931.14</v>
      </c>
      <c r="AA13" s="67">
        <v>-1104000</v>
      </c>
    </row>
    <row r="14" spans="1:27" ht="13.5">
      <c r="A14" s="264" t="s">
        <v>42</v>
      </c>
      <c r="B14" s="197" t="s">
        <v>72</v>
      </c>
      <c r="C14" s="160">
        <v>-70286527</v>
      </c>
      <c r="D14" s="160">
        <v>-81303130</v>
      </c>
      <c r="E14" s="64">
        <v>-15520000</v>
      </c>
      <c r="F14" s="65">
        <v>-15520000</v>
      </c>
      <c r="G14" s="65">
        <v>-2666402</v>
      </c>
      <c r="H14" s="65">
        <v>-5113495</v>
      </c>
      <c r="I14" s="65">
        <v>-7745945</v>
      </c>
      <c r="J14" s="65">
        <v>-15525842</v>
      </c>
      <c r="K14" s="65">
        <v>-4883927</v>
      </c>
      <c r="L14" s="65">
        <v>-5110328</v>
      </c>
      <c r="M14" s="65">
        <v>-5145121</v>
      </c>
      <c r="N14" s="65">
        <v>-15139376</v>
      </c>
      <c r="O14" s="65">
        <v>-7576783</v>
      </c>
      <c r="P14" s="65">
        <v>-5149201</v>
      </c>
      <c r="Q14" s="65">
        <v>-8208594</v>
      </c>
      <c r="R14" s="65">
        <v>-20934578</v>
      </c>
      <c r="S14" s="65">
        <v>-5177159</v>
      </c>
      <c r="T14" s="65">
        <v>-7343844</v>
      </c>
      <c r="U14" s="65">
        <v>-17182331</v>
      </c>
      <c r="V14" s="65">
        <v>-29703334</v>
      </c>
      <c r="W14" s="65">
        <v>-81303130</v>
      </c>
      <c r="X14" s="65">
        <v>-15520000</v>
      </c>
      <c r="Y14" s="65">
        <v>-65783130</v>
      </c>
      <c r="Z14" s="145">
        <v>423.86</v>
      </c>
      <c r="AA14" s="67">
        <v>-15520000</v>
      </c>
    </row>
    <row r="15" spans="1:27" ht="13.5">
      <c r="A15" s="265" t="s">
        <v>187</v>
      </c>
      <c r="B15" s="266"/>
      <c r="C15" s="177">
        <f aca="true" t="shared" si="0" ref="C15:Y15">SUM(C6:C14)</f>
        <v>-466937314</v>
      </c>
      <c r="D15" s="177">
        <f>SUM(D6:D14)</f>
        <v>290687592</v>
      </c>
      <c r="E15" s="77">
        <f t="shared" si="0"/>
        <v>1072889570</v>
      </c>
      <c r="F15" s="78">
        <f t="shared" si="0"/>
        <v>1072889570</v>
      </c>
      <c r="G15" s="78">
        <f t="shared" si="0"/>
        <v>154067660</v>
      </c>
      <c r="H15" s="78">
        <f t="shared" si="0"/>
        <v>-23358903</v>
      </c>
      <c r="I15" s="78">
        <f t="shared" si="0"/>
        <v>-3761234</v>
      </c>
      <c r="J15" s="78">
        <f t="shared" si="0"/>
        <v>126947523</v>
      </c>
      <c r="K15" s="78">
        <f t="shared" si="0"/>
        <v>2422702</v>
      </c>
      <c r="L15" s="78">
        <f t="shared" si="0"/>
        <v>-12539633</v>
      </c>
      <c r="M15" s="78">
        <f t="shared" si="0"/>
        <v>51313200</v>
      </c>
      <c r="N15" s="78">
        <f t="shared" si="0"/>
        <v>41196269</v>
      </c>
      <c r="O15" s="78">
        <f t="shared" si="0"/>
        <v>-10291558</v>
      </c>
      <c r="P15" s="78">
        <f t="shared" si="0"/>
        <v>23872285</v>
      </c>
      <c r="Q15" s="78">
        <f t="shared" si="0"/>
        <v>86878431</v>
      </c>
      <c r="R15" s="78">
        <f t="shared" si="0"/>
        <v>100459158</v>
      </c>
      <c r="S15" s="78">
        <f t="shared" si="0"/>
        <v>5099056</v>
      </c>
      <c r="T15" s="78">
        <f t="shared" si="0"/>
        <v>24868468</v>
      </c>
      <c r="U15" s="78">
        <f t="shared" si="0"/>
        <v>-7882882</v>
      </c>
      <c r="V15" s="78">
        <f t="shared" si="0"/>
        <v>22084642</v>
      </c>
      <c r="W15" s="78">
        <f t="shared" si="0"/>
        <v>290687592</v>
      </c>
      <c r="X15" s="78">
        <f t="shared" si="0"/>
        <v>1072889570</v>
      </c>
      <c r="Y15" s="78">
        <f t="shared" si="0"/>
        <v>-782201978</v>
      </c>
      <c r="Z15" s="179">
        <f>+IF(X15&lt;&gt;0,+(Y15/X15)*100,0)</f>
        <v>-72.90610328144024</v>
      </c>
      <c r="AA15" s="79">
        <f>SUM(AA6:AA14)</f>
        <v>1072889570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/>
      <c r="D19" s="160">
        <v>3795527</v>
      </c>
      <c r="E19" s="64">
        <v>2496000</v>
      </c>
      <c r="F19" s="65">
        <v>2496000</v>
      </c>
      <c r="G19" s="164">
        <v>43547</v>
      </c>
      <c r="H19" s="164">
        <v>68407</v>
      </c>
      <c r="I19" s="164">
        <v>214040</v>
      </c>
      <c r="J19" s="65">
        <v>325994</v>
      </c>
      <c r="K19" s="164">
        <v>102698</v>
      </c>
      <c r="L19" s="164">
        <v>1084692</v>
      </c>
      <c r="M19" s="65">
        <v>9849</v>
      </c>
      <c r="N19" s="164">
        <v>1197239</v>
      </c>
      <c r="O19" s="164">
        <v>967707</v>
      </c>
      <c r="P19" s="164">
        <v>569207</v>
      </c>
      <c r="Q19" s="65">
        <v>707</v>
      </c>
      <c r="R19" s="164">
        <v>1537621</v>
      </c>
      <c r="S19" s="164">
        <v>297216</v>
      </c>
      <c r="T19" s="65">
        <v>13746</v>
      </c>
      <c r="U19" s="164">
        <v>423711</v>
      </c>
      <c r="V19" s="164">
        <v>734673</v>
      </c>
      <c r="W19" s="164">
        <v>3795527</v>
      </c>
      <c r="X19" s="65">
        <v>2496000</v>
      </c>
      <c r="Y19" s="164">
        <v>1299527</v>
      </c>
      <c r="Z19" s="146">
        <v>52.06</v>
      </c>
      <c r="AA19" s="239">
        <v>2496000</v>
      </c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/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-88439868</v>
      </c>
      <c r="D24" s="160"/>
      <c r="E24" s="64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-88439868</v>
      </c>
      <c r="D25" s="177">
        <f>SUM(D19:D24)</f>
        <v>3795527</v>
      </c>
      <c r="E25" s="77">
        <f t="shared" si="1"/>
        <v>2496000</v>
      </c>
      <c r="F25" s="78">
        <f t="shared" si="1"/>
        <v>2496000</v>
      </c>
      <c r="G25" s="78">
        <f t="shared" si="1"/>
        <v>43547</v>
      </c>
      <c r="H25" s="78">
        <f t="shared" si="1"/>
        <v>68407</v>
      </c>
      <c r="I25" s="78">
        <f t="shared" si="1"/>
        <v>214040</v>
      </c>
      <c r="J25" s="78">
        <f t="shared" si="1"/>
        <v>325994</v>
      </c>
      <c r="K25" s="78">
        <f t="shared" si="1"/>
        <v>102698</v>
      </c>
      <c r="L25" s="78">
        <f t="shared" si="1"/>
        <v>1084692</v>
      </c>
      <c r="M25" s="78">
        <f t="shared" si="1"/>
        <v>9849</v>
      </c>
      <c r="N25" s="78">
        <f t="shared" si="1"/>
        <v>1197239</v>
      </c>
      <c r="O25" s="78">
        <f t="shared" si="1"/>
        <v>967707</v>
      </c>
      <c r="P25" s="78">
        <f t="shared" si="1"/>
        <v>569207</v>
      </c>
      <c r="Q25" s="78">
        <f t="shared" si="1"/>
        <v>707</v>
      </c>
      <c r="R25" s="78">
        <f t="shared" si="1"/>
        <v>1537621</v>
      </c>
      <c r="S25" s="78">
        <f t="shared" si="1"/>
        <v>297216</v>
      </c>
      <c r="T25" s="78">
        <f t="shared" si="1"/>
        <v>13746</v>
      </c>
      <c r="U25" s="78">
        <f t="shared" si="1"/>
        <v>423711</v>
      </c>
      <c r="V25" s="78">
        <f t="shared" si="1"/>
        <v>734673</v>
      </c>
      <c r="W25" s="78">
        <f t="shared" si="1"/>
        <v>3795527</v>
      </c>
      <c r="X25" s="78">
        <f t="shared" si="1"/>
        <v>2496000</v>
      </c>
      <c r="Y25" s="78">
        <f t="shared" si="1"/>
        <v>1299527</v>
      </c>
      <c r="Z25" s="179">
        <f>+IF(X25&lt;&gt;0,+(Y25/X25)*100,0)</f>
        <v>52.064383012820514</v>
      </c>
      <c r="AA25" s="79">
        <f>SUM(AA19:AA24)</f>
        <v>2496000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/>
      <c r="E31" s="64"/>
      <c r="F31" s="65"/>
      <c r="G31" s="65"/>
      <c r="H31" s="164"/>
      <c r="I31" s="164"/>
      <c r="J31" s="164"/>
      <c r="K31" s="65"/>
      <c r="L31" s="65"/>
      <c r="M31" s="65"/>
      <c r="N31" s="65"/>
      <c r="O31" s="164"/>
      <c r="P31" s="164"/>
      <c r="Q31" s="164"/>
      <c r="R31" s="65"/>
      <c r="S31" s="65"/>
      <c r="T31" s="65"/>
      <c r="U31" s="65"/>
      <c r="V31" s="164"/>
      <c r="W31" s="164"/>
      <c r="X31" s="164"/>
      <c r="Y31" s="65"/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0</v>
      </c>
      <c r="E34" s="77">
        <f t="shared" si="2"/>
        <v>0</v>
      </c>
      <c r="F34" s="78">
        <f t="shared" si="2"/>
        <v>0</v>
      </c>
      <c r="G34" s="78">
        <f t="shared" si="2"/>
        <v>0</v>
      </c>
      <c r="H34" s="78">
        <f t="shared" si="2"/>
        <v>0</v>
      </c>
      <c r="I34" s="78">
        <f t="shared" si="2"/>
        <v>0</v>
      </c>
      <c r="J34" s="78">
        <f t="shared" si="2"/>
        <v>0</v>
      </c>
      <c r="K34" s="78">
        <f t="shared" si="2"/>
        <v>0</v>
      </c>
      <c r="L34" s="78">
        <f t="shared" si="2"/>
        <v>0</v>
      </c>
      <c r="M34" s="78">
        <f t="shared" si="2"/>
        <v>0</v>
      </c>
      <c r="N34" s="78">
        <f t="shared" si="2"/>
        <v>0</v>
      </c>
      <c r="O34" s="78">
        <f t="shared" si="2"/>
        <v>0</v>
      </c>
      <c r="P34" s="78">
        <f t="shared" si="2"/>
        <v>0</v>
      </c>
      <c r="Q34" s="78">
        <f t="shared" si="2"/>
        <v>0</v>
      </c>
      <c r="R34" s="78">
        <f t="shared" si="2"/>
        <v>0</v>
      </c>
      <c r="S34" s="78">
        <f t="shared" si="2"/>
        <v>0</v>
      </c>
      <c r="T34" s="78">
        <f t="shared" si="2"/>
        <v>0</v>
      </c>
      <c r="U34" s="78">
        <f t="shared" si="2"/>
        <v>0</v>
      </c>
      <c r="V34" s="78">
        <f t="shared" si="2"/>
        <v>0</v>
      </c>
      <c r="W34" s="78">
        <f t="shared" si="2"/>
        <v>0</v>
      </c>
      <c r="X34" s="78">
        <f t="shared" si="2"/>
        <v>0</v>
      </c>
      <c r="Y34" s="78">
        <f t="shared" si="2"/>
        <v>0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-555377182</v>
      </c>
      <c r="D36" s="158">
        <f>+D15+D25+D34</f>
        <v>294483119</v>
      </c>
      <c r="E36" s="104">
        <f t="shared" si="3"/>
        <v>1075385570</v>
      </c>
      <c r="F36" s="105">
        <f t="shared" si="3"/>
        <v>1075385570</v>
      </c>
      <c r="G36" s="105">
        <f t="shared" si="3"/>
        <v>154111207</v>
      </c>
      <c r="H36" s="105">
        <f t="shared" si="3"/>
        <v>-23290496</v>
      </c>
      <c r="I36" s="105">
        <f t="shared" si="3"/>
        <v>-3547194</v>
      </c>
      <c r="J36" s="105">
        <f t="shared" si="3"/>
        <v>127273517</v>
      </c>
      <c r="K36" s="105">
        <f t="shared" si="3"/>
        <v>2525400</v>
      </c>
      <c r="L36" s="105">
        <f t="shared" si="3"/>
        <v>-11454941</v>
      </c>
      <c r="M36" s="105">
        <f t="shared" si="3"/>
        <v>51323049</v>
      </c>
      <c r="N36" s="105">
        <f t="shared" si="3"/>
        <v>42393508</v>
      </c>
      <c r="O36" s="105">
        <f t="shared" si="3"/>
        <v>-9323851</v>
      </c>
      <c r="P36" s="105">
        <f t="shared" si="3"/>
        <v>24441492</v>
      </c>
      <c r="Q36" s="105">
        <f t="shared" si="3"/>
        <v>86879138</v>
      </c>
      <c r="R36" s="105">
        <f t="shared" si="3"/>
        <v>101996779</v>
      </c>
      <c r="S36" s="105">
        <f t="shared" si="3"/>
        <v>5396272</v>
      </c>
      <c r="T36" s="105">
        <f t="shared" si="3"/>
        <v>24882214</v>
      </c>
      <c r="U36" s="105">
        <f t="shared" si="3"/>
        <v>-7459171</v>
      </c>
      <c r="V36" s="105">
        <f t="shared" si="3"/>
        <v>22819315</v>
      </c>
      <c r="W36" s="105">
        <f t="shared" si="3"/>
        <v>294483119</v>
      </c>
      <c r="X36" s="105">
        <f t="shared" si="3"/>
        <v>1075385570</v>
      </c>
      <c r="Y36" s="105">
        <f t="shared" si="3"/>
        <v>-780902451</v>
      </c>
      <c r="Z36" s="142">
        <f>+IF(X36&lt;&gt;0,+(Y36/X36)*100,0)</f>
        <v>-72.61604328575842</v>
      </c>
      <c r="AA36" s="107">
        <f>+AA15+AA25+AA34</f>
        <v>1075385570</v>
      </c>
    </row>
    <row r="37" spans="1:27" ht="13.5">
      <c r="A37" s="264" t="s">
        <v>202</v>
      </c>
      <c r="B37" s="197" t="s">
        <v>96</v>
      </c>
      <c r="C37" s="158"/>
      <c r="D37" s="158"/>
      <c r="E37" s="104"/>
      <c r="F37" s="105"/>
      <c r="G37" s="105"/>
      <c r="H37" s="105">
        <v>154111207</v>
      </c>
      <c r="I37" s="105">
        <v>130820711</v>
      </c>
      <c r="J37" s="105"/>
      <c r="K37" s="105">
        <v>127273517</v>
      </c>
      <c r="L37" s="105">
        <v>129798917</v>
      </c>
      <c r="M37" s="105">
        <v>118343976</v>
      </c>
      <c r="N37" s="105">
        <v>127273517</v>
      </c>
      <c r="O37" s="105">
        <v>169667025</v>
      </c>
      <c r="P37" s="105">
        <v>160343174</v>
      </c>
      <c r="Q37" s="105">
        <v>184784666</v>
      </c>
      <c r="R37" s="105">
        <v>169667025</v>
      </c>
      <c r="S37" s="105">
        <v>271663804</v>
      </c>
      <c r="T37" s="105">
        <v>277060076</v>
      </c>
      <c r="U37" s="105">
        <v>301942290</v>
      </c>
      <c r="V37" s="105">
        <v>271663804</v>
      </c>
      <c r="W37" s="105"/>
      <c r="X37" s="105"/>
      <c r="Y37" s="105"/>
      <c r="Z37" s="142"/>
      <c r="AA37" s="107"/>
    </row>
    <row r="38" spans="1:27" ht="13.5">
      <c r="A38" s="282" t="s">
        <v>203</v>
      </c>
      <c r="B38" s="271" t="s">
        <v>96</v>
      </c>
      <c r="C38" s="272">
        <v>-555377182</v>
      </c>
      <c r="D38" s="272">
        <v>294483119</v>
      </c>
      <c r="E38" s="273">
        <v>1075385570</v>
      </c>
      <c r="F38" s="274">
        <v>1075385570</v>
      </c>
      <c r="G38" s="274">
        <v>154111207</v>
      </c>
      <c r="H38" s="274">
        <v>130820711</v>
      </c>
      <c r="I38" s="274">
        <v>127273517</v>
      </c>
      <c r="J38" s="274">
        <v>127273517</v>
      </c>
      <c r="K38" s="274">
        <v>129798917</v>
      </c>
      <c r="L38" s="274">
        <v>118343976</v>
      </c>
      <c r="M38" s="274">
        <v>169667025</v>
      </c>
      <c r="N38" s="274">
        <v>169667025</v>
      </c>
      <c r="O38" s="274">
        <v>160343174</v>
      </c>
      <c r="P38" s="274">
        <v>184784666</v>
      </c>
      <c r="Q38" s="274">
        <v>271663804</v>
      </c>
      <c r="R38" s="274">
        <v>271663804</v>
      </c>
      <c r="S38" s="274">
        <v>277060076</v>
      </c>
      <c r="T38" s="274">
        <v>301942290</v>
      </c>
      <c r="U38" s="274">
        <v>294483119</v>
      </c>
      <c r="V38" s="274">
        <v>294483119</v>
      </c>
      <c r="W38" s="274">
        <v>294483119</v>
      </c>
      <c r="X38" s="274">
        <v>1075385570</v>
      </c>
      <c r="Y38" s="274">
        <v>-780902451</v>
      </c>
      <c r="Z38" s="275">
        <v>-72.62</v>
      </c>
      <c r="AA38" s="276">
        <v>1075385570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2012-08-01T09:19:50Z</dcterms:created>
  <dcterms:modified xsi:type="dcterms:W3CDTF">2012-08-01T09:19:50Z</dcterms:modified>
  <cp:category/>
  <cp:version/>
  <cp:contentType/>
  <cp:contentStatus/>
</cp:coreProperties>
</file>