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<sst xmlns="http://schemas.openxmlformats.org/spreadsheetml/2006/main" count="536" uniqueCount="252">
  <si>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Mpumalanga: Emakhazeni(MP314)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</si>
  <si>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</si>
  <si>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</si>
  <si>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</si>
  <si>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</si>
  <si>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</si>
  <si>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</si>
  <si>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</si>
  <si>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</si>
  <si>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</si>
  <si>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</si>
  <si>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</si>
  <si>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</si>
  <si>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</si>
  <si>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</si>
  <si>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</si>
  <si>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</si>
  <si>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</si>
  <si>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</si>
  <si>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</si>
  <si>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</si>
  <si>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</si>
  <si>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</si>
  <si>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</si>
  <si>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</si>
  <si>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</si>
  <si>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</si>
  <si>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</si>
  <si>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</si>
  <si>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</si>
  <si>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</si>
  <si>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</si>
  <si>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</si>
  <si>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</si>
  <si>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</si>
  <si>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</si>
  <si>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</si>
  <si>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</si>
  <si>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</si>
  <si>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</si>
  <si>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</si>
  <si>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</si>
  <si>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</si>
  <si>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</si>
  <si>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</si>
  <si>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</si>
  <si>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</si>
  <si>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</si>
  <si>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</si>
  <si>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</si>
  <si>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</si>
  <si>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</si>
  <si>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</si>
  <si>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</si>
  <si>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</si>
  <si>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</si>
  <si>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</si>
  <si>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</si>
  <si>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</si>
  <si>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</si>
  <si>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</si>
  <si>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</si>
  <si>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</si>
  <si>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</si>
  <si>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</si>
  <si>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</si>
  <si>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</si>
  <si>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</si>
  <si>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</si>
  <si>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</si>
  <si>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Emakhazeni(MP314)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</si>
  <si>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</si>
  <si>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</si>
  <si>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</si>
  <si>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</si>
  <si>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</si>
  <si>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</si>
  <si>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</si>
  <si>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</si>
  <si>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</si>
  <si>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</si>
  <si>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</si>
  <si>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</si>
  <si>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</si>
  <si>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</si>
  <si>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</si>
  <si>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</si>
  <si>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</si>
  <si>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</si>
  <si>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</si>
  <si>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</si>
  <si>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</si>
  <si>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</si>
  <si>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</si>
  <si>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</si>
  <si>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</si>
  <si>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</si>
  <si>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</si>
  <si>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</si>
  <si>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</si>
  <si>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Emakhazeni(MP314)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</si>
  <si>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</si>
  <si>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</si>
  <si>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</si>
  <si>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</si>
  <si>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</si>
  <si>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</si>
  <si>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</si>
  <si>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</si>
  <si>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</si>
  <si>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</si>
  <si>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</si>
  <si>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</si>
  <si>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</si>
  <si>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</si>
  <si>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</si>
  <si>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</si>
  <si>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</si>
  <si>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</si>
  <si>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</si>
  <si>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</si>
  <si>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</si>
  <si>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</si>
  <si>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</si>
  <si>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</si>
  <si>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</si>
  <si>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</si>
  <si>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</si>
  <si>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</si>
  <si>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</si>
  <si>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</si>
  <si>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</si>
  <si>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</si>
  <si>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Emakhazeni(MP314)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</si>
  <si>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</si>
  <si>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</si>
  <si>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</si>
  <si>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</si>
  <si>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</si>
  <si>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</si>
  <si>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</si>
  <si>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</si>
  <si>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</si>
  <si>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Emakhazeni(MP314)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</si>
  <si>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</si>
  <si>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</si>
  <si>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</si>
  <si>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</si>
  <si>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</si>
  <si>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</si>
  <si>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</si>
  <si>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</si>
  <si>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</si>
  <si>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</si>
  <si>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</si>
  <si>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</si>
  <si>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</si>
  <si>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</si>
  <si>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</si>
  <si>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</si>
  <si>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</si>
  <si>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</si>
  <si>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</si>
  <si>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</si>
  <si>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</si>
  <si>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</si>
  <si>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</si>
  <si>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</si>
  <si>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</si>
  <si>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</si>
  <si>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</si>
  <si>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</si>
  <si>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</si>
  <si>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</si>
  <si>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</si>
  <si>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</si>
  <si>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</si>
  <si>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Emakhazeni(MP314)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</si>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</sst>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16162068</v>
      </c>
      <c r="C5" s="19"/>
      <c r="D5" s="64">
        <v>14993823</v>
      </c>
      <c r="E5" s="65">
        <v>14993823</v>
      </c>
      <c r="F5" s="65">
        <v>1174664</v>
      </c>
      <c r="G5" s="65">
        <v>3288354</v>
      </c>
      <c r="H5" s="65">
        <v>1480079</v>
      </c>
      <c r="I5" s="65">
        <v>5943097</v>
      </c>
      <c r="J5" s="65">
        <v>1329819</v>
      </c>
      <c r="K5" s="65">
        <v>1308251</v>
      </c>
      <c r="L5" s="65">
        <v>1697728</v>
      </c>
      <c r="M5" s="65">
        <v>4335798</v>
      </c>
      <c r="N5" s="65">
        <v>1366510</v>
      </c>
      <c r="O5" s="65">
        <v>2218747</v>
      </c>
      <c r="P5" s="65">
        <v>2404676</v>
      </c>
      <c r="Q5" s="65">
        <v>5989933</v>
      </c>
      <c r="R5" s="65">
        <v>308466</v>
      </c>
      <c r="S5" s="65">
        <v>2180961</v>
      </c>
      <c r="T5" s="65">
        <v>0</v>
      </c>
      <c r="U5" s="65">
        <v>2489427</v>
      </c>
      <c r="V5" s="65">
        <v>18758255</v>
      </c>
      <c r="W5" s="65">
        <v>14993823</v>
      </c>
      <c r="X5" s="65">
        <v>3764432</v>
      </c>
      <c r="Y5" s="66">
        <v>25.11</v>
      </c>
      <c r="Z5" s="67">
        <v>14993823</v>
      </c>
    </row>
    <row r="6" spans="1:26" ht="13.5">
      <c r="A6" s="63" t="s">
        <v>32</v>
      </c>
      <c r="B6" s="19">
        <v>47717090</v>
      </c>
      <c r="C6" s="19"/>
      <c r="D6" s="64">
        <v>63039332</v>
      </c>
      <c r="E6" s="65">
        <v>63039332</v>
      </c>
      <c r="F6" s="65">
        <v>5661643</v>
      </c>
      <c r="G6" s="65">
        <v>5407047</v>
      </c>
      <c r="H6" s="65">
        <v>5143456</v>
      </c>
      <c r="I6" s="65">
        <v>16212146</v>
      </c>
      <c r="J6" s="65">
        <v>3192514</v>
      </c>
      <c r="K6" s="65">
        <v>4421735</v>
      </c>
      <c r="L6" s="65">
        <v>4317352</v>
      </c>
      <c r="M6" s="65">
        <v>11931601</v>
      </c>
      <c r="N6" s="65">
        <v>2859460</v>
      </c>
      <c r="O6" s="65">
        <v>4440951</v>
      </c>
      <c r="P6" s="65">
        <v>4661030</v>
      </c>
      <c r="Q6" s="65">
        <v>11961441</v>
      </c>
      <c r="R6" s="65">
        <v>4809217</v>
      </c>
      <c r="S6" s="65">
        <v>28691850</v>
      </c>
      <c r="T6" s="65">
        <v>0</v>
      </c>
      <c r="U6" s="65">
        <v>33501067</v>
      </c>
      <c r="V6" s="65">
        <v>73606255</v>
      </c>
      <c r="W6" s="65">
        <v>63039332</v>
      </c>
      <c r="X6" s="65">
        <v>10566923</v>
      </c>
      <c r="Y6" s="66">
        <v>16.76</v>
      </c>
      <c r="Z6" s="67">
        <v>63039332</v>
      </c>
    </row>
    <row r="7" spans="1:26" ht="13.5">
      <c r="A7" s="63" t="s">
        <v>33</v>
      </c>
      <c r="B7" s="19">
        <v>22685</v>
      </c>
      <c r="C7" s="19"/>
      <c r="D7" s="64">
        <v>41400</v>
      </c>
      <c r="E7" s="65">
        <v>41400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20162</v>
      </c>
      <c r="Q7" s="65">
        <v>20162</v>
      </c>
      <c r="R7" s="65">
        <v>0</v>
      </c>
      <c r="S7" s="65">
        <v>0</v>
      </c>
      <c r="T7" s="65">
        <v>0</v>
      </c>
      <c r="U7" s="65">
        <v>0</v>
      </c>
      <c r="V7" s="65">
        <v>20162</v>
      </c>
      <c r="W7" s="65">
        <v>41400</v>
      </c>
      <c r="X7" s="65">
        <v>-21238</v>
      </c>
      <c r="Y7" s="66">
        <v>-51.3</v>
      </c>
      <c r="Z7" s="67">
        <v>41400</v>
      </c>
    </row>
    <row r="8" spans="1:26" ht="13.5">
      <c r="A8" s="63" t="s">
        <v>34</v>
      </c>
      <c r="B8" s="19">
        <v>37620830</v>
      </c>
      <c r="C8" s="19"/>
      <c r="D8" s="64">
        <v>47903000</v>
      </c>
      <c r="E8" s="65">
        <v>47903000</v>
      </c>
      <c r="F8" s="65">
        <v>13151000</v>
      </c>
      <c r="G8" s="65">
        <v>8923000</v>
      </c>
      <c r="H8" s="65">
        <v>0</v>
      </c>
      <c r="I8" s="65">
        <v>22074000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8009000</v>
      </c>
      <c r="P8" s="65">
        <v>0</v>
      </c>
      <c r="Q8" s="65">
        <v>8009000</v>
      </c>
      <c r="R8" s="65">
        <v>0</v>
      </c>
      <c r="S8" s="65">
        <v>7657000</v>
      </c>
      <c r="T8" s="65">
        <v>0</v>
      </c>
      <c r="U8" s="65">
        <v>7657000</v>
      </c>
      <c r="V8" s="65">
        <v>37740000</v>
      </c>
      <c r="W8" s="65">
        <v>47903000</v>
      </c>
      <c r="X8" s="65">
        <v>-10163000</v>
      </c>
      <c r="Y8" s="66">
        <v>-21.22</v>
      </c>
      <c r="Z8" s="67">
        <v>47903000</v>
      </c>
    </row>
    <row r="9" spans="1:26" ht="13.5">
      <c r="A9" s="63" t="s">
        <v>35</v>
      </c>
      <c r="B9" s="19">
        <v>11280556</v>
      </c>
      <c r="C9" s="19"/>
      <c r="D9" s="64">
        <v>35661055</v>
      </c>
      <c r="E9" s="65">
        <v>35661055</v>
      </c>
      <c r="F9" s="65">
        <v>142752</v>
      </c>
      <c r="G9" s="65">
        <v>303990</v>
      </c>
      <c r="H9" s="65">
        <v>323757</v>
      </c>
      <c r="I9" s="65">
        <v>770499</v>
      </c>
      <c r="J9" s="65">
        <v>137434</v>
      </c>
      <c r="K9" s="65">
        <v>161883</v>
      </c>
      <c r="L9" s="65">
        <v>2718829</v>
      </c>
      <c r="M9" s="65">
        <v>3018146</v>
      </c>
      <c r="N9" s="65">
        <v>71472</v>
      </c>
      <c r="O9" s="65">
        <v>1627494</v>
      </c>
      <c r="P9" s="65">
        <v>455950</v>
      </c>
      <c r="Q9" s="65">
        <v>2154916</v>
      </c>
      <c r="R9" s="65">
        <v>678708</v>
      </c>
      <c r="S9" s="65">
        <v>986848</v>
      </c>
      <c r="T9" s="65">
        <v>0</v>
      </c>
      <c r="U9" s="65">
        <v>1665556</v>
      </c>
      <c r="V9" s="65">
        <v>7609117</v>
      </c>
      <c r="W9" s="65">
        <v>35661055</v>
      </c>
      <c r="X9" s="65">
        <v>-28051938</v>
      </c>
      <c r="Y9" s="66">
        <v>-78.66</v>
      </c>
      <c r="Z9" s="67">
        <v>35661055</v>
      </c>
    </row>
    <row r="10" spans="1:26" ht="25.5">
      <c r="A10" s="68" t="s">
        <v>213</v>
      </c>
      <c r="B10" s="69">
        <f>SUM(B5:B9)</f>
        <v>112803229</v>
      </c>
      <c r="C10" s="69">
        <f>SUM(C5:C9)</f>
        <v>0</v>
      </c>
      <c r="D10" s="70">
        <f aca="true" t="shared" si="0" ref="D10:Z10">SUM(D5:D9)</f>
        <v>161638610</v>
      </c>
      <c r="E10" s="71">
        <f t="shared" si="0"/>
        <v>161638610</v>
      </c>
      <c r="F10" s="71">
        <f t="shared" si="0"/>
        <v>20130059</v>
      </c>
      <c r="G10" s="71">
        <f t="shared" si="0"/>
        <v>17922391</v>
      </c>
      <c r="H10" s="71">
        <f t="shared" si="0"/>
        <v>6947292</v>
      </c>
      <c r="I10" s="71">
        <f t="shared" si="0"/>
        <v>44999742</v>
      </c>
      <c r="J10" s="71">
        <f t="shared" si="0"/>
        <v>4659767</v>
      </c>
      <c r="K10" s="71">
        <f t="shared" si="0"/>
        <v>5891869</v>
      </c>
      <c r="L10" s="71">
        <f t="shared" si="0"/>
        <v>8733909</v>
      </c>
      <c r="M10" s="71">
        <f t="shared" si="0"/>
        <v>19285545</v>
      </c>
      <c r="N10" s="71">
        <f t="shared" si="0"/>
        <v>4297442</v>
      </c>
      <c r="O10" s="71">
        <f t="shared" si="0"/>
        <v>16296192</v>
      </c>
      <c r="P10" s="71">
        <f t="shared" si="0"/>
        <v>7541818</v>
      </c>
      <c r="Q10" s="71">
        <f t="shared" si="0"/>
        <v>28135452</v>
      </c>
      <c r="R10" s="71">
        <f t="shared" si="0"/>
        <v>5796391</v>
      </c>
      <c r="S10" s="71">
        <f t="shared" si="0"/>
        <v>39516659</v>
      </c>
      <c r="T10" s="71">
        <f t="shared" si="0"/>
        <v>0</v>
      </c>
      <c r="U10" s="71">
        <f t="shared" si="0"/>
        <v>45313050</v>
      </c>
      <c r="V10" s="71">
        <f t="shared" si="0"/>
        <v>137733789</v>
      </c>
      <c r="W10" s="71">
        <f t="shared" si="0"/>
        <v>161638610</v>
      </c>
      <c r="X10" s="71">
        <f t="shared" si="0"/>
        <v>-23904821</v>
      </c>
      <c r="Y10" s="72">
        <f>+IF(W10&lt;&gt;0,(X10/W10)*100,0)</f>
        <v>-14.789053803419863</v>
      </c>
      <c r="Z10" s="73">
        <f t="shared" si="0"/>
        <v>161638610</v>
      </c>
    </row>
    <row r="11" spans="1:26" ht="13.5">
      <c r="A11" s="63" t="s">
        <v>37</v>
      </c>
      <c r="B11" s="19">
        <v>49536557</v>
      </c>
      <c r="C11" s="19"/>
      <c r="D11" s="64">
        <v>62186416</v>
      </c>
      <c r="E11" s="65">
        <v>62186416</v>
      </c>
      <c r="F11" s="65">
        <v>3925063</v>
      </c>
      <c r="G11" s="65">
        <v>4127289</v>
      </c>
      <c r="H11" s="65">
        <v>4023630</v>
      </c>
      <c r="I11" s="65">
        <v>12075982</v>
      </c>
      <c r="J11" s="65">
        <v>4641023</v>
      </c>
      <c r="K11" s="65">
        <v>4233328</v>
      </c>
      <c r="L11" s="65">
        <v>4298610</v>
      </c>
      <c r="M11" s="65">
        <v>13172961</v>
      </c>
      <c r="N11" s="65">
        <v>4357157</v>
      </c>
      <c r="O11" s="65">
        <v>4241642</v>
      </c>
      <c r="P11" s="65">
        <v>4407445</v>
      </c>
      <c r="Q11" s="65">
        <v>13006244</v>
      </c>
      <c r="R11" s="65">
        <v>4303563</v>
      </c>
      <c r="S11" s="65">
        <v>4298932</v>
      </c>
      <c r="T11" s="65">
        <v>0</v>
      </c>
      <c r="U11" s="65">
        <v>8602495</v>
      </c>
      <c r="V11" s="65">
        <v>46857682</v>
      </c>
      <c r="W11" s="65">
        <v>62186416</v>
      </c>
      <c r="X11" s="65">
        <v>-15328734</v>
      </c>
      <c r="Y11" s="66">
        <v>-24.65</v>
      </c>
      <c r="Z11" s="67">
        <v>62186416</v>
      </c>
    </row>
    <row r="12" spans="1:26" ht="13.5">
      <c r="A12" s="63" t="s">
        <v>38</v>
      </c>
      <c r="B12" s="19">
        <v>3447288</v>
      </c>
      <c r="C12" s="19"/>
      <c r="D12" s="64">
        <v>3977322</v>
      </c>
      <c r="E12" s="65">
        <v>3977322</v>
      </c>
      <c r="F12" s="65">
        <v>316420</v>
      </c>
      <c r="G12" s="65">
        <v>339358</v>
      </c>
      <c r="H12" s="65">
        <v>337446</v>
      </c>
      <c r="I12" s="65">
        <v>993224</v>
      </c>
      <c r="J12" s="65">
        <v>0</v>
      </c>
      <c r="K12" s="65">
        <v>0</v>
      </c>
      <c r="L12" s="65">
        <v>0</v>
      </c>
      <c r="M12" s="65">
        <v>0</v>
      </c>
      <c r="N12" s="65">
        <v>437767</v>
      </c>
      <c r="O12" s="65">
        <v>337230</v>
      </c>
      <c r="P12" s="65">
        <v>390771</v>
      </c>
      <c r="Q12" s="65">
        <v>1165768</v>
      </c>
      <c r="R12" s="65">
        <v>354247</v>
      </c>
      <c r="S12" s="65">
        <v>354247</v>
      </c>
      <c r="T12" s="65">
        <v>0</v>
      </c>
      <c r="U12" s="65">
        <v>708494</v>
      </c>
      <c r="V12" s="65">
        <v>2867486</v>
      </c>
      <c r="W12" s="65">
        <v>3977322</v>
      </c>
      <c r="X12" s="65">
        <v>-1109836</v>
      </c>
      <c r="Y12" s="66">
        <v>-27.9</v>
      </c>
      <c r="Z12" s="67">
        <v>3977322</v>
      </c>
    </row>
    <row r="13" spans="1:26" ht="13.5">
      <c r="A13" s="63" t="s">
        <v>214</v>
      </c>
      <c r="B13" s="19">
        <v>2750112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140406</v>
      </c>
      <c r="C14" s="19"/>
      <c r="D14" s="64">
        <v>2443991</v>
      </c>
      <c r="E14" s="65">
        <v>2443991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11350</v>
      </c>
      <c r="S14" s="65">
        <v>1257</v>
      </c>
      <c r="T14" s="65">
        <v>0</v>
      </c>
      <c r="U14" s="65">
        <v>12607</v>
      </c>
      <c r="V14" s="65">
        <v>12607</v>
      </c>
      <c r="W14" s="65">
        <v>2443991</v>
      </c>
      <c r="X14" s="65">
        <v>-2431384</v>
      </c>
      <c r="Y14" s="66">
        <v>-99.48</v>
      </c>
      <c r="Z14" s="67">
        <v>2443991</v>
      </c>
    </row>
    <row r="15" spans="1:26" ht="13.5">
      <c r="A15" s="63" t="s">
        <v>41</v>
      </c>
      <c r="B15" s="19">
        <v>30982160</v>
      </c>
      <c r="C15" s="19"/>
      <c r="D15" s="64">
        <v>25979680</v>
      </c>
      <c r="E15" s="65">
        <v>25979680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2097027</v>
      </c>
      <c r="P15" s="65">
        <v>0</v>
      </c>
      <c r="Q15" s="65">
        <v>2097027</v>
      </c>
      <c r="R15" s="65">
        <v>2333983</v>
      </c>
      <c r="S15" s="65">
        <v>2736519</v>
      </c>
      <c r="T15" s="65">
        <v>0</v>
      </c>
      <c r="U15" s="65">
        <v>5070502</v>
      </c>
      <c r="V15" s="65">
        <v>7167529</v>
      </c>
      <c r="W15" s="65">
        <v>25979680</v>
      </c>
      <c r="X15" s="65">
        <v>-18812151</v>
      </c>
      <c r="Y15" s="66">
        <v>-72.41</v>
      </c>
      <c r="Z15" s="67">
        <v>25979680</v>
      </c>
    </row>
    <row r="16" spans="1:26" ht="13.5">
      <c r="A16" s="74" t="s">
        <v>42</v>
      </c>
      <c r="B16" s="19">
        <v>3557934</v>
      </c>
      <c r="C16" s="19"/>
      <c r="D16" s="64">
        <v>16341000</v>
      </c>
      <c r="E16" s="65">
        <v>16341000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16328</v>
      </c>
      <c r="L16" s="65">
        <v>10300</v>
      </c>
      <c r="M16" s="65">
        <v>26628</v>
      </c>
      <c r="N16" s="65">
        <v>53526</v>
      </c>
      <c r="O16" s="65">
        <v>32873</v>
      </c>
      <c r="P16" s="65">
        <v>454163</v>
      </c>
      <c r="Q16" s="65">
        <v>540562</v>
      </c>
      <c r="R16" s="65">
        <v>385804</v>
      </c>
      <c r="S16" s="65">
        <v>1056142</v>
      </c>
      <c r="T16" s="65">
        <v>0</v>
      </c>
      <c r="U16" s="65">
        <v>1441946</v>
      </c>
      <c r="V16" s="65">
        <v>2009136</v>
      </c>
      <c r="W16" s="65">
        <v>16341000</v>
      </c>
      <c r="X16" s="65">
        <v>-14331864</v>
      </c>
      <c r="Y16" s="66">
        <v>-87.7</v>
      </c>
      <c r="Z16" s="67">
        <v>16341000</v>
      </c>
    </row>
    <row r="17" spans="1:26" ht="13.5">
      <c r="A17" s="63" t="s">
        <v>43</v>
      </c>
      <c r="B17" s="19">
        <v>85036962</v>
      </c>
      <c r="C17" s="19"/>
      <c r="D17" s="64">
        <v>50710201</v>
      </c>
      <c r="E17" s="65">
        <v>50710201</v>
      </c>
      <c r="F17" s="65">
        <v>10729732</v>
      </c>
      <c r="G17" s="65">
        <v>1595646</v>
      </c>
      <c r="H17" s="65">
        <v>4785828</v>
      </c>
      <c r="I17" s="65">
        <v>17111206</v>
      </c>
      <c r="J17" s="65">
        <v>1363964</v>
      </c>
      <c r="K17" s="65">
        <v>7062302</v>
      </c>
      <c r="L17" s="65">
        <v>2968641</v>
      </c>
      <c r="M17" s="65">
        <v>11394907</v>
      </c>
      <c r="N17" s="65">
        <v>5817090</v>
      </c>
      <c r="O17" s="65">
        <v>2482561</v>
      </c>
      <c r="P17" s="65">
        <v>4733376</v>
      </c>
      <c r="Q17" s="65">
        <v>13033027</v>
      </c>
      <c r="R17" s="65">
        <v>1864109</v>
      </c>
      <c r="S17" s="65">
        <v>5110888</v>
      </c>
      <c r="T17" s="65">
        <v>0</v>
      </c>
      <c r="U17" s="65">
        <v>6974997</v>
      </c>
      <c r="V17" s="65">
        <v>48514137</v>
      </c>
      <c r="W17" s="65">
        <v>50710201</v>
      </c>
      <c r="X17" s="65">
        <v>-2196064</v>
      </c>
      <c r="Y17" s="66">
        <v>-4.33</v>
      </c>
      <c r="Z17" s="67">
        <v>50710201</v>
      </c>
    </row>
    <row r="18" spans="1:26" ht="13.5">
      <c r="A18" s="75" t="s">
        <v>44</v>
      </c>
      <c r="B18" s="76">
        <f>SUM(B11:B17)</f>
        <v>175451419</v>
      </c>
      <c r="C18" s="76">
        <f>SUM(C11:C17)</f>
        <v>0</v>
      </c>
      <c r="D18" s="77">
        <f aca="true" t="shared" si="1" ref="D18:Z18">SUM(D11:D17)</f>
        <v>161638610</v>
      </c>
      <c r="E18" s="78">
        <f t="shared" si="1"/>
        <v>161638610</v>
      </c>
      <c r="F18" s="78">
        <f t="shared" si="1"/>
        <v>14971215</v>
      </c>
      <c r="G18" s="78">
        <f t="shared" si="1"/>
        <v>6062293</v>
      </c>
      <c r="H18" s="78">
        <f t="shared" si="1"/>
        <v>9146904</v>
      </c>
      <c r="I18" s="78">
        <f t="shared" si="1"/>
        <v>30180412</v>
      </c>
      <c r="J18" s="78">
        <f t="shared" si="1"/>
        <v>6004987</v>
      </c>
      <c r="K18" s="78">
        <f t="shared" si="1"/>
        <v>11311958</v>
      </c>
      <c r="L18" s="78">
        <f t="shared" si="1"/>
        <v>7277551</v>
      </c>
      <c r="M18" s="78">
        <f t="shared" si="1"/>
        <v>24594496</v>
      </c>
      <c r="N18" s="78">
        <f t="shared" si="1"/>
        <v>10665540</v>
      </c>
      <c r="O18" s="78">
        <f t="shared" si="1"/>
        <v>9191333</v>
      </c>
      <c r="P18" s="78">
        <f t="shared" si="1"/>
        <v>9985755</v>
      </c>
      <c r="Q18" s="78">
        <f t="shared" si="1"/>
        <v>29842628</v>
      </c>
      <c r="R18" s="78">
        <f t="shared" si="1"/>
        <v>9253056</v>
      </c>
      <c r="S18" s="78">
        <f t="shared" si="1"/>
        <v>13557985</v>
      </c>
      <c r="T18" s="78">
        <f t="shared" si="1"/>
        <v>0</v>
      </c>
      <c r="U18" s="78">
        <f t="shared" si="1"/>
        <v>22811041</v>
      </c>
      <c r="V18" s="78">
        <f t="shared" si="1"/>
        <v>107428577</v>
      </c>
      <c r="W18" s="78">
        <f t="shared" si="1"/>
        <v>161638610</v>
      </c>
      <c r="X18" s="78">
        <f t="shared" si="1"/>
        <v>-54210033</v>
      </c>
      <c r="Y18" s="72">
        <f>+IF(W18&lt;&gt;0,(X18/W18)*100,0)</f>
        <v>-33.537799539355106</v>
      </c>
      <c r="Z18" s="79">
        <f t="shared" si="1"/>
        <v>161638610</v>
      </c>
    </row>
    <row r="19" spans="1:26" ht="13.5">
      <c r="A19" s="75" t="s">
        <v>45</v>
      </c>
      <c r="B19" s="80">
        <f>+B10-B18</f>
        <v>-62648190</v>
      </c>
      <c r="C19" s="80">
        <f>+C10-C18</f>
        <v>0</v>
      </c>
      <c r="D19" s="81">
        <f aca="true" t="shared" si="2" ref="D19:Z19">+D10-D18</f>
        <v>0</v>
      </c>
      <c r="E19" s="82">
        <f t="shared" si="2"/>
        <v>0</v>
      </c>
      <c r="F19" s="82">
        <f t="shared" si="2"/>
        <v>5158844</v>
      </c>
      <c r="G19" s="82">
        <f t="shared" si="2"/>
        <v>11860098</v>
      </c>
      <c r="H19" s="82">
        <f t="shared" si="2"/>
        <v>-2199612</v>
      </c>
      <c r="I19" s="82">
        <f t="shared" si="2"/>
        <v>14819330</v>
      </c>
      <c r="J19" s="82">
        <f t="shared" si="2"/>
        <v>-1345220</v>
      </c>
      <c r="K19" s="82">
        <f t="shared" si="2"/>
        <v>-5420089</v>
      </c>
      <c r="L19" s="82">
        <f t="shared" si="2"/>
        <v>1456358</v>
      </c>
      <c r="M19" s="82">
        <f t="shared" si="2"/>
        <v>-5308951</v>
      </c>
      <c r="N19" s="82">
        <f t="shared" si="2"/>
        <v>-6368098</v>
      </c>
      <c r="O19" s="82">
        <f t="shared" si="2"/>
        <v>7104859</v>
      </c>
      <c r="P19" s="82">
        <f t="shared" si="2"/>
        <v>-2443937</v>
      </c>
      <c r="Q19" s="82">
        <f t="shared" si="2"/>
        <v>-1707176</v>
      </c>
      <c r="R19" s="82">
        <f t="shared" si="2"/>
        <v>-3456665</v>
      </c>
      <c r="S19" s="82">
        <f t="shared" si="2"/>
        <v>25958674</v>
      </c>
      <c r="T19" s="82">
        <f t="shared" si="2"/>
        <v>0</v>
      </c>
      <c r="U19" s="82">
        <f t="shared" si="2"/>
        <v>22502009</v>
      </c>
      <c r="V19" s="82">
        <f t="shared" si="2"/>
        <v>30305212</v>
      </c>
      <c r="W19" s="82">
        <f>IF(E10=E18,0,W10-W18)</f>
        <v>0</v>
      </c>
      <c r="X19" s="82">
        <f t="shared" si="2"/>
        <v>30305212</v>
      </c>
      <c r="Y19" s="83">
        <f>+IF(W19&lt;&gt;0,(X19/W19)*100,0)</f>
        <v>0</v>
      </c>
      <c r="Z19" s="84">
        <f t="shared" si="2"/>
        <v>0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4490000</v>
      </c>
      <c r="O20" s="65">
        <v>0</v>
      </c>
      <c r="P20" s="65">
        <v>0</v>
      </c>
      <c r="Q20" s="65">
        <v>4490000</v>
      </c>
      <c r="R20" s="65">
        <v>0</v>
      </c>
      <c r="S20" s="65">
        <v>0</v>
      </c>
      <c r="T20" s="65">
        <v>0</v>
      </c>
      <c r="U20" s="65">
        <v>0</v>
      </c>
      <c r="V20" s="65">
        <v>4490000</v>
      </c>
      <c r="W20" s="65">
        <v>0</v>
      </c>
      <c r="X20" s="65">
        <v>4490000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-62648190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0</v>
      </c>
      <c r="F22" s="93">
        <f t="shared" si="3"/>
        <v>5158844</v>
      </c>
      <c r="G22" s="93">
        <f t="shared" si="3"/>
        <v>11860098</v>
      </c>
      <c r="H22" s="93">
        <f t="shared" si="3"/>
        <v>-2199612</v>
      </c>
      <c r="I22" s="93">
        <f t="shared" si="3"/>
        <v>14819330</v>
      </c>
      <c r="J22" s="93">
        <f t="shared" si="3"/>
        <v>-1345220</v>
      </c>
      <c r="K22" s="93">
        <f t="shared" si="3"/>
        <v>-5420089</v>
      </c>
      <c r="L22" s="93">
        <f t="shared" si="3"/>
        <v>1456358</v>
      </c>
      <c r="M22" s="93">
        <f t="shared" si="3"/>
        <v>-5308951</v>
      </c>
      <c r="N22" s="93">
        <f t="shared" si="3"/>
        <v>-1878098</v>
      </c>
      <c r="O22" s="93">
        <f t="shared" si="3"/>
        <v>7104859</v>
      </c>
      <c r="P22" s="93">
        <f t="shared" si="3"/>
        <v>-2443937</v>
      </c>
      <c r="Q22" s="93">
        <f t="shared" si="3"/>
        <v>2782824</v>
      </c>
      <c r="R22" s="93">
        <f t="shared" si="3"/>
        <v>-3456665</v>
      </c>
      <c r="S22" s="93">
        <f t="shared" si="3"/>
        <v>25958674</v>
      </c>
      <c r="T22" s="93">
        <f t="shared" si="3"/>
        <v>0</v>
      </c>
      <c r="U22" s="93">
        <f t="shared" si="3"/>
        <v>22502009</v>
      </c>
      <c r="V22" s="93">
        <f t="shared" si="3"/>
        <v>34795212</v>
      </c>
      <c r="W22" s="93">
        <f t="shared" si="3"/>
        <v>0</v>
      </c>
      <c r="X22" s="93">
        <f t="shared" si="3"/>
        <v>34795212</v>
      </c>
      <c r="Y22" s="94">
        <f>+IF(W22&lt;&gt;0,(X22/W22)*100,0)</f>
        <v>0</v>
      </c>
      <c r="Z22" s="95">
        <f t="shared" si="3"/>
        <v>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-62648190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0</v>
      </c>
      <c r="F24" s="82">
        <f t="shared" si="4"/>
        <v>5158844</v>
      </c>
      <c r="G24" s="82">
        <f t="shared" si="4"/>
        <v>11860098</v>
      </c>
      <c r="H24" s="82">
        <f t="shared" si="4"/>
        <v>-2199612</v>
      </c>
      <c r="I24" s="82">
        <f t="shared" si="4"/>
        <v>14819330</v>
      </c>
      <c r="J24" s="82">
        <f t="shared" si="4"/>
        <v>-1345220</v>
      </c>
      <c r="K24" s="82">
        <f t="shared" si="4"/>
        <v>-5420089</v>
      </c>
      <c r="L24" s="82">
        <f t="shared" si="4"/>
        <v>1456358</v>
      </c>
      <c r="M24" s="82">
        <f t="shared" si="4"/>
        <v>-5308951</v>
      </c>
      <c r="N24" s="82">
        <f t="shared" si="4"/>
        <v>-1878098</v>
      </c>
      <c r="O24" s="82">
        <f t="shared" si="4"/>
        <v>7104859</v>
      </c>
      <c r="P24" s="82">
        <f t="shared" si="4"/>
        <v>-2443937</v>
      </c>
      <c r="Q24" s="82">
        <f t="shared" si="4"/>
        <v>2782824</v>
      </c>
      <c r="R24" s="82">
        <f t="shared" si="4"/>
        <v>-3456665</v>
      </c>
      <c r="S24" s="82">
        <f t="shared" si="4"/>
        <v>25958674</v>
      </c>
      <c r="T24" s="82">
        <f t="shared" si="4"/>
        <v>0</v>
      </c>
      <c r="U24" s="82">
        <f t="shared" si="4"/>
        <v>22502009</v>
      </c>
      <c r="V24" s="82">
        <f t="shared" si="4"/>
        <v>34795212</v>
      </c>
      <c r="W24" s="82">
        <f t="shared" si="4"/>
        <v>0</v>
      </c>
      <c r="X24" s="82">
        <f t="shared" si="4"/>
        <v>34795212</v>
      </c>
      <c r="Y24" s="83">
        <f>+IF(W24&lt;&gt;0,(X24/W24)*100,0)</f>
        <v>0</v>
      </c>
      <c r="Z24" s="84">
        <f t="shared" si="4"/>
        <v>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566779</v>
      </c>
      <c r="C27" s="22"/>
      <c r="D27" s="104">
        <v>13131000</v>
      </c>
      <c r="E27" s="105">
        <v>13703716</v>
      </c>
      <c r="F27" s="105">
        <v>0</v>
      </c>
      <c r="G27" s="105">
        <v>70640</v>
      </c>
      <c r="H27" s="105">
        <v>0</v>
      </c>
      <c r="I27" s="105">
        <v>70640</v>
      </c>
      <c r="J27" s="105">
        <v>15743</v>
      </c>
      <c r="K27" s="105">
        <v>0</v>
      </c>
      <c r="L27" s="105">
        <v>0</v>
      </c>
      <c r="M27" s="105">
        <v>15743</v>
      </c>
      <c r="N27" s="105">
        <v>6410</v>
      </c>
      <c r="O27" s="105">
        <v>282878</v>
      </c>
      <c r="P27" s="105">
        <v>454162</v>
      </c>
      <c r="Q27" s="105">
        <v>743450</v>
      </c>
      <c r="R27" s="105">
        <v>28936</v>
      </c>
      <c r="S27" s="105">
        <v>978205</v>
      </c>
      <c r="T27" s="105">
        <v>0</v>
      </c>
      <c r="U27" s="105">
        <v>1007141</v>
      </c>
      <c r="V27" s="105">
        <v>1836974</v>
      </c>
      <c r="W27" s="105">
        <v>13703716</v>
      </c>
      <c r="X27" s="105">
        <v>-11866742</v>
      </c>
      <c r="Y27" s="106">
        <v>-86.6</v>
      </c>
      <c r="Z27" s="107">
        <v>13703716</v>
      </c>
    </row>
    <row r="28" spans="1:26" ht="13.5">
      <c r="A28" s="108" t="s">
        <v>46</v>
      </c>
      <c r="B28" s="19">
        <v>0</v>
      </c>
      <c r="C28" s="19"/>
      <c r="D28" s="64">
        <v>13131000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8841974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8841974</v>
      </c>
      <c r="X30" s="65">
        <v>-8841974</v>
      </c>
      <c r="Y30" s="66">
        <v>-100</v>
      </c>
      <c r="Z30" s="67">
        <v>8841974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15743</v>
      </c>
      <c r="K31" s="65">
        <v>0</v>
      </c>
      <c r="L31" s="65">
        <v>0</v>
      </c>
      <c r="M31" s="65">
        <v>15743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15743</v>
      </c>
      <c r="W31" s="65">
        <v>0</v>
      </c>
      <c r="X31" s="65">
        <v>15743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13131000</v>
      </c>
      <c r="E32" s="105">
        <f t="shared" si="5"/>
        <v>8841974</v>
      </c>
      <c r="F32" s="105">
        <f t="shared" si="5"/>
        <v>0</v>
      </c>
      <c r="G32" s="105">
        <f t="shared" si="5"/>
        <v>0</v>
      </c>
      <c r="H32" s="105">
        <f t="shared" si="5"/>
        <v>0</v>
      </c>
      <c r="I32" s="105">
        <f t="shared" si="5"/>
        <v>0</v>
      </c>
      <c r="J32" s="105">
        <f t="shared" si="5"/>
        <v>15743</v>
      </c>
      <c r="K32" s="105">
        <f t="shared" si="5"/>
        <v>0</v>
      </c>
      <c r="L32" s="105">
        <f t="shared" si="5"/>
        <v>0</v>
      </c>
      <c r="M32" s="105">
        <f t="shared" si="5"/>
        <v>15743</v>
      </c>
      <c r="N32" s="105">
        <f t="shared" si="5"/>
        <v>0</v>
      </c>
      <c r="O32" s="105">
        <f t="shared" si="5"/>
        <v>0</v>
      </c>
      <c r="P32" s="105">
        <f t="shared" si="5"/>
        <v>0</v>
      </c>
      <c r="Q32" s="105">
        <f t="shared" si="5"/>
        <v>0</v>
      </c>
      <c r="R32" s="105">
        <f t="shared" si="5"/>
        <v>0</v>
      </c>
      <c r="S32" s="105">
        <f t="shared" si="5"/>
        <v>0</v>
      </c>
      <c r="T32" s="105">
        <f t="shared" si="5"/>
        <v>0</v>
      </c>
      <c r="U32" s="105">
        <f t="shared" si="5"/>
        <v>0</v>
      </c>
      <c r="V32" s="105">
        <f t="shared" si="5"/>
        <v>15743</v>
      </c>
      <c r="W32" s="105">
        <f t="shared" si="5"/>
        <v>8841974</v>
      </c>
      <c r="X32" s="105">
        <f t="shared" si="5"/>
        <v>-8826231</v>
      </c>
      <c r="Y32" s="106">
        <f>+IF(W32&lt;&gt;0,(X32/W32)*100,0)</f>
        <v>-99.82195152349465</v>
      </c>
      <c r="Z32" s="107">
        <f t="shared" si="5"/>
        <v>8841974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20452240</v>
      </c>
      <c r="C35" s="19"/>
      <c r="D35" s="64">
        <v>89748000</v>
      </c>
      <c r="E35" s="65">
        <v>89748000</v>
      </c>
      <c r="F35" s="65">
        <v>20335847</v>
      </c>
      <c r="G35" s="65">
        <v>26033133</v>
      </c>
      <c r="H35" s="65">
        <v>28976983</v>
      </c>
      <c r="I35" s="65">
        <v>75345963</v>
      </c>
      <c r="J35" s="65">
        <v>28157065</v>
      </c>
      <c r="K35" s="65">
        <v>27494593</v>
      </c>
      <c r="L35" s="65">
        <v>27099404</v>
      </c>
      <c r="M35" s="65">
        <v>82751062</v>
      </c>
      <c r="N35" s="65">
        <v>25592314</v>
      </c>
      <c r="O35" s="65">
        <v>26779013</v>
      </c>
      <c r="P35" s="65">
        <v>18475709</v>
      </c>
      <c r="Q35" s="65">
        <v>70847036</v>
      </c>
      <c r="R35" s="65">
        <v>39410953</v>
      </c>
      <c r="S35" s="65">
        <v>41188229</v>
      </c>
      <c r="T35" s="65">
        <v>0</v>
      </c>
      <c r="U35" s="65">
        <v>80599182</v>
      </c>
      <c r="V35" s="65">
        <v>309543243</v>
      </c>
      <c r="W35" s="65">
        <v>89748000</v>
      </c>
      <c r="X35" s="65">
        <v>219795243</v>
      </c>
      <c r="Y35" s="66">
        <v>244.9</v>
      </c>
      <c r="Z35" s="67">
        <v>89748000</v>
      </c>
    </row>
    <row r="36" spans="1:26" ht="13.5">
      <c r="A36" s="63" t="s">
        <v>57</v>
      </c>
      <c r="B36" s="19">
        <v>33168022</v>
      </c>
      <c r="C36" s="19"/>
      <c r="D36" s="64">
        <v>89396173</v>
      </c>
      <c r="E36" s="65">
        <v>89396173</v>
      </c>
      <c r="F36" s="65">
        <v>33168023</v>
      </c>
      <c r="G36" s="65">
        <v>33168023</v>
      </c>
      <c r="H36" s="65">
        <v>33168023</v>
      </c>
      <c r="I36" s="65">
        <v>99504069</v>
      </c>
      <c r="J36" s="65">
        <v>33168023</v>
      </c>
      <c r="K36" s="65">
        <v>33168023</v>
      </c>
      <c r="L36" s="65">
        <v>33168023</v>
      </c>
      <c r="M36" s="65">
        <v>99504069</v>
      </c>
      <c r="N36" s="65">
        <v>33168023</v>
      </c>
      <c r="O36" s="65">
        <v>33168023</v>
      </c>
      <c r="P36" s="65">
        <v>33168023</v>
      </c>
      <c r="Q36" s="65">
        <v>99504069</v>
      </c>
      <c r="R36" s="65">
        <v>33168023</v>
      </c>
      <c r="S36" s="65">
        <v>33168023</v>
      </c>
      <c r="T36" s="65">
        <v>0</v>
      </c>
      <c r="U36" s="65">
        <v>66336046</v>
      </c>
      <c r="V36" s="65">
        <v>364848253</v>
      </c>
      <c r="W36" s="65">
        <v>89396173</v>
      </c>
      <c r="X36" s="65">
        <v>275452080</v>
      </c>
      <c r="Y36" s="66">
        <v>308.13</v>
      </c>
      <c r="Z36" s="67">
        <v>89396173</v>
      </c>
    </row>
    <row r="37" spans="1:26" ht="13.5">
      <c r="A37" s="63" t="s">
        <v>58</v>
      </c>
      <c r="B37" s="19">
        <v>65781289</v>
      </c>
      <c r="C37" s="19"/>
      <c r="D37" s="64">
        <v>48034000</v>
      </c>
      <c r="E37" s="65">
        <v>48034000</v>
      </c>
      <c r="F37" s="65">
        <v>59407259</v>
      </c>
      <c r="G37" s="65">
        <v>53142108</v>
      </c>
      <c r="H37" s="65">
        <v>58129002</v>
      </c>
      <c r="I37" s="65">
        <v>170678369</v>
      </c>
      <c r="J37" s="65">
        <v>58165316</v>
      </c>
      <c r="K37" s="65">
        <v>62582001</v>
      </c>
      <c r="L37" s="65">
        <v>60580736</v>
      </c>
      <c r="M37" s="65">
        <v>181328053</v>
      </c>
      <c r="N37" s="65">
        <v>61375314</v>
      </c>
      <c r="O37" s="65">
        <v>55219381</v>
      </c>
      <c r="P37" s="65">
        <v>44613091</v>
      </c>
      <c r="Q37" s="65">
        <v>161207786</v>
      </c>
      <c r="R37" s="65">
        <v>73897109</v>
      </c>
      <c r="S37" s="65">
        <v>81360373</v>
      </c>
      <c r="T37" s="65">
        <v>0</v>
      </c>
      <c r="U37" s="65">
        <v>155257482</v>
      </c>
      <c r="V37" s="65">
        <v>668471690</v>
      </c>
      <c r="W37" s="65">
        <v>48034000</v>
      </c>
      <c r="X37" s="65">
        <v>620437690</v>
      </c>
      <c r="Y37" s="66">
        <v>1291.66</v>
      </c>
      <c r="Z37" s="67">
        <v>48034000</v>
      </c>
    </row>
    <row r="38" spans="1:26" ht="13.5">
      <c r="A38" s="63" t="s">
        <v>59</v>
      </c>
      <c r="B38" s="19">
        <v>0</v>
      </c>
      <c r="C38" s="19"/>
      <c r="D38" s="64">
        <v>172000</v>
      </c>
      <c r="E38" s="65">
        <v>172000</v>
      </c>
      <c r="F38" s="65">
        <v>1098817</v>
      </c>
      <c r="G38" s="65">
        <v>1260157</v>
      </c>
      <c r="H38" s="65">
        <v>1426279</v>
      </c>
      <c r="I38" s="65">
        <v>3785253</v>
      </c>
      <c r="J38" s="65">
        <v>1916221</v>
      </c>
      <c r="K38" s="65">
        <v>1946869</v>
      </c>
      <c r="L38" s="65">
        <v>2096528</v>
      </c>
      <c r="M38" s="65">
        <v>5959618</v>
      </c>
      <c r="N38" s="65">
        <v>1672959</v>
      </c>
      <c r="O38" s="65">
        <v>1910772</v>
      </c>
      <c r="P38" s="65">
        <v>6673054</v>
      </c>
      <c r="Q38" s="65">
        <v>10256785</v>
      </c>
      <c r="R38" s="65">
        <v>1780951</v>
      </c>
      <c r="S38" s="65">
        <v>1793288</v>
      </c>
      <c r="T38" s="65">
        <v>0</v>
      </c>
      <c r="U38" s="65">
        <v>3574239</v>
      </c>
      <c r="V38" s="65">
        <v>23575895</v>
      </c>
      <c r="W38" s="65">
        <v>172000</v>
      </c>
      <c r="X38" s="65">
        <v>23403895</v>
      </c>
      <c r="Y38" s="66">
        <v>13606.92</v>
      </c>
      <c r="Z38" s="67">
        <v>172000</v>
      </c>
    </row>
    <row r="39" spans="1:26" ht="13.5">
      <c r="A39" s="63" t="s">
        <v>60</v>
      </c>
      <c r="B39" s="19">
        <v>-12161027</v>
      </c>
      <c r="C39" s="19"/>
      <c r="D39" s="64">
        <v>130938173</v>
      </c>
      <c r="E39" s="65">
        <v>130938173</v>
      </c>
      <c r="F39" s="65">
        <v>-7002206</v>
      </c>
      <c r="G39" s="65">
        <v>4798891</v>
      </c>
      <c r="H39" s="65">
        <v>2589725</v>
      </c>
      <c r="I39" s="65">
        <v>386410</v>
      </c>
      <c r="J39" s="65">
        <v>1243551</v>
      </c>
      <c r="K39" s="65">
        <v>-3866254</v>
      </c>
      <c r="L39" s="65">
        <v>-2409837</v>
      </c>
      <c r="M39" s="65">
        <v>-5032540</v>
      </c>
      <c r="N39" s="65">
        <v>-4287936</v>
      </c>
      <c r="O39" s="65">
        <v>2816883</v>
      </c>
      <c r="P39" s="65">
        <v>357587</v>
      </c>
      <c r="Q39" s="65">
        <v>-1113466</v>
      </c>
      <c r="R39" s="65">
        <v>-3099084</v>
      </c>
      <c r="S39" s="65">
        <v>-8797409</v>
      </c>
      <c r="T39" s="65">
        <v>0</v>
      </c>
      <c r="U39" s="65">
        <v>-11896493</v>
      </c>
      <c r="V39" s="65">
        <v>-17656089</v>
      </c>
      <c r="W39" s="65">
        <v>130938173</v>
      </c>
      <c r="X39" s="65">
        <v>-148594262</v>
      </c>
      <c r="Y39" s="66">
        <v>-113.48</v>
      </c>
      <c r="Z39" s="67">
        <v>130938173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-15532619</v>
      </c>
      <c r="C42" s="19">
        <v>2669416</v>
      </c>
      <c r="D42" s="64">
        <v>0</v>
      </c>
      <c r="E42" s="65">
        <v>9414696</v>
      </c>
      <c r="F42" s="65">
        <v>5158819</v>
      </c>
      <c r="G42" s="65">
        <v>11860096</v>
      </c>
      <c r="H42" s="65">
        <v>-2567979</v>
      </c>
      <c r="I42" s="65">
        <v>14450936</v>
      </c>
      <c r="J42" s="65">
        <v>-1358941</v>
      </c>
      <c r="K42" s="65">
        <v>-5216726</v>
      </c>
      <c r="L42" s="65">
        <v>4504799</v>
      </c>
      <c r="M42" s="65">
        <v>-2070868</v>
      </c>
      <c r="N42" s="65">
        <v>-5216584</v>
      </c>
      <c r="O42" s="65">
        <v>7104859</v>
      </c>
      <c r="P42" s="65">
        <v>-2443937</v>
      </c>
      <c r="Q42" s="65">
        <v>-555662</v>
      </c>
      <c r="R42" s="65">
        <v>-3456665</v>
      </c>
      <c r="S42" s="65">
        <v>-5698325</v>
      </c>
      <c r="T42" s="65">
        <v>0</v>
      </c>
      <c r="U42" s="65">
        <v>-9154990</v>
      </c>
      <c r="V42" s="65">
        <v>2669416</v>
      </c>
      <c r="W42" s="65">
        <v>9414696</v>
      </c>
      <c r="X42" s="65">
        <v>-6745280</v>
      </c>
      <c r="Y42" s="66">
        <v>-71.65</v>
      </c>
      <c r="Z42" s="67">
        <v>9414696</v>
      </c>
    </row>
    <row r="43" spans="1:26" ht="13.5">
      <c r="A43" s="63" t="s">
        <v>63</v>
      </c>
      <c r="B43" s="19">
        <v>-4643973</v>
      </c>
      <c r="C43" s="19"/>
      <c r="D43" s="64">
        <v>0</v>
      </c>
      <c r="E43" s="65">
        <v>-9414696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-9414696</v>
      </c>
      <c r="X43" s="65">
        <v>9414696</v>
      </c>
      <c r="Y43" s="66">
        <v>-100</v>
      </c>
      <c r="Z43" s="67">
        <v>-9414696</v>
      </c>
    </row>
    <row r="44" spans="1:26" ht="13.5">
      <c r="A44" s="63" t="s">
        <v>64</v>
      </c>
      <c r="B44" s="19">
        <v>-316114</v>
      </c>
      <c r="C44" s="19">
        <v>-1034308</v>
      </c>
      <c r="D44" s="64">
        <v>0</v>
      </c>
      <c r="E44" s="65">
        <v>0</v>
      </c>
      <c r="F44" s="65">
        <v>-94028</v>
      </c>
      <c r="G44" s="65">
        <v>-94028</v>
      </c>
      <c r="H44" s="65">
        <v>-94028</v>
      </c>
      <c r="I44" s="65">
        <v>-282084</v>
      </c>
      <c r="J44" s="65">
        <v>-94028</v>
      </c>
      <c r="K44" s="65">
        <v>-94028</v>
      </c>
      <c r="L44" s="65">
        <v>-94028</v>
      </c>
      <c r="M44" s="65">
        <v>-282084</v>
      </c>
      <c r="N44" s="65">
        <v>-94028</v>
      </c>
      <c r="O44" s="65">
        <v>-94028</v>
      </c>
      <c r="P44" s="65">
        <v>-94028</v>
      </c>
      <c r="Q44" s="65">
        <v>-282084</v>
      </c>
      <c r="R44" s="65">
        <v>-94028</v>
      </c>
      <c r="S44" s="65">
        <v>-94028</v>
      </c>
      <c r="T44" s="65">
        <v>0</v>
      </c>
      <c r="U44" s="65">
        <v>-188056</v>
      </c>
      <c r="V44" s="65">
        <v>-1034308</v>
      </c>
      <c r="W44" s="65">
        <v>0</v>
      </c>
      <c r="X44" s="65">
        <v>-1034308</v>
      </c>
      <c r="Y44" s="66">
        <v>0</v>
      </c>
      <c r="Z44" s="67">
        <v>0</v>
      </c>
    </row>
    <row r="45" spans="1:26" ht="13.5">
      <c r="A45" s="75" t="s">
        <v>65</v>
      </c>
      <c r="B45" s="22">
        <v>-31824362</v>
      </c>
      <c r="C45" s="22">
        <v>613376</v>
      </c>
      <c r="D45" s="104">
        <v>0</v>
      </c>
      <c r="E45" s="105">
        <v>0</v>
      </c>
      <c r="F45" s="105">
        <v>4043059</v>
      </c>
      <c r="G45" s="105">
        <v>15809127</v>
      </c>
      <c r="H45" s="105">
        <v>13147120</v>
      </c>
      <c r="I45" s="105">
        <v>13147120</v>
      </c>
      <c r="J45" s="105">
        <v>11694151</v>
      </c>
      <c r="K45" s="105">
        <v>6383397</v>
      </c>
      <c r="L45" s="105">
        <v>10794168</v>
      </c>
      <c r="M45" s="105">
        <v>10794168</v>
      </c>
      <c r="N45" s="105">
        <v>5483556</v>
      </c>
      <c r="O45" s="105">
        <v>12494387</v>
      </c>
      <c r="P45" s="105">
        <v>9956422</v>
      </c>
      <c r="Q45" s="105">
        <v>9956422</v>
      </c>
      <c r="R45" s="105">
        <v>6405729</v>
      </c>
      <c r="S45" s="105">
        <v>613376</v>
      </c>
      <c r="T45" s="105">
        <v>613376</v>
      </c>
      <c r="U45" s="105">
        <v>613376</v>
      </c>
      <c r="V45" s="105">
        <v>613376</v>
      </c>
      <c r="W45" s="105">
        <v>0</v>
      </c>
      <c r="X45" s="105">
        <v>613376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9534496</v>
      </c>
      <c r="C49" s="57"/>
      <c r="D49" s="134">
        <v>3470084</v>
      </c>
      <c r="E49" s="59">
        <v>2512735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87414066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5750</v>
      </c>
      <c r="C51" s="57"/>
      <c r="D51" s="134">
        <v>0</v>
      </c>
      <c r="E51" s="59">
        <v>1126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33476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120.18237632452514</v>
      </c>
      <c r="F58" s="7">
        <f t="shared" si="6"/>
        <v>99.96849176024423</v>
      </c>
      <c r="G58" s="7">
        <f t="shared" si="6"/>
        <v>97.68124552277693</v>
      </c>
      <c r="H58" s="7">
        <f t="shared" si="6"/>
        <v>99.96486770282033</v>
      </c>
      <c r="I58" s="7">
        <f t="shared" si="6"/>
        <v>99.06971907281721</v>
      </c>
      <c r="J58" s="7">
        <f t="shared" si="6"/>
        <v>103.2573231559905</v>
      </c>
      <c r="K58" s="7">
        <f t="shared" si="6"/>
        <v>99.97200691240782</v>
      </c>
      <c r="L58" s="7">
        <f t="shared" si="6"/>
        <v>99.97815490400794</v>
      </c>
      <c r="M58" s="7">
        <f t="shared" si="6"/>
        <v>100.88759733501342</v>
      </c>
      <c r="N58" s="7">
        <f t="shared" si="6"/>
        <v>127.22063810202155</v>
      </c>
      <c r="O58" s="7">
        <f t="shared" si="6"/>
        <v>100</v>
      </c>
      <c r="P58" s="7">
        <f t="shared" si="6"/>
        <v>100</v>
      </c>
      <c r="Q58" s="7">
        <f t="shared" si="6"/>
        <v>106.40806659144866</v>
      </c>
      <c r="R58" s="7">
        <f t="shared" si="6"/>
        <v>100</v>
      </c>
      <c r="S58" s="7">
        <f t="shared" si="6"/>
        <v>22.261694926322065</v>
      </c>
      <c r="T58" s="7">
        <f t="shared" si="6"/>
        <v>0</v>
      </c>
      <c r="U58" s="7">
        <f t="shared" si="6"/>
        <v>33.31572498004612</v>
      </c>
      <c r="V58" s="7">
        <f t="shared" si="6"/>
        <v>75.19460559039398</v>
      </c>
      <c r="W58" s="7">
        <f t="shared" si="6"/>
        <v>120.18237632452514</v>
      </c>
      <c r="X58" s="7">
        <f t="shared" si="6"/>
        <v>0</v>
      </c>
      <c r="Y58" s="7">
        <f t="shared" si="6"/>
        <v>0</v>
      </c>
      <c r="Z58" s="8">
        <f t="shared" si="6"/>
        <v>120.18237632452514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166.73530159719772</v>
      </c>
      <c r="F59" s="10">
        <f t="shared" si="7"/>
        <v>100</v>
      </c>
      <c r="G59" s="10">
        <f t="shared" si="7"/>
        <v>99.99972630683924</v>
      </c>
      <c r="H59" s="10">
        <f t="shared" si="7"/>
        <v>100</v>
      </c>
      <c r="I59" s="10">
        <f t="shared" si="7"/>
        <v>99.99984856380436</v>
      </c>
      <c r="J59" s="10">
        <f t="shared" si="7"/>
        <v>99.99992480179634</v>
      </c>
      <c r="K59" s="10">
        <f t="shared" si="7"/>
        <v>100</v>
      </c>
      <c r="L59" s="10">
        <f t="shared" si="7"/>
        <v>100</v>
      </c>
      <c r="M59" s="10">
        <f t="shared" si="7"/>
        <v>99.9999769361949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100</v>
      </c>
      <c r="V59" s="10">
        <f t="shared" si="7"/>
        <v>99.99994669013722</v>
      </c>
      <c r="W59" s="10">
        <f t="shared" si="7"/>
        <v>166.73530159719772</v>
      </c>
      <c r="X59" s="10">
        <f t="shared" si="7"/>
        <v>0</v>
      </c>
      <c r="Y59" s="10">
        <f t="shared" si="7"/>
        <v>0</v>
      </c>
      <c r="Z59" s="11">
        <f t="shared" si="7"/>
        <v>166.73530159719772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109.10982368912158</v>
      </c>
      <c r="F60" s="13">
        <f t="shared" si="7"/>
        <v>99.96195450684546</v>
      </c>
      <c r="G60" s="13">
        <f t="shared" si="7"/>
        <v>96.27123640685942</v>
      </c>
      <c r="H60" s="13">
        <f t="shared" si="7"/>
        <v>99.95475804595199</v>
      </c>
      <c r="I60" s="13">
        <f t="shared" si="7"/>
        <v>98.72874942034201</v>
      </c>
      <c r="J60" s="13">
        <f t="shared" si="7"/>
        <v>104.61416927224126</v>
      </c>
      <c r="K60" s="13">
        <f t="shared" si="7"/>
        <v>99.96372464654712</v>
      </c>
      <c r="L60" s="13">
        <f t="shared" si="7"/>
        <v>99.96956467760793</v>
      </c>
      <c r="M60" s="13">
        <f t="shared" si="7"/>
        <v>101.21014774127966</v>
      </c>
      <c r="N60" s="13">
        <f t="shared" si="7"/>
        <v>140.22913417218638</v>
      </c>
      <c r="O60" s="13">
        <f t="shared" si="7"/>
        <v>100</v>
      </c>
      <c r="P60" s="13">
        <f t="shared" si="7"/>
        <v>100</v>
      </c>
      <c r="Q60" s="13">
        <f t="shared" si="7"/>
        <v>109.61703527192084</v>
      </c>
      <c r="R60" s="13">
        <f t="shared" si="7"/>
        <v>100</v>
      </c>
      <c r="S60" s="13">
        <f t="shared" si="7"/>
        <v>16.352553076919055</v>
      </c>
      <c r="T60" s="13">
        <f t="shared" si="7"/>
        <v>0</v>
      </c>
      <c r="U60" s="13">
        <f t="shared" si="7"/>
        <v>28.360490727056543</v>
      </c>
      <c r="V60" s="13">
        <f t="shared" si="7"/>
        <v>68.87306520349391</v>
      </c>
      <c r="W60" s="13">
        <f t="shared" si="7"/>
        <v>109.10982368912158</v>
      </c>
      <c r="X60" s="13">
        <f t="shared" si="7"/>
        <v>0</v>
      </c>
      <c r="Y60" s="13">
        <f t="shared" si="7"/>
        <v>0</v>
      </c>
      <c r="Z60" s="14">
        <f t="shared" si="7"/>
        <v>109.10982368912158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105.75724466216587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112.32084919451061</v>
      </c>
      <c r="K61" s="13">
        <f t="shared" si="7"/>
        <v>100</v>
      </c>
      <c r="L61" s="13">
        <f t="shared" si="7"/>
        <v>100</v>
      </c>
      <c r="M61" s="13">
        <f t="shared" si="7"/>
        <v>102.29158107589605</v>
      </c>
      <c r="N61" s="13">
        <f t="shared" si="7"/>
        <v>192.7382192368342</v>
      </c>
      <c r="O61" s="13">
        <f t="shared" si="7"/>
        <v>100</v>
      </c>
      <c r="P61" s="13">
        <f t="shared" si="7"/>
        <v>100</v>
      </c>
      <c r="Q61" s="13">
        <f t="shared" si="7"/>
        <v>118.24634089277855</v>
      </c>
      <c r="R61" s="13">
        <f t="shared" si="7"/>
        <v>100</v>
      </c>
      <c r="S61" s="13">
        <f t="shared" si="7"/>
        <v>10.006899096098046</v>
      </c>
      <c r="T61" s="13">
        <f t="shared" si="7"/>
        <v>0</v>
      </c>
      <c r="U61" s="13">
        <f t="shared" si="7"/>
        <v>18.5516612050465</v>
      </c>
      <c r="V61" s="13">
        <f t="shared" si="7"/>
        <v>56.59779788371277</v>
      </c>
      <c r="W61" s="13">
        <f t="shared" si="7"/>
        <v>105.75724466216587</v>
      </c>
      <c r="X61" s="13">
        <f t="shared" si="7"/>
        <v>0</v>
      </c>
      <c r="Y61" s="13">
        <f t="shared" si="7"/>
        <v>0</v>
      </c>
      <c r="Z61" s="14">
        <f t="shared" si="7"/>
        <v>105.75724466216587</v>
      </c>
    </row>
    <row r="62" spans="1:26" ht="13.5">
      <c r="A62" s="39" t="s">
        <v>104</v>
      </c>
      <c r="B62" s="12">
        <f t="shared" si="7"/>
        <v>99.99998804315179</v>
      </c>
      <c r="C62" s="12">
        <f t="shared" si="7"/>
        <v>0</v>
      </c>
      <c r="D62" s="3">
        <f t="shared" si="7"/>
        <v>0</v>
      </c>
      <c r="E62" s="13">
        <f t="shared" si="7"/>
        <v>169.05170618455702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99.99976930299513</v>
      </c>
      <c r="K62" s="13">
        <f t="shared" si="7"/>
        <v>100</v>
      </c>
      <c r="L62" s="13">
        <f t="shared" si="7"/>
        <v>100.00015221441532</v>
      </c>
      <c r="M62" s="13">
        <f t="shared" si="7"/>
        <v>99.99995522910609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100</v>
      </c>
      <c r="V62" s="13">
        <f t="shared" si="7"/>
        <v>99.99998903595811</v>
      </c>
      <c r="W62" s="13">
        <f t="shared" si="7"/>
        <v>169.05170618455702</v>
      </c>
      <c r="X62" s="13">
        <f t="shared" si="7"/>
        <v>0</v>
      </c>
      <c r="Y62" s="13">
        <f t="shared" si="7"/>
        <v>0</v>
      </c>
      <c r="Z62" s="14">
        <f t="shared" si="7"/>
        <v>169.05170618455702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99.62401946580741</v>
      </c>
      <c r="G63" s="13">
        <f t="shared" si="7"/>
        <v>99.70733650868392</v>
      </c>
      <c r="H63" s="13">
        <f t="shared" si="7"/>
        <v>113.65451189467097</v>
      </c>
      <c r="I63" s="13">
        <f t="shared" si="7"/>
        <v>103.99851779504836</v>
      </c>
      <c r="J63" s="13">
        <f t="shared" si="7"/>
        <v>99.76379908205406</v>
      </c>
      <c r="K63" s="13">
        <f t="shared" si="7"/>
        <v>99.70490403862003</v>
      </c>
      <c r="L63" s="13">
        <f t="shared" si="7"/>
        <v>99.80303216651767</v>
      </c>
      <c r="M63" s="13">
        <f t="shared" si="7"/>
        <v>99.75727917368296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0</v>
      </c>
      <c r="U63" s="13">
        <f t="shared" si="7"/>
        <v>100</v>
      </c>
      <c r="V63" s="13">
        <f t="shared" si="7"/>
        <v>101.0250776029712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100.0000187891519</v>
      </c>
      <c r="C64" s="12">
        <f t="shared" si="7"/>
        <v>0</v>
      </c>
      <c r="D64" s="3">
        <f t="shared" si="7"/>
        <v>0</v>
      </c>
      <c r="E64" s="13">
        <f t="shared" si="7"/>
        <v>99.99994512083022</v>
      </c>
      <c r="F64" s="13">
        <f t="shared" si="7"/>
        <v>100</v>
      </c>
      <c r="G64" s="13">
        <f t="shared" si="7"/>
        <v>65.17250926846597</v>
      </c>
      <c r="H64" s="13">
        <f t="shared" si="7"/>
        <v>87.58046135241288</v>
      </c>
      <c r="I64" s="13">
        <f t="shared" si="7"/>
        <v>83.94301303568817</v>
      </c>
      <c r="J64" s="13">
        <f t="shared" si="7"/>
        <v>100</v>
      </c>
      <c r="K64" s="13">
        <f t="shared" si="7"/>
        <v>100</v>
      </c>
      <c r="L64" s="13">
        <f t="shared" si="7"/>
        <v>99.94360748948466</v>
      </c>
      <c r="M64" s="13">
        <f t="shared" si="7"/>
        <v>99.98470046094603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100</v>
      </c>
      <c r="V64" s="13">
        <f t="shared" si="7"/>
        <v>95.62765737993752</v>
      </c>
      <c r="W64" s="13">
        <f t="shared" si="7"/>
        <v>99.99994512083022</v>
      </c>
      <c r="X64" s="13">
        <f t="shared" si="7"/>
        <v>0</v>
      </c>
      <c r="Y64" s="13">
        <f t="shared" si="7"/>
        <v>0</v>
      </c>
      <c r="Z64" s="14">
        <f t="shared" si="7"/>
        <v>99.99994512083022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63879158</v>
      </c>
      <c r="C67" s="24"/>
      <c r="D67" s="25">
        <v>78033155</v>
      </c>
      <c r="E67" s="26">
        <v>78033155</v>
      </c>
      <c r="F67" s="26">
        <v>6836307</v>
      </c>
      <c r="G67" s="26">
        <v>8695401</v>
      </c>
      <c r="H67" s="26">
        <v>6623535</v>
      </c>
      <c r="I67" s="26">
        <v>22155243</v>
      </c>
      <c r="J67" s="26">
        <v>4522333</v>
      </c>
      <c r="K67" s="26">
        <v>5729986</v>
      </c>
      <c r="L67" s="26">
        <v>6015080</v>
      </c>
      <c r="M67" s="26">
        <v>16267399</v>
      </c>
      <c r="N67" s="26">
        <v>4225970</v>
      </c>
      <c r="O67" s="26">
        <v>6659698</v>
      </c>
      <c r="P67" s="26">
        <v>7065706</v>
      </c>
      <c r="Q67" s="26">
        <v>17951374</v>
      </c>
      <c r="R67" s="26">
        <v>5117683</v>
      </c>
      <c r="S67" s="26">
        <v>30872811</v>
      </c>
      <c r="T67" s="26"/>
      <c r="U67" s="26">
        <v>35990494</v>
      </c>
      <c r="V67" s="26">
        <v>92364510</v>
      </c>
      <c r="W67" s="26">
        <v>78033155</v>
      </c>
      <c r="X67" s="26"/>
      <c r="Y67" s="25"/>
      <c r="Z67" s="27">
        <v>78033155</v>
      </c>
    </row>
    <row r="68" spans="1:26" ht="13.5" hidden="1">
      <c r="A68" s="37" t="s">
        <v>31</v>
      </c>
      <c r="B68" s="19">
        <v>16162068</v>
      </c>
      <c r="C68" s="19"/>
      <c r="D68" s="20">
        <v>14993823</v>
      </c>
      <c r="E68" s="21">
        <v>14993823</v>
      </c>
      <c r="F68" s="21">
        <v>1174664</v>
      </c>
      <c r="G68" s="21">
        <v>3288354</v>
      </c>
      <c r="H68" s="21">
        <v>1480079</v>
      </c>
      <c r="I68" s="21">
        <v>5943097</v>
      </c>
      <c r="J68" s="21">
        <v>1329819</v>
      </c>
      <c r="K68" s="21">
        <v>1308251</v>
      </c>
      <c r="L68" s="21">
        <v>1697728</v>
      </c>
      <c r="M68" s="21">
        <v>4335798</v>
      </c>
      <c r="N68" s="21">
        <v>1366510</v>
      </c>
      <c r="O68" s="21">
        <v>2218747</v>
      </c>
      <c r="P68" s="21">
        <v>2404676</v>
      </c>
      <c r="Q68" s="21">
        <v>5989933</v>
      </c>
      <c r="R68" s="21">
        <v>308466</v>
      </c>
      <c r="S68" s="21">
        <v>2180961</v>
      </c>
      <c r="T68" s="21"/>
      <c r="U68" s="21">
        <v>2489427</v>
      </c>
      <c r="V68" s="21">
        <v>18758255</v>
      </c>
      <c r="W68" s="21">
        <v>14993823</v>
      </c>
      <c r="X68" s="21"/>
      <c r="Y68" s="20"/>
      <c r="Z68" s="23">
        <v>14993823</v>
      </c>
    </row>
    <row r="69" spans="1:26" ht="13.5" hidden="1">
      <c r="A69" s="38" t="s">
        <v>32</v>
      </c>
      <c r="B69" s="19">
        <v>47717090</v>
      </c>
      <c r="C69" s="19"/>
      <c r="D69" s="20">
        <v>63039332</v>
      </c>
      <c r="E69" s="21">
        <v>63039332</v>
      </c>
      <c r="F69" s="21">
        <v>5661643</v>
      </c>
      <c r="G69" s="21">
        <v>5407047</v>
      </c>
      <c r="H69" s="21">
        <v>5143456</v>
      </c>
      <c r="I69" s="21">
        <v>16212146</v>
      </c>
      <c r="J69" s="21">
        <v>3192514</v>
      </c>
      <c r="K69" s="21">
        <v>4421735</v>
      </c>
      <c r="L69" s="21">
        <v>4317352</v>
      </c>
      <c r="M69" s="21">
        <v>11931601</v>
      </c>
      <c r="N69" s="21">
        <v>2859460</v>
      </c>
      <c r="O69" s="21">
        <v>4440951</v>
      </c>
      <c r="P69" s="21">
        <v>4661030</v>
      </c>
      <c r="Q69" s="21">
        <v>11961441</v>
      </c>
      <c r="R69" s="21">
        <v>4809217</v>
      </c>
      <c r="S69" s="21">
        <v>28691850</v>
      </c>
      <c r="T69" s="21"/>
      <c r="U69" s="21">
        <v>33501067</v>
      </c>
      <c r="V69" s="21">
        <v>73606255</v>
      </c>
      <c r="W69" s="21">
        <v>63039332</v>
      </c>
      <c r="X69" s="21"/>
      <c r="Y69" s="20"/>
      <c r="Z69" s="23">
        <v>63039332</v>
      </c>
    </row>
    <row r="70" spans="1:26" ht="13.5" hidden="1">
      <c r="A70" s="39" t="s">
        <v>103</v>
      </c>
      <c r="B70" s="19">
        <v>28446094</v>
      </c>
      <c r="C70" s="19"/>
      <c r="D70" s="20">
        <v>44302894</v>
      </c>
      <c r="E70" s="21">
        <v>44302894</v>
      </c>
      <c r="F70" s="21">
        <v>3478541</v>
      </c>
      <c r="G70" s="21">
        <v>3521915</v>
      </c>
      <c r="H70" s="21">
        <v>3048153</v>
      </c>
      <c r="I70" s="21">
        <v>10048609</v>
      </c>
      <c r="J70" s="21">
        <v>1206037</v>
      </c>
      <c r="K70" s="21">
        <v>2591817</v>
      </c>
      <c r="L70" s="21">
        <v>2686490</v>
      </c>
      <c r="M70" s="21">
        <v>6484344</v>
      </c>
      <c r="N70" s="21">
        <v>1240412</v>
      </c>
      <c r="O70" s="21">
        <v>2461285</v>
      </c>
      <c r="P70" s="21">
        <v>2602778</v>
      </c>
      <c r="Q70" s="21">
        <v>6304475</v>
      </c>
      <c r="R70" s="21">
        <v>2797820</v>
      </c>
      <c r="S70" s="21">
        <v>26668711</v>
      </c>
      <c r="T70" s="21"/>
      <c r="U70" s="21">
        <v>29466531</v>
      </c>
      <c r="V70" s="21">
        <v>52303959</v>
      </c>
      <c r="W70" s="21">
        <v>44302894</v>
      </c>
      <c r="X70" s="21"/>
      <c r="Y70" s="20"/>
      <c r="Z70" s="23">
        <v>44302894</v>
      </c>
    </row>
    <row r="71" spans="1:26" ht="13.5" hidden="1">
      <c r="A71" s="39" t="s">
        <v>104</v>
      </c>
      <c r="B71" s="19">
        <v>8363408</v>
      </c>
      <c r="C71" s="19"/>
      <c r="D71" s="20">
        <v>9737868</v>
      </c>
      <c r="E71" s="21">
        <v>9737868</v>
      </c>
      <c r="F71" s="21">
        <v>1068898</v>
      </c>
      <c r="G71" s="21">
        <v>758703</v>
      </c>
      <c r="H71" s="21">
        <v>1016493</v>
      </c>
      <c r="I71" s="21">
        <v>2844094</v>
      </c>
      <c r="J71" s="21">
        <v>866938</v>
      </c>
      <c r="K71" s="21">
        <v>709688</v>
      </c>
      <c r="L71" s="21">
        <v>656968</v>
      </c>
      <c r="M71" s="21">
        <v>2233594</v>
      </c>
      <c r="N71" s="21">
        <v>495647</v>
      </c>
      <c r="O71" s="21">
        <v>849857</v>
      </c>
      <c r="P71" s="21">
        <v>938167</v>
      </c>
      <c r="Q71" s="21">
        <v>2283671</v>
      </c>
      <c r="R71" s="21">
        <v>838571</v>
      </c>
      <c r="S71" s="21">
        <v>920794</v>
      </c>
      <c r="T71" s="21"/>
      <c r="U71" s="21">
        <v>1759365</v>
      </c>
      <c r="V71" s="21">
        <v>9120724</v>
      </c>
      <c r="W71" s="21">
        <v>9737868</v>
      </c>
      <c r="X71" s="21"/>
      <c r="Y71" s="20"/>
      <c r="Z71" s="23">
        <v>9737868</v>
      </c>
    </row>
    <row r="72" spans="1:26" ht="13.5" hidden="1">
      <c r="A72" s="39" t="s">
        <v>105</v>
      </c>
      <c r="B72" s="19">
        <v>5585368</v>
      </c>
      <c r="C72" s="19"/>
      <c r="D72" s="20">
        <v>6392214</v>
      </c>
      <c r="E72" s="21">
        <v>6392214</v>
      </c>
      <c r="F72" s="21">
        <v>572902</v>
      </c>
      <c r="G72" s="21">
        <v>552170</v>
      </c>
      <c r="H72" s="21">
        <v>504932</v>
      </c>
      <c r="I72" s="21">
        <v>1630004</v>
      </c>
      <c r="J72" s="21">
        <v>543605</v>
      </c>
      <c r="K72" s="21">
        <v>543552</v>
      </c>
      <c r="L72" s="21">
        <v>544759</v>
      </c>
      <c r="M72" s="21">
        <v>1631916</v>
      </c>
      <c r="N72" s="21">
        <v>544318</v>
      </c>
      <c r="O72" s="21">
        <v>547576</v>
      </c>
      <c r="P72" s="21">
        <v>546539</v>
      </c>
      <c r="Q72" s="21">
        <v>1638433</v>
      </c>
      <c r="R72" s="21">
        <v>554681</v>
      </c>
      <c r="S72" s="21">
        <v>516709</v>
      </c>
      <c r="T72" s="21"/>
      <c r="U72" s="21">
        <v>1071390</v>
      </c>
      <c r="V72" s="21">
        <v>5971743</v>
      </c>
      <c r="W72" s="21">
        <v>6392214</v>
      </c>
      <c r="X72" s="21"/>
      <c r="Y72" s="20"/>
      <c r="Z72" s="23">
        <v>6392214</v>
      </c>
    </row>
    <row r="73" spans="1:26" ht="13.5" hidden="1">
      <c r="A73" s="39" t="s">
        <v>106</v>
      </c>
      <c r="B73" s="19">
        <v>5322220</v>
      </c>
      <c r="C73" s="19"/>
      <c r="D73" s="20">
        <v>5466555</v>
      </c>
      <c r="E73" s="21">
        <v>5466555</v>
      </c>
      <c r="F73" s="21">
        <v>541302</v>
      </c>
      <c r="G73" s="21">
        <v>574259</v>
      </c>
      <c r="H73" s="21">
        <v>573878</v>
      </c>
      <c r="I73" s="21">
        <v>1689439</v>
      </c>
      <c r="J73" s="21">
        <v>575934</v>
      </c>
      <c r="K73" s="21">
        <v>576678</v>
      </c>
      <c r="L73" s="21">
        <v>429135</v>
      </c>
      <c r="M73" s="21">
        <v>1581747</v>
      </c>
      <c r="N73" s="21">
        <v>579083</v>
      </c>
      <c r="O73" s="21">
        <v>582233</v>
      </c>
      <c r="P73" s="21">
        <v>573546</v>
      </c>
      <c r="Q73" s="21">
        <v>1734862</v>
      </c>
      <c r="R73" s="21">
        <v>618145</v>
      </c>
      <c r="S73" s="21">
        <v>585636</v>
      </c>
      <c r="T73" s="21"/>
      <c r="U73" s="21">
        <v>1203781</v>
      </c>
      <c r="V73" s="21">
        <v>6209829</v>
      </c>
      <c r="W73" s="21">
        <v>5466555</v>
      </c>
      <c r="X73" s="21"/>
      <c r="Y73" s="20"/>
      <c r="Z73" s="23">
        <v>5466555</v>
      </c>
    </row>
    <row r="74" spans="1:26" ht="13.5" hidden="1">
      <c r="A74" s="39" t="s">
        <v>107</v>
      </c>
      <c r="B74" s="19"/>
      <c r="C74" s="19"/>
      <c r="D74" s="20">
        <v>-2860199</v>
      </c>
      <c r="E74" s="21">
        <v>-2860199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-2860199</v>
      </c>
      <c r="X74" s="21"/>
      <c r="Y74" s="20"/>
      <c r="Z74" s="23">
        <v>-2860199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63879158</v>
      </c>
      <c r="C76" s="32">
        <v>69453129</v>
      </c>
      <c r="D76" s="33"/>
      <c r="E76" s="34">
        <v>93782100</v>
      </c>
      <c r="F76" s="34">
        <v>6834153</v>
      </c>
      <c r="G76" s="34">
        <v>8493776</v>
      </c>
      <c r="H76" s="34">
        <v>6621208</v>
      </c>
      <c r="I76" s="34">
        <v>21949137</v>
      </c>
      <c r="J76" s="34">
        <v>4669640</v>
      </c>
      <c r="K76" s="34">
        <v>5728382</v>
      </c>
      <c r="L76" s="34">
        <v>6013766</v>
      </c>
      <c r="M76" s="34">
        <v>16411788</v>
      </c>
      <c r="N76" s="34">
        <v>5376306</v>
      </c>
      <c r="O76" s="34">
        <v>6659698</v>
      </c>
      <c r="P76" s="34">
        <v>7065706</v>
      </c>
      <c r="Q76" s="34">
        <v>19101710</v>
      </c>
      <c r="R76" s="34">
        <v>5117683</v>
      </c>
      <c r="S76" s="34">
        <v>6872811</v>
      </c>
      <c r="T76" s="34"/>
      <c r="U76" s="34">
        <v>11990494</v>
      </c>
      <c r="V76" s="34">
        <v>69453129</v>
      </c>
      <c r="W76" s="34">
        <v>93782100</v>
      </c>
      <c r="X76" s="34"/>
      <c r="Y76" s="33"/>
      <c r="Z76" s="35">
        <v>93782100</v>
      </c>
    </row>
    <row r="77" spans="1:26" ht="13.5" hidden="1">
      <c r="A77" s="37" t="s">
        <v>31</v>
      </c>
      <c r="B77" s="19">
        <v>16162068</v>
      </c>
      <c r="C77" s="19">
        <v>18758245</v>
      </c>
      <c r="D77" s="20"/>
      <c r="E77" s="21">
        <v>24999996</v>
      </c>
      <c r="F77" s="21">
        <v>1174664</v>
      </c>
      <c r="G77" s="21">
        <v>3288345</v>
      </c>
      <c r="H77" s="21">
        <v>1480079</v>
      </c>
      <c r="I77" s="21">
        <v>5943088</v>
      </c>
      <c r="J77" s="21">
        <v>1329818</v>
      </c>
      <c r="K77" s="21">
        <v>1308251</v>
      </c>
      <c r="L77" s="21">
        <v>1697728</v>
      </c>
      <c r="M77" s="21">
        <v>4335797</v>
      </c>
      <c r="N77" s="21">
        <v>1366510</v>
      </c>
      <c r="O77" s="21">
        <v>2218747</v>
      </c>
      <c r="P77" s="21">
        <v>2404676</v>
      </c>
      <c r="Q77" s="21">
        <v>5989933</v>
      </c>
      <c r="R77" s="21">
        <v>308466</v>
      </c>
      <c r="S77" s="21">
        <v>2180961</v>
      </c>
      <c r="T77" s="21"/>
      <c r="U77" s="21">
        <v>2489427</v>
      </c>
      <c r="V77" s="21">
        <v>18758245</v>
      </c>
      <c r="W77" s="21">
        <v>24999996</v>
      </c>
      <c r="X77" s="21"/>
      <c r="Y77" s="20"/>
      <c r="Z77" s="23">
        <v>24999996</v>
      </c>
    </row>
    <row r="78" spans="1:26" ht="13.5" hidden="1">
      <c r="A78" s="38" t="s">
        <v>32</v>
      </c>
      <c r="B78" s="19">
        <v>47717090</v>
      </c>
      <c r="C78" s="19">
        <v>50694884</v>
      </c>
      <c r="D78" s="20"/>
      <c r="E78" s="21">
        <v>68782104</v>
      </c>
      <c r="F78" s="21">
        <v>5659489</v>
      </c>
      <c r="G78" s="21">
        <v>5205431</v>
      </c>
      <c r="H78" s="21">
        <v>5141129</v>
      </c>
      <c r="I78" s="21">
        <v>16006049</v>
      </c>
      <c r="J78" s="21">
        <v>3339822</v>
      </c>
      <c r="K78" s="21">
        <v>4420131</v>
      </c>
      <c r="L78" s="21">
        <v>4316038</v>
      </c>
      <c r="M78" s="21">
        <v>12075991</v>
      </c>
      <c r="N78" s="21">
        <v>4009796</v>
      </c>
      <c r="O78" s="21">
        <v>4440951</v>
      </c>
      <c r="P78" s="21">
        <v>4661030</v>
      </c>
      <c r="Q78" s="21">
        <v>13111777</v>
      </c>
      <c r="R78" s="21">
        <v>4809217</v>
      </c>
      <c r="S78" s="21">
        <v>4691850</v>
      </c>
      <c r="T78" s="21"/>
      <c r="U78" s="21">
        <v>9501067</v>
      </c>
      <c r="V78" s="21">
        <v>50694884</v>
      </c>
      <c r="W78" s="21">
        <v>68782104</v>
      </c>
      <c r="X78" s="21"/>
      <c r="Y78" s="20"/>
      <c r="Z78" s="23">
        <v>68782104</v>
      </c>
    </row>
    <row r="79" spans="1:26" ht="13.5" hidden="1">
      <c r="A79" s="39" t="s">
        <v>103</v>
      </c>
      <c r="B79" s="19">
        <v>28446094</v>
      </c>
      <c r="C79" s="19">
        <v>29602889</v>
      </c>
      <c r="D79" s="20"/>
      <c r="E79" s="21">
        <v>46853520</v>
      </c>
      <c r="F79" s="21">
        <v>3478541</v>
      </c>
      <c r="G79" s="21">
        <v>3521915</v>
      </c>
      <c r="H79" s="21">
        <v>3048153</v>
      </c>
      <c r="I79" s="21">
        <v>10048609</v>
      </c>
      <c r="J79" s="21">
        <v>1354631</v>
      </c>
      <c r="K79" s="21">
        <v>2591817</v>
      </c>
      <c r="L79" s="21">
        <v>2686490</v>
      </c>
      <c r="M79" s="21">
        <v>6632938</v>
      </c>
      <c r="N79" s="21">
        <v>2390748</v>
      </c>
      <c r="O79" s="21">
        <v>2461285</v>
      </c>
      <c r="P79" s="21">
        <v>2602778</v>
      </c>
      <c r="Q79" s="21">
        <v>7454811</v>
      </c>
      <c r="R79" s="21">
        <v>2797820</v>
      </c>
      <c r="S79" s="21">
        <v>2668711</v>
      </c>
      <c r="T79" s="21"/>
      <c r="U79" s="21">
        <v>5466531</v>
      </c>
      <c r="V79" s="21">
        <v>29602889</v>
      </c>
      <c r="W79" s="21">
        <v>46853520</v>
      </c>
      <c r="X79" s="21"/>
      <c r="Y79" s="20"/>
      <c r="Z79" s="23">
        <v>46853520</v>
      </c>
    </row>
    <row r="80" spans="1:26" ht="13.5" hidden="1">
      <c r="A80" s="39" t="s">
        <v>104</v>
      </c>
      <c r="B80" s="19">
        <v>8363407</v>
      </c>
      <c r="C80" s="19">
        <v>9120723</v>
      </c>
      <c r="D80" s="20"/>
      <c r="E80" s="21">
        <v>16462032</v>
      </c>
      <c r="F80" s="21">
        <v>1068898</v>
      </c>
      <c r="G80" s="21">
        <v>758703</v>
      </c>
      <c r="H80" s="21">
        <v>1016493</v>
      </c>
      <c r="I80" s="21">
        <v>2844094</v>
      </c>
      <c r="J80" s="21">
        <v>866936</v>
      </c>
      <c r="K80" s="21">
        <v>709688</v>
      </c>
      <c r="L80" s="21">
        <v>656969</v>
      </c>
      <c r="M80" s="21">
        <v>2233593</v>
      </c>
      <c r="N80" s="21">
        <v>495647</v>
      </c>
      <c r="O80" s="21">
        <v>849857</v>
      </c>
      <c r="P80" s="21">
        <v>938167</v>
      </c>
      <c r="Q80" s="21">
        <v>2283671</v>
      </c>
      <c r="R80" s="21">
        <v>838571</v>
      </c>
      <c r="S80" s="21">
        <v>920794</v>
      </c>
      <c r="T80" s="21"/>
      <c r="U80" s="21">
        <v>1759365</v>
      </c>
      <c r="V80" s="21">
        <v>9120723</v>
      </c>
      <c r="W80" s="21">
        <v>16462032</v>
      </c>
      <c r="X80" s="21"/>
      <c r="Y80" s="20"/>
      <c r="Z80" s="23">
        <v>16462032</v>
      </c>
    </row>
    <row r="81" spans="1:26" ht="13.5" hidden="1">
      <c r="A81" s="39" t="s">
        <v>105</v>
      </c>
      <c r="B81" s="19">
        <v>5585368</v>
      </c>
      <c r="C81" s="19">
        <v>6032958</v>
      </c>
      <c r="D81" s="20"/>
      <c r="E81" s="21"/>
      <c r="F81" s="21">
        <v>570748</v>
      </c>
      <c r="G81" s="21">
        <v>550554</v>
      </c>
      <c r="H81" s="21">
        <v>573878</v>
      </c>
      <c r="I81" s="21">
        <v>1695180</v>
      </c>
      <c r="J81" s="21">
        <v>542321</v>
      </c>
      <c r="K81" s="21">
        <v>541948</v>
      </c>
      <c r="L81" s="21">
        <v>543686</v>
      </c>
      <c r="M81" s="21">
        <v>1627955</v>
      </c>
      <c r="N81" s="21">
        <v>544318</v>
      </c>
      <c r="O81" s="21">
        <v>547576</v>
      </c>
      <c r="P81" s="21">
        <v>546539</v>
      </c>
      <c r="Q81" s="21">
        <v>1638433</v>
      </c>
      <c r="R81" s="21">
        <v>554681</v>
      </c>
      <c r="S81" s="21">
        <v>516709</v>
      </c>
      <c r="T81" s="21"/>
      <c r="U81" s="21">
        <v>1071390</v>
      </c>
      <c r="V81" s="21">
        <v>6032958</v>
      </c>
      <c r="W81" s="21"/>
      <c r="X81" s="21"/>
      <c r="Y81" s="20"/>
      <c r="Z81" s="23"/>
    </row>
    <row r="82" spans="1:26" ht="13.5" hidden="1">
      <c r="A82" s="39" t="s">
        <v>106</v>
      </c>
      <c r="B82" s="19">
        <v>5322221</v>
      </c>
      <c r="C82" s="19">
        <v>5938314</v>
      </c>
      <c r="D82" s="20"/>
      <c r="E82" s="21">
        <v>5466552</v>
      </c>
      <c r="F82" s="21">
        <v>541302</v>
      </c>
      <c r="G82" s="21">
        <v>374259</v>
      </c>
      <c r="H82" s="21">
        <v>502605</v>
      </c>
      <c r="I82" s="21">
        <v>1418166</v>
      </c>
      <c r="J82" s="21">
        <v>575934</v>
      </c>
      <c r="K82" s="21">
        <v>576678</v>
      </c>
      <c r="L82" s="21">
        <v>428893</v>
      </c>
      <c r="M82" s="21">
        <v>1581505</v>
      </c>
      <c r="N82" s="21">
        <v>579083</v>
      </c>
      <c r="O82" s="21">
        <v>582233</v>
      </c>
      <c r="P82" s="21">
        <v>573546</v>
      </c>
      <c r="Q82" s="21">
        <v>1734862</v>
      </c>
      <c r="R82" s="21">
        <v>618145</v>
      </c>
      <c r="S82" s="21">
        <v>585636</v>
      </c>
      <c r="T82" s="21"/>
      <c r="U82" s="21">
        <v>1203781</v>
      </c>
      <c r="V82" s="21">
        <v>5938314</v>
      </c>
      <c r="W82" s="21">
        <v>5466552</v>
      </c>
      <c r="X82" s="21"/>
      <c r="Y82" s="20"/>
      <c r="Z82" s="23">
        <v>5466552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56522379</v>
      </c>
      <c r="D5" s="158">
        <f>SUM(D6:D8)</f>
        <v>0</v>
      </c>
      <c r="E5" s="159">
        <f t="shared" si="0"/>
        <v>79199938</v>
      </c>
      <c r="F5" s="105">
        <f t="shared" si="0"/>
        <v>79199938</v>
      </c>
      <c r="G5" s="105">
        <f t="shared" si="0"/>
        <v>14362129</v>
      </c>
      <c r="H5" s="105">
        <f t="shared" si="0"/>
        <v>11921944</v>
      </c>
      <c r="I5" s="105">
        <f t="shared" si="0"/>
        <v>1524964</v>
      </c>
      <c r="J5" s="105">
        <f t="shared" si="0"/>
        <v>27809037</v>
      </c>
      <c r="K5" s="105">
        <f t="shared" si="0"/>
        <v>1386002</v>
      </c>
      <c r="L5" s="105">
        <f t="shared" si="0"/>
        <v>1378612</v>
      </c>
      <c r="M5" s="105">
        <f t="shared" si="0"/>
        <v>1729281</v>
      </c>
      <c r="N5" s="105">
        <f t="shared" si="0"/>
        <v>4493895</v>
      </c>
      <c r="O5" s="105">
        <f t="shared" si="0"/>
        <v>5871294</v>
      </c>
      <c r="P5" s="105">
        <f t="shared" si="0"/>
        <v>11779238</v>
      </c>
      <c r="Q5" s="105">
        <f t="shared" si="0"/>
        <v>2468309</v>
      </c>
      <c r="R5" s="105">
        <f t="shared" si="0"/>
        <v>20118841</v>
      </c>
      <c r="S5" s="105">
        <f t="shared" si="0"/>
        <v>653100</v>
      </c>
      <c r="T5" s="105">
        <f t="shared" si="0"/>
        <v>10587752</v>
      </c>
      <c r="U5" s="105">
        <f t="shared" si="0"/>
        <v>0</v>
      </c>
      <c r="V5" s="105">
        <f t="shared" si="0"/>
        <v>11240852</v>
      </c>
      <c r="W5" s="105">
        <f t="shared" si="0"/>
        <v>63662625</v>
      </c>
      <c r="X5" s="105">
        <f t="shared" si="0"/>
        <v>79199938</v>
      </c>
      <c r="Y5" s="105">
        <f t="shared" si="0"/>
        <v>-15537313</v>
      </c>
      <c r="Z5" s="142">
        <f>+IF(X5&lt;&gt;0,+(Y5/X5)*100,0)</f>
        <v>-19.617834801840374</v>
      </c>
      <c r="AA5" s="158">
        <f>SUM(AA6:AA8)</f>
        <v>79199938</v>
      </c>
    </row>
    <row r="6" spans="1:27" ht="13.5">
      <c r="A6" s="143" t="s">
        <v>75</v>
      </c>
      <c r="B6" s="141"/>
      <c r="C6" s="160">
        <v>53878981</v>
      </c>
      <c r="D6" s="160"/>
      <c r="E6" s="161">
        <v>69227190</v>
      </c>
      <c r="F6" s="65">
        <v>69227190</v>
      </c>
      <c r="G6" s="65">
        <v>14327896</v>
      </c>
      <c r="H6" s="65">
        <v>11897031</v>
      </c>
      <c r="I6" s="65">
        <v>1483920</v>
      </c>
      <c r="J6" s="65">
        <v>27708847</v>
      </c>
      <c r="K6" s="65">
        <v>1336873</v>
      </c>
      <c r="L6" s="65">
        <v>1315130</v>
      </c>
      <c r="M6" s="65">
        <v>1701108</v>
      </c>
      <c r="N6" s="65">
        <v>4353111</v>
      </c>
      <c r="O6" s="65">
        <v>5833539</v>
      </c>
      <c r="P6" s="65">
        <v>10229776</v>
      </c>
      <c r="Q6" s="65">
        <v>2406704</v>
      </c>
      <c r="R6" s="65">
        <v>18470019</v>
      </c>
      <c r="S6" s="65">
        <v>311230</v>
      </c>
      <c r="T6" s="65">
        <v>9839995</v>
      </c>
      <c r="U6" s="65"/>
      <c r="V6" s="65">
        <v>10151225</v>
      </c>
      <c r="W6" s="65">
        <v>60683202</v>
      </c>
      <c r="X6" s="65">
        <v>69227190</v>
      </c>
      <c r="Y6" s="65">
        <v>-8543988</v>
      </c>
      <c r="Z6" s="145">
        <v>-12.34</v>
      </c>
      <c r="AA6" s="160">
        <v>69227190</v>
      </c>
    </row>
    <row r="7" spans="1:27" ht="13.5">
      <c r="A7" s="143" t="s">
        <v>76</v>
      </c>
      <c r="B7" s="141"/>
      <c r="C7" s="162">
        <v>2643398</v>
      </c>
      <c r="D7" s="162"/>
      <c r="E7" s="163">
        <v>9972748</v>
      </c>
      <c r="F7" s="164">
        <v>9972748</v>
      </c>
      <c r="G7" s="164">
        <v>34233</v>
      </c>
      <c r="H7" s="164">
        <v>24913</v>
      </c>
      <c r="I7" s="164">
        <v>41044</v>
      </c>
      <c r="J7" s="164">
        <v>100190</v>
      </c>
      <c r="K7" s="164">
        <v>49129</v>
      </c>
      <c r="L7" s="164">
        <v>63482</v>
      </c>
      <c r="M7" s="164">
        <v>28173</v>
      </c>
      <c r="N7" s="164">
        <v>140784</v>
      </c>
      <c r="O7" s="164">
        <v>37755</v>
      </c>
      <c r="P7" s="164">
        <v>1549462</v>
      </c>
      <c r="Q7" s="164">
        <v>61605</v>
      </c>
      <c r="R7" s="164">
        <v>1648822</v>
      </c>
      <c r="S7" s="164">
        <v>341870</v>
      </c>
      <c r="T7" s="164">
        <v>747757</v>
      </c>
      <c r="U7" s="164"/>
      <c r="V7" s="164">
        <v>1089627</v>
      </c>
      <c r="W7" s="164">
        <v>2979423</v>
      </c>
      <c r="X7" s="164">
        <v>9972748</v>
      </c>
      <c r="Y7" s="164">
        <v>-6993325</v>
      </c>
      <c r="Z7" s="146">
        <v>-70.12</v>
      </c>
      <c r="AA7" s="162">
        <v>9972748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1572107</v>
      </c>
      <c r="D9" s="158">
        <f>SUM(D10:D14)</f>
        <v>0</v>
      </c>
      <c r="E9" s="159">
        <f t="shared" si="1"/>
        <v>319767</v>
      </c>
      <c r="F9" s="105">
        <f t="shared" si="1"/>
        <v>319767</v>
      </c>
      <c r="G9" s="105">
        <f t="shared" si="1"/>
        <v>5159</v>
      </c>
      <c r="H9" s="105">
        <f t="shared" si="1"/>
        <v>9570</v>
      </c>
      <c r="I9" s="105">
        <f t="shared" si="1"/>
        <v>9779</v>
      </c>
      <c r="J9" s="105">
        <f t="shared" si="1"/>
        <v>24508</v>
      </c>
      <c r="K9" s="105">
        <f t="shared" si="1"/>
        <v>19306</v>
      </c>
      <c r="L9" s="105">
        <f t="shared" si="1"/>
        <v>8366</v>
      </c>
      <c r="M9" s="105">
        <f t="shared" si="1"/>
        <v>16117</v>
      </c>
      <c r="N9" s="105">
        <f t="shared" si="1"/>
        <v>43789</v>
      </c>
      <c r="O9" s="105">
        <f t="shared" si="1"/>
        <v>10402</v>
      </c>
      <c r="P9" s="105">
        <f t="shared" si="1"/>
        <v>15666</v>
      </c>
      <c r="Q9" s="105">
        <f t="shared" si="1"/>
        <v>12681</v>
      </c>
      <c r="R9" s="105">
        <f t="shared" si="1"/>
        <v>38749</v>
      </c>
      <c r="S9" s="105">
        <f t="shared" si="1"/>
        <v>15958</v>
      </c>
      <c r="T9" s="105">
        <f t="shared" si="1"/>
        <v>5249</v>
      </c>
      <c r="U9" s="105">
        <f t="shared" si="1"/>
        <v>0</v>
      </c>
      <c r="V9" s="105">
        <f t="shared" si="1"/>
        <v>21207</v>
      </c>
      <c r="W9" s="105">
        <f t="shared" si="1"/>
        <v>128253</v>
      </c>
      <c r="X9" s="105">
        <f t="shared" si="1"/>
        <v>319767</v>
      </c>
      <c r="Y9" s="105">
        <f t="shared" si="1"/>
        <v>-191514</v>
      </c>
      <c r="Z9" s="142">
        <f>+IF(X9&lt;&gt;0,+(Y9/X9)*100,0)</f>
        <v>-59.89173366857743</v>
      </c>
      <c r="AA9" s="158">
        <f>SUM(AA10:AA14)</f>
        <v>319767</v>
      </c>
    </row>
    <row r="10" spans="1:27" ht="13.5">
      <c r="A10" s="143" t="s">
        <v>79</v>
      </c>
      <c r="B10" s="141"/>
      <c r="C10" s="160">
        <v>58710</v>
      </c>
      <c r="D10" s="160"/>
      <c r="E10" s="161">
        <v>80421</v>
      </c>
      <c r="F10" s="65">
        <v>80421</v>
      </c>
      <c r="G10" s="65">
        <v>3976</v>
      </c>
      <c r="H10" s="65">
        <v>6906</v>
      </c>
      <c r="I10" s="65">
        <v>3195</v>
      </c>
      <c r="J10" s="65">
        <v>14077</v>
      </c>
      <c r="K10" s="65">
        <v>7817</v>
      </c>
      <c r="L10" s="65">
        <v>1549</v>
      </c>
      <c r="M10" s="65">
        <v>1871</v>
      </c>
      <c r="N10" s="65">
        <v>11237</v>
      </c>
      <c r="O10" s="65">
        <v>2880</v>
      </c>
      <c r="P10" s="65">
        <v>4816</v>
      </c>
      <c r="Q10" s="65">
        <v>2976</v>
      </c>
      <c r="R10" s="65">
        <v>10672</v>
      </c>
      <c r="S10" s="65">
        <v>3011</v>
      </c>
      <c r="T10" s="65">
        <v>4296</v>
      </c>
      <c r="U10" s="65"/>
      <c r="V10" s="65">
        <v>7307</v>
      </c>
      <c r="W10" s="65">
        <v>43293</v>
      </c>
      <c r="X10" s="65">
        <v>80421</v>
      </c>
      <c r="Y10" s="65">
        <v>-37128</v>
      </c>
      <c r="Z10" s="145">
        <v>-46.17</v>
      </c>
      <c r="AA10" s="160">
        <v>80421</v>
      </c>
    </row>
    <row r="11" spans="1:27" ht="13.5">
      <c r="A11" s="143" t="s">
        <v>80</v>
      </c>
      <c r="B11" s="141"/>
      <c r="C11" s="160">
        <v>170099</v>
      </c>
      <c r="D11" s="160"/>
      <c r="E11" s="161">
        <v>209346</v>
      </c>
      <c r="F11" s="65">
        <v>209346</v>
      </c>
      <c r="G11" s="65">
        <v>1183</v>
      </c>
      <c r="H11" s="65">
        <v>2664</v>
      </c>
      <c r="I11" s="65">
        <v>6584</v>
      </c>
      <c r="J11" s="65">
        <v>10431</v>
      </c>
      <c r="K11" s="65">
        <v>8789</v>
      </c>
      <c r="L11" s="65">
        <v>6817</v>
      </c>
      <c r="M11" s="65">
        <v>14246</v>
      </c>
      <c r="N11" s="65">
        <v>29852</v>
      </c>
      <c r="O11" s="65">
        <v>7522</v>
      </c>
      <c r="P11" s="65">
        <v>10850</v>
      </c>
      <c r="Q11" s="65">
        <v>9705</v>
      </c>
      <c r="R11" s="65">
        <v>28077</v>
      </c>
      <c r="S11" s="65">
        <v>12947</v>
      </c>
      <c r="T11" s="65">
        <v>953</v>
      </c>
      <c r="U11" s="65"/>
      <c r="V11" s="65">
        <v>13900</v>
      </c>
      <c r="W11" s="65">
        <v>82260</v>
      </c>
      <c r="X11" s="65">
        <v>209346</v>
      </c>
      <c r="Y11" s="65">
        <v>-127086</v>
      </c>
      <c r="Z11" s="145">
        <v>-60.71</v>
      </c>
      <c r="AA11" s="160">
        <v>209346</v>
      </c>
    </row>
    <row r="12" spans="1:27" ht="13.5">
      <c r="A12" s="143" t="s">
        <v>81</v>
      </c>
      <c r="B12" s="141"/>
      <c r="C12" s="160">
        <v>1343298</v>
      </c>
      <c r="D12" s="160"/>
      <c r="E12" s="161">
        <v>30000</v>
      </c>
      <c r="F12" s="65">
        <v>30000</v>
      </c>
      <c r="G12" s="65"/>
      <c r="H12" s="65"/>
      <c r="I12" s="65"/>
      <c r="J12" s="65"/>
      <c r="K12" s="65">
        <v>2700</v>
      </c>
      <c r="L12" s="65"/>
      <c r="M12" s="65"/>
      <c r="N12" s="65">
        <v>2700</v>
      </c>
      <c r="O12" s="65"/>
      <c r="P12" s="65"/>
      <c r="Q12" s="65"/>
      <c r="R12" s="65"/>
      <c r="S12" s="65"/>
      <c r="T12" s="65"/>
      <c r="U12" s="65"/>
      <c r="V12" s="65"/>
      <c r="W12" s="65">
        <v>2700</v>
      </c>
      <c r="X12" s="65">
        <v>30000</v>
      </c>
      <c r="Y12" s="65">
        <v>-27300</v>
      </c>
      <c r="Z12" s="145">
        <v>-91</v>
      </c>
      <c r="AA12" s="160">
        <v>30000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6251876</v>
      </c>
      <c r="D15" s="158">
        <f>SUM(D16:D18)</f>
        <v>0</v>
      </c>
      <c r="E15" s="159">
        <f t="shared" si="2"/>
        <v>9543363</v>
      </c>
      <c r="F15" s="105">
        <f t="shared" si="2"/>
        <v>9543363</v>
      </c>
      <c r="G15" s="105">
        <f t="shared" si="2"/>
        <v>97229</v>
      </c>
      <c r="H15" s="105">
        <f t="shared" si="2"/>
        <v>244464</v>
      </c>
      <c r="I15" s="105">
        <f t="shared" si="2"/>
        <v>219329</v>
      </c>
      <c r="J15" s="105">
        <f t="shared" si="2"/>
        <v>561022</v>
      </c>
      <c r="K15" s="105">
        <f t="shared" si="2"/>
        <v>45936</v>
      </c>
      <c r="L15" s="105">
        <f t="shared" si="2"/>
        <v>31329</v>
      </c>
      <c r="M15" s="105">
        <f t="shared" si="2"/>
        <v>2659518</v>
      </c>
      <c r="N15" s="105">
        <f t="shared" si="2"/>
        <v>2736783</v>
      </c>
      <c r="O15" s="105">
        <f t="shared" si="2"/>
        <v>14934</v>
      </c>
      <c r="P15" s="105">
        <f t="shared" si="2"/>
        <v>41203</v>
      </c>
      <c r="Q15" s="105">
        <f t="shared" si="2"/>
        <v>382538</v>
      </c>
      <c r="R15" s="105">
        <f t="shared" si="2"/>
        <v>438675</v>
      </c>
      <c r="S15" s="105">
        <f t="shared" si="2"/>
        <v>291269</v>
      </c>
      <c r="T15" s="105">
        <f t="shared" si="2"/>
        <v>211908</v>
      </c>
      <c r="U15" s="105">
        <f t="shared" si="2"/>
        <v>0</v>
      </c>
      <c r="V15" s="105">
        <f t="shared" si="2"/>
        <v>503177</v>
      </c>
      <c r="W15" s="105">
        <f t="shared" si="2"/>
        <v>4239657</v>
      </c>
      <c r="X15" s="105">
        <f t="shared" si="2"/>
        <v>9543363</v>
      </c>
      <c r="Y15" s="105">
        <f t="shared" si="2"/>
        <v>-5303706</v>
      </c>
      <c r="Z15" s="142">
        <f>+IF(X15&lt;&gt;0,+(Y15/X15)*100,0)</f>
        <v>-55.57481152084438</v>
      </c>
      <c r="AA15" s="158">
        <f>SUM(AA16:AA18)</f>
        <v>9543363</v>
      </c>
    </row>
    <row r="16" spans="1:27" ht="13.5">
      <c r="A16" s="143" t="s">
        <v>85</v>
      </c>
      <c r="B16" s="141"/>
      <c r="C16" s="160">
        <v>344680</v>
      </c>
      <c r="D16" s="160"/>
      <c r="E16" s="161">
        <v>744426</v>
      </c>
      <c r="F16" s="65">
        <v>744426</v>
      </c>
      <c r="G16" s="65">
        <v>65104</v>
      </c>
      <c r="H16" s="65">
        <v>10650</v>
      </c>
      <c r="I16" s="65">
        <v>28082</v>
      </c>
      <c r="J16" s="65">
        <v>103836</v>
      </c>
      <c r="K16" s="65">
        <v>7535</v>
      </c>
      <c r="L16" s="65">
        <v>17797</v>
      </c>
      <c r="M16" s="65">
        <v>22697</v>
      </c>
      <c r="N16" s="65">
        <v>48029</v>
      </c>
      <c r="O16" s="65">
        <v>6634</v>
      </c>
      <c r="P16" s="65">
        <v>11886</v>
      </c>
      <c r="Q16" s="65">
        <v>10010</v>
      </c>
      <c r="R16" s="65">
        <v>28530</v>
      </c>
      <c r="S16" s="65">
        <v>9390</v>
      </c>
      <c r="T16" s="65">
        <v>8640</v>
      </c>
      <c r="U16" s="65"/>
      <c r="V16" s="65">
        <v>18030</v>
      </c>
      <c r="W16" s="65">
        <v>198425</v>
      </c>
      <c r="X16" s="65">
        <v>744426</v>
      </c>
      <c r="Y16" s="65">
        <v>-546001</v>
      </c>
      <c r="Z16" s="145">
        <v>-73.35</v>
      </c>
      <c r="AA16" s="160">
        <v>744426</v>
      </c>
    </row>
    <row r="17" spans="1:27" ht="13.5">
      <c r="A17" s="143" t="s">
        <v>86</v>
      </c>
      <c r="B17" s="141"/>
      <c r="C17" s="160">
        <v>5907196</v>
      </c>
      <c r="D17" s="160"/>
      <c r="E17" s="161">
        <v>8798937</v>
      </c>
      <c r="F17" s="65">
        <v>8798937</v>
      </c>
      <c r="G17" s="65">
        <v>32125</v>
      </c>
      <c r="H17" s="65">
        <v>233814</v>
      </c>
      <c r="I17" s="65">
        <v>191247</v>
      </c>
      <c r="J17" s="65">
        <v>457186</v>
      </c>
      <c r="K17" s="65">
        <v>38401</v>
      </c>
      <c r="L17" s="65">
        <v>13532</v>
      </c>
      <c r="M17" s="65">
        <v>2636821</v>
      </c>
      <c r="N17" s="65">
        <v>2688754</v>
      </c>
      <c r="O17" s="65">
        <v>8300</v>
      </c>
      <c r="P17" s="65">
        <v>29317</v>
      </c>
      <c r="Q17" s="65">
        <v>372528</v>
      </c>
      <c r="R17" s="65">
        <v>410145</v>
      </c>
      <c r="S17" s="65">
        <v>281879</v>
      </c>
      <c r="T17" s="65">
        <v>203268</v>
      </c>
      <c r="U17" s="65"/>
      <c r="V17" s="65">
        <v>485147</v>
      </c>
      <c r="W17" s="65">
        <v>4041232</v>
      </c>
      <c r="X17" s="65">
        <v>8798937</v>
      </c>
      <c r="Y17" s="65">
        <v>-4757705</v>
      </c>
      <c r="Z17" s="145">
        <v>-54.07</v>
      </c>
      <c r="AA17" s="160">
        <v>8798937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48456867</v>
      </c>
      <c r="D19" s="158">
        <f>SUM(D20:D23)</f>
        <v>0</v>
      </c>
      <c r="E19" s="159">
        <f t="shared" si="3"/>
        <v>72575542</v>
      </c>
      <c r="F19" s="105">
        <f t="shared" si="3"/>
        <v>72575542</v>
      </c>
      <c r="G19" s="105">
        <f t="shared" si="3"/>
        <v>5665542</v>
      </c>
      <c r="H19" s="105">
        <f t="shared" si="3"/>
        <v>5746413</v>
      </c>
      <c r="I19" s="105">
        <f t="shared" si="3"/>
        <v>5193220</v>
      </c>
      <c r="J19" s="105">
        <f t="shared" si="3"/>
        <v>16605175</v>
      </c>
      <c r="K19" s="105">
        <f t="shared" si="3"/>
        <v>3208523</v>
      </c>
      <c r="L19" s="105">
        <f t="shared" si="3"/>
        <v>4473562</v>
      </c>
      <c r="M19" s="105">
        <f t="shared" si="3"/>
        <v>4328993</v>
      </c>
      <c r="N19" s="105">
        <f t="shared" si="3"/>
        <v>12011078</v>
      </c>
      <c r="O19" s="105">
        <f t="shared" si="3"/>
        <v>2890812</v>
      </c>
      <c r="P19" s="105">
        <f t="shared" si="3"/>
        <v>4460085</v>
      </c>
      <c r="Q19" s="105">
        <f t="shared" si="3"/>
        <v>4678290</v>
      </c>
      <c r="R19" s="105">
        <f t="shared" si="3"/>
        <v>12029187</v>
      </c>
      <c r="S19" s="105">
        <f t="shared" si="3"/>
        <v>4836064</v>
      </c>
      <c r="T19" s="105">
        <f t="shared" si="3"/>
        <v>28711750</v>
      </c>
      <c r="U19" s="105">
        <f t="shared" si="3"/>
        <v>0</v>
      </c>
      <c r="V19" s="105">
        <f t="shared" si="3"/>
        <v>33547814</v>
      </c>
      <c r="W19" s="105">
        <f t="shared" si="3"/>
        <v>74193254</v>
      </c>
      <c r="X19" s="105">
        <f t="shared" si="3"/>
        <v>72575542</v>
      </c>
      <c r="Y19" s="105">
        <f t="shared" si="3"/>
        <v>1617712</v>
      </c>
      <c r="Z19" s="142">
        <f>+IF(X19&lt;&gt;0,+(Y19/X19)*100,0)</f>
        <v>2.2290043662367687</v>
      </c>
      <c r="AA19" s="158">
        <f>SUM(AA20:AA23)</f>
        <v>72575542</v>
      </c>
    </row>
    <row r="20" spans="1:27" ht="13.5">
      <c r="A20" s="143" t="s">
        <v>89</v>
      </c>
      <c r="B20" s="141"/>
      <c r="C20" s="160">
        <v>29173712</v>
      </c>
      <c r="D20" s="160"/>
      <c r="E20" s="161">
        <v>50895168</v>
      </c>
      <c r="F20" s="65">
        <v>50895168</v>
      </c>
      <c r="G20" s="65">
        <v>3482096</v>
      </c>
      <c r="H20" s="65">
        <v>3856110</v>
      </c>
      <c r="I20" s="65">
        <v>3097241</v>
      </c>
      <c r="J20" s="65">
        <v>10435447</v>
      </c>
      <c r="K20" s="65">
        <v>1221371</v>
      </c>
      <c r="L20" s="65">
        <v>2643207</v>
      </c>
      <c r="M20" s="65">
        <v>2696866</v>
      </c>
      <c r="N20" s="65">
        <v>6561444</v>
      </c>
      <c r="O20" s="65">
        <v>1268185</v>
      </c>
      <c r="P20" s="65">
        <v>2478828</v>
      </c>
      <c r="Q20" s="65">
        <v>2619384</v>
      </c>
      <c r="R20" s="65">
        <v>6366397</v>
      </c>
      <c r="S20" s="65">
        <v>2822335</v>
      </c>
      <c r="T20" s="65">
        <v>26685805</v>
      </c>
      <c r="U20" s="65"/>
      <c r="V20" s="65">
        <v>29508140</v>
      </c>
      <c r="W20" s="65">
        <v>52871428</v>
      </c>
      <c r="X20" s="65">
        <v>50895168</v>
      </c>
      <c r="Y20" s="65">
        <v>1976260</v>
      </c>
      <c r="Z20" s="145">
        <v>3.88</v>
      </c>
      <c r="AA20" s="160">
        <v>50895168</v>
      </c>
    </row>
    <row r="21" spans="1:27" ht="13.5">
      <c r="A21" s="143" t="s">
        <v>90</v>
      </c>
      <c r="B21" s="141"/>
      <c r="C21" s="160">
        <v>8357260</v>
      </c>
      <c r="D21" s="160"/>
      <c r="E21" s="161">
        <v>9772798</v>
      </c>
      <c r="F21" s="65">
        <v>9772798</v>
      </c>
      <c r="G21" s="65">
        <v>1069242</v>
      </c>
      <c r="H21" s="65">
        <v>763874</v>
      </c>
      <c r="I21" s="65">
        <v>1017169</v>
      </c>
      <c r="J21" s="65">
        <v>2850285</v>
      </c>
      <c r="K21" s="65">
        <v>867613</v>
      </c>
      <c r="L21" s="65">
        <v>710125</v>
      </c>
      <c r="M21" s="65">
        <v>658233</v>
      </c>
      <c r="N21" s="65">
        <v>2235971</v>
      </c>
      <c r="O21" s="65">
        <v>498173</v>
      </c>
      <c r="P21" s="65">
        <v>851132</v>
      </c>
      <c r="Q21" s="65">
        <v>938821</v>
      </c>
      <c r="R21" s="65">
        <v>2288126</v>
      </c>
      <c r="S21" s="65">
        <v>839830</v>
      </c>
      <c r="T21" s="65">
        <v>921658</v>
      </c>
      <c r="U21" s="65"/>
      <c r="V21" s="65">
        <v>1761488</v>
      </c>
      <c r="W21" s="65">
        <v>9135870</v>
      </c>
      <c r="X21" s="65">
        <v>9772798</v>
      </c>
      <c r="Y21" s="65">
        <v>-636928</v>
      </c>
      <c r="Z21" s="145">
        <v>-6.52</v>
      </c>
      <c r="AA21" s="160">
        <v>9772798</v>
      </c>
    </row>
    <row r="22" spans="1:27" ht="13.5">
      <c r="A22" s="143" t="s">
        <v>91</v>
      </c>
      <c r="B22" s="141"/>
      <c r="C22" s="162">
        <v>5603675</v>
      </c>
      <c r="D22" s="162"/>
      <c r="E22" s="163">
        <v>6418198</v>
      </c>
      <c r="F22" s="164">
        <v>6418198</v>
      </c>
      <c r="G22" s="164">
        <v>572902</v>
      </c>
      <c r="H22" s="164">
        <v>552170</v>
      </c>
      <c r="I22" s="164">
        <v>504932</v>
      </c>
      <c r="J22" s="164">
        <v>1630004</v>
      </c>
      <c r="K22" s="164">
        <v>543605</v>
      </c>
      <c r="L22" s="164">
        <v>543552</v>
      </c>
      <c r="M22" s="164">
        <v>544759</v>
      </c>
      <c r="N22" s="164">
        <v>1631916</v>
      </c>
      <c r="O22" s="164">
        <v>545371</v>
      </c>
      <c r="P22" s="164">
        <v>547892</v>
      </c>
      <c r="Q22" s="164">
        <v>546539</v>
      </c>
      <c r="R22" s="164">
        <v>1639802</v>
      </c>
      <c r="S22" s="164">
        <v>555754</v>
      </c>
      <c r="T22" s="164">
        <v>518651</v>
      </c>
      <c r="U22" s="164"/>
      <c r="V22" s="164">
        <v>1074405</v>
      </c>
      <c r="W22" s="164">
        <v>5976127</v>
      </c>
      <c r="X22" s="164">
        <v>6418198</v>
      </c>
      <c r="Y22" s="164">
        <v>-442071</v>
      </c>
      <c r="Z22" s="146">
        <v>-6.89</v>
      </c>
      <c r="AA22" s="162">
        <v>6418198</v>
      </c>
    </row>
    <row r="23" spans="1:27" ht="13.5">
      <c r="A23" s="143" t="s">
        <v>92</v>
      </c>
      <c r="B23" s="141"/>
      <c r="C23" s="160">
        <v>5322220</v>
      </c>
      <c r="D23" s="160"/>
      <c r="E23" s="161">
        <v>5489378</v>
      </c>
      <c r="F23" s="65">
        <v>5489378</v>
      </c>
      <c r="G23" s="65">
        <v>541302</v>
      </c>
      <c r="H23" s="65">
        <v>574259</v>
      </c>
      <c r="I23" s="65">
        <v>573878</v>
      </c>
      <c r="J23" s="65">
        <v>1689439</v>
      </c>
      <c r="K23" s="65">
        <v>575934</v>
      </c>
      <c r="L23" s="65">
        <v>576678</v>
      </c>
      <c r="M23" s="65">
        <v>429135</v>
      </c>
      <c r="N23" s="65">
        <v>1581747</v>
      </c>
      <c r="O23" s="65">
        <v>579083</v>
      </c>
      <c r="P23" s="65">
        <v>582233</v>
      </c>
      <c r="Q23" s="65">
        <v>573546</v>
      </c>
      <c r="R23" s="65">
        <v>1734862</v>
      </c>
      <c r="S23" s="65">
        <v>618145</v>
      </c>
      <c r="T23" s="65">
        <v>585636</v>
      </c>
      <c r="U23" s="65"/>
      <c r="V23" s="65">
        <v>1203781</v>
      </c>
      <c r="W23" s="65">
        <v>6209829</v>
      </c>
      <c r="X23" s="65">
        <v>5489378</v>
      </c>
      <c r="Y23" s="65">
        <v>720451</v>
      </c>
      <c r="Z23" s="145">
        <v>13.12</v>
      </c>
      <c r="AA23" s="160">
        <v>5489378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112803229</v>
      </c>
      <c r="D25" s="177">
        <f>+D5+D9+D15+D19+D24</f>
        <v>0</v>
      </c>
      <c r="E25" s="178">
        <f t="shared" si="4"/>
        <v>161638610</v>
      </c>
      <c r="F25" s="78">
        <f t="shared" si="4"/>
        <v>161638610</v>
      </c>
      <c r="G25" s="78">
        <f t="shared" si="4"/>
        <v>20130059</v>
      </c>
      <c r="H25" s="78">
        <f t="shared" si="4"/>
        <v>17922391</v>
      </c>
      <c r="I25" s="78">
        <f t="shared" si="4"/>
        <v>6947292</v>
      </c>
      <c r="J25" s="78">
        <f t="shared" si="4"/>
        <v>44999742</v>
      </c>
      <c r="K25" s="78">
        <f t="shared" si="4"/>
        <v>4659767</v>
      </c>
      <c r="L25" s="78">
        <f t="shared" si="4"/>
        <v>5891869</v>
      </c>
      <c r="M25" s="78">
        <f t="shared" si="4"/>
        <v>8733909</v>
      </c>
      <c r="N25" s="78">
        <f t="shared" si="4"/>
        <v>19285545</v>
      </c>
      <c r="O25" s="78">
        <f t="shared" si="4"/>
        <v>8787442</v>
      </c>
      <c r="P25" s="78">
        <f t="shared" si="4"/>
        <v>16296192</v>
      </c>
      <c r="Q25" s="78">
        <f t="shared" si="4"/>
        <v>7541818</v>
      </c>
      <c r="R25" s="78">
        <f t="shared" si="4"/>
        <v>32625452</v>
      </c>
      <c r="S25" s="78">
        <f t="shared" si="4"/>
        <v>5796391</v>
      </c>
      <c r="T25" s="78">
        <f t="shared" si="4"/>
        <v>39516659</v>
      </c>
      <c r="U25" s="78">
        <f t="shared" si="4"/>
        <v>0</v>
      </c>
      <c r="V25" s="78">
        <f t="shared" si="4"/>
        <v>45313050</v>
      </c>
      <c r="W25" s="78">
        <f t="shared" si="4"/>
        <v>142223789</v>
      </c>
      <c r="X25" s="78">
        <f t="shared" si="4"/>
        <v>161638610</v>
      </c>
      <c r="Y25" s="78">
        <f t="shared" si="4"/>
        <v>-19414821</v>
      </c>
      <c r="Z25" s="179">
        <f>+IF(X25&lt;&gt;0,+(Y25/X25)*100,0)</f>
        <v>-12.011252138335019</v>
      </c>
      <c r="AA25" s="177">
        <f>+AA5+AA9+AA15+AA19+AA24</f>
        <v>161638610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102771130</v>
      </c>
      <c r="D28" s="158">
        <f>SUM(D29:D31)</f>
        <v>0</v>
      </c>
      <c r="E28" s="159">
        <f t="shared" si="5"/>
        <v>71356160</v>
      </c>
      <c r="F28" s="105">
        <f t="shared" si="5"/>
        <v>71356160</v>
      </c>
      <c r="G28" s="105">
        <f t="shared" si="5"/>
        <v>3143138</v>
      </c>
      <c r="H28" s="105">
        <f t="shared" si="5"/>
        <v>2346139</v>
      </c>
      <c r="I28" s="105">
        <f t="shared" si="5"/>
        <v>2635369</v>
      </c>
      <c r="J28" s="105">
        <f t="shared" si="5"/>
        <v>8124646</v>
      </c>
      <c r="K28" s="105">
        <f t="shared" si="5"/>
        <v>2408396</v>
      </c>
      <c r="L28" s="105">
        <f t="shared" si="5"/>
        <v>3591734</v>
      </c>
      <c r="M28" s="105">
        <f t="shared" si="5"/>
        <v>3482056</v>
      </c>
      <c r="N28" s="105">
        <f t="shared" si="5"/>
        <v>9482186</v>
      </c>
      <c r="O28" s="105">
        <f t="shared" si="5"/>
        <v>3497427</v>
      </c>
      <c r="P28" s="105">
        <f t="shared" si="5"/>
        <v>3090560</v>
      </c>
      <c r="Q28" s="105">
        <f t="shared" si="5"/>
        <v>3778009</v>
      </c>
      <c r="R28" s="105">
        <f t="shared" si="5"/>
        <v>10365996</v>
      </c>
      <c r="S28" s="105">
        <f t="shared" si="5"/>
        <v>3636427</v>
      </c>
      <c r="T28" s="105">
        <f t="shared" si="5"/>
        <v>6760091</v>
      </c>
      <c r="U28" s="105">
        <f t="shared" si="5"/>
        <v>0</v>
      </c>
      <c r="V28" s="105">
        <f t="shared" si="5"/>
        <v>10396518</v>
      </c>
      <c r="W28" s="105">
        <f t="shared" si="5"/>
        <v>38369346</v>
      </c>
      <c r="X28" s="105">
        <f t="shared" si="5"/>
        <v>71356160</v>
      </c>
      <c r="Y28" s="105">
        <f t="shared" si="5"/>
        <v>-32986814</v>
      </c>
      <c r="Z28" s="142">
        <f>+IF(X28&lt;&gt;0,+(Y28/X28)*100,0)</f>
        <v>-46.22840410694746</v>
      </c>
      <c r="AA28" s="158">
        <f>SUM(AA29:AA31)</f>
        <v>71356160</v>
      </c>
    </row>
    <row r="29" spans="1:27" ht="13.5">
      <c r="A29" s="143" t="s">
        <v>75</v>
      </c>
      <c r="B29" s="141"/>
      <c r="C29" s="160">
        <v>17076313</v>
      </c>
      <c r="D29" s="160"/>
      <c r="E29" s="161">
        <v>43048036</v>
      </c>
      <c r="F29" s="65">
        <v>43048036</v>
      </c>
      <c r="G29" s="65">
        <v>1243309</v>
      </c>
      <c r="H29" s="65">
        <v>946149</v>
      </c>
      <c r="I29" s="65">
        <v>895223</v>
      </c>
      <c r="J29" s="65">
        <v>3084681</v>
      </c>
      <c r="K29" s="65">
        <v>906766</v>
      </c>
      <c r="L29" s="65">
        <v>1405885</v>
      </c>
      <c r="M29" s="65">
        <v>895204</v>
      </c>
      <c r="N29" s="65">
        <v>3207855</v>
      </c>
      <c r="O29" s="65">
        <v>1232796</v>
      </c>
      <c r="P29" s="65">
        <v>1239230</v>
      </c>
      <c r="Q29" s="65">
        <v>1508680</v>
      </c>
      <c r="R29" s="65">
        <v>3980706</v>
      </c>
      <c r="S29" s="65">
        <v>1229001</v>
      </c>
      <c r="T29" s="65">
        <v>3121369</v>
      </c>
      <c r="U29" s="65"/>
      <c r="V29" s="65">
        <v>4350370</v>
      </c>
      <c r="W29" s="65">
        <v>14623612</v>
      </c>
      <c r="X29" s="65">
        <v>43048036</v>
      </c>
      <c r="Y29" s="65">
        <v>-28424424</v>
      </c>
      <c r="Z29" s="145">
        <v>-66.03</v>
      </c>
      <c r="AA29" s="160">
        <v>43048036</v>
      </c>
    </row>
    <row r="30" spans="1:27" ht="13.5">
      <c r="A30" s="143" t="s">
        <v>76</v>
      </c>
      <c r="B30" s="141"/>
      <c r="C30" s="162">
        <v>77862300</v>
      </c>
      <c r="D30" s="162"/>
      <c r="E30" s="163">
        <v>19837004</v>
      </c>
      <c r="F30" s="164">
        <v>19837004</v>
      </c>
      <c r="G30" s="164">
        <v>1242626</v>
      </c>
      <c r="H30" s="164">
        <v>964682</v>
      </c>
      <c r="I30" s="164">
        <v>1044239</v>
      </c>
      <c r="J30" s="164">
        <v>3251547</v>
      </c>
      <c r="K30" s="164">
        <v>998057</v>
      </c>
      <c r="L30" s="164">
        <v>1452094</v>
      </c>
      <c r="M30" s="164">
        <v>1754309</v>
      </c>
      <c r="N30" s="164">
        <v>4204460</v>
      </c>
      <c r="O30" s="164">
        <v>1658757</v>
      </c>
      <c r="P30" s="164">
        <v>1241670</v>
      </c>
      <c r="Q30" s="164">
        <v>1553333</v>
      </c>
      <c r="R30" s="164">
        <v>4453760</v>
      </c>
      <c r="S30" s="164">
        <v>1538139</v>
      </c>
      <c r="T30" s="164">
        <v>2971756</v>
      </c>
      <c r="U30" s="164"/>
      <c r="V30" s="164">
        <v>4509895</v>
      </c>
      <c r="W30" s="164">
        <v>16419662</v>
      </c>
      <c r="X30" s="164">
        <v>19837004</v>
      </c>
      <c r="Y30" s="164">
        <v>-3417342</v>
      </c>
      <c r="Z30" s="146">
        <v>-17.23</v>
      </c>
      <c r="AA30" s="162">
        <v>19837004</v>
      </c>
    </row>
    <row r="31" spans="1:27" ht="13.5">
      <c r="A31" s="143" t="s">
        <v>77</v>
      </c>
      <c r="B31" s="141"/>
      <c r="C31" s="160">
        <v>7832517</v>
      </c>
      <c r="D31" s="160"/>
      <c r="E31" s="161">
        <v>8471120</v>
      </c>
      <c r="F31" s="65">
        <v>8471120</v>
      </c>
      <c r="G31" s="65">
        <v>657203</v>
      </c>
      <c r="H31" s="65">
        <v>435308</v>
      </c>
      <c r="I31" s="65">
        <v>695907</v>
      </c>
      <c r="J31" s="65">
        <v>1788418</v>
      </c>
      <c r="K31" s="65">
        <v>503573</v>
      </c>
      <c r="L31" s="65">
        <v>733755</v>
      </c>
      <c r="M31" s="65">
        <v>832543</v>
      </c>
      <c r="N31" s="65">
        <v>2069871</v>
      </c>
      <c r="O31" s="65">
        <v>605874</v>
      </c>
      <c r="P31" s="65">
        <v>609660</v>
      </c>
      <c r="Q31" s="65">
        <v>715996</v>
      </c>
      <c r="R31" s="65">
        <v>1931530</v>
      </c>
      <c r="S31" s="65">
        <v>869287</v>
      </c>
      <c r="T31" s="65">
        <v>666966</v>
      </c>
      <c r="U31" s="65"/>
      <c r="V31" s="65">
        <v>1536253</v>
      </c>
      <c r="W31" s="65">
        <v>7326072</v>
      </c>
      <c r="X31" s="65">
        <v>8471120</v>
      </c>
      <c r="Y31" s="65">
        <v>-1145048</v>
      </c>
      <c r="Z31" s="145">
        <v>-13.52</v>
      </c>
      <c r="AA31" s="160">
        <v>8471120</v>
      </c>
    </row>
    <row r="32" spans="1:27" ht="13.5">
      <c r="A32" s="140" t="s">
        <v>78</v>
      </c>
      <c r="B32" s="141"/>
      <c r="C32" s="158">
        <f aca="true" t="shared" si="6" ref="C32:Y32">SUM(C33:C37)</f>
        <v>11103854</v>
      </c>
      <c r="D32" s="158">
        <f>SUM(D33:D37)</f>
        <v>0</v>
      </c>
      <c r="E32" s="159">
        <f t="shared" si="6"/>
        <v>13732289</v>
      </c>
      <c r="F32" s="105">
        <f t="shared" si="6"/>
        <v>13732289</v>
      </c>
      <c r="G32" s="105">
        <f t="shared" si="6"/>
        <v>1002205</v>
      </c>
      <c r="H32" s="105">
        <f t="shared" si="6"/>
        <v>638494</v>
      </c>
      <c r="I32" s="105">
        <f t="shared" si="6"/>
        <v>783946</v>
      </c>
      <c r="J32" s="105">
        <f t="shared" si="6"/>
        <v>2424645</v>
      </c>
      <c r="K32" s="105">
        <f t="shared" si="6"/>
        <v>916669</v>
      </c>
      <c r="L32" s="105">
        <f t="shared" si="6"/>
        <v>819143</v>
      </c>
      <c r="M32" s="105">
        <f t="shared" si="6"/>
        <v>846913</v>
      </c>
      <c r="N32" s="105">
        <f t="shared" si="6"/>
        <v>2582725</v>
      </c>
      <c r="O32" s="105">
        <f t="shared" si="6"/>
        <v>785624</v>
      </c>
      <c r="P32" s="105">
        <f t="shared" si="6"/>
        <v>792196</v>
      </c>
      <c r="Q32" s="105">
        <f t="shared" si="6"/>
        <v>902364</v>
      </c>
      <c r="R32" s="105">
        <f t="shared" si="6"/>
        <v>2480184</v>
      </c>
      <c r="S32" s="105">
        <f t="shared" si="6"/>
        <v>793021</v>
      </c>
      <c r="T32" s="105">
        <f t="shared" si="6"/>
        <v>841633</v>
      </c>
      <c r="U32" s="105">
        <f t="shared" si="6"/>
        <v>0</v>
      </c>
      <c r="V32" s="105">
        <f t="shared" si="6"/>
        <v>1634654</v>
      </c>
      <c r="W32" s="105">
        <f t="shared" si="6"/>
        <v>9122208</v>
      </c>
      <c r="X32" s="105">
        <f t="shared" si="6"/>
        <v>13732289</v>
      </c>
      <c r="Y32" s="105">
        <f t="shared" si="6"/>
        <v>-4610081</v>
      </c>
      <c r="Z32" s="142">
        <f>+IF(X32&lt;&gt;0,+(Y32/X32)*100,0)</f>
        <v>-33.57110384146445</v>
      </c>
      <c r="AA32" s="158">
        <f>SUM(AA33:AA37)</f>
        <v>13732289</v>
      </c>
    </row>
    <row r="33" spans="1:27" ht="13.5">
      <c r="A33" s="143" t="s">
        <v>79</v>
      </c>
      <c r="B33" s="141"/>
      <c r="C33" s="160">
        <v>4996572</v>
      </c>
      <c r="D33" s="160"/>
      <c r="E33" s="161">
        <v>5795949</v>
      </c>
      <c r="F33" s="65">
        <v>5795949</v>
      </c>
      <c r="G33" s="65">
        <v>578396</v>
      </c>
      <c r="H33" s="65">
        <v>195909</v>
      </c>
      <c r="I33" s="65">
        <v>375307</v>
      </c>
      <c r="J33" s="65">
        <v>1149612</v>
      </c>
      <c r="K33" s="65">
        <v>402675</v>
      </c>
      <c r="L33" s="65">
        <v>348883</v>
      </c>
      <c r="M33" s="65">
        <v>365653</v>
      </c>
      <c r="N33" s="65">
        <v>1117211</v>
      </c>
      <c r="O33" s="65">
        <v>349236</v>
      </c>
      <c r="P33" s="65">
        <v>350360</v>
      </c>
      <c r="Q33" s="65">
        <v>362969</v>
      </c>
      <c r="R33" s="65">
        <v>1062565</v>
      </c>
      <c r="S33" s="65">
        <v>363594</v>
      </c>
      <c r="T33" s="65">
        <v>341704</v>
      </c>
      <c r="U33" s="65"/>
      <c r="V33" s="65">
        <v>705298</v>
      </c>
      <c r="W33" s="65">
        <v>4034686</v>
      </c>
      <c r="X33" s="65">
        <v>5795949</v>
      </c>
      <c r="Y33" s="65">
        <v>-1761263</v>
      </c>
      <c r="Z33" s="145">
        <v>-30.39</v>
      </c>
      <c r="AA33" s="160">
        <v>5795949</v>
      </c>
    </row>
    <row r="34" spans="1:27" ht="13.5">
      <c r="A34" s="143" t="s">
        <v>80</v>
      </c>
      <c r="B34" s="141"/>
      <c r="C34" s="160">
        <v>3173145</v>
      </c>
      <c r="D34" s="160"/>
      <c r="E34" s="161">
        <v>4402632</v>
      </c>
      <c r="F34" s="65">
        <v>4402632</v>
      </c>
      <c r="G34" s="65">
        <v>233934</v>
      </c>
      <c r="H34" s="65">
        <v>247661</v>
      </c>
      <c r="I34" s="65">
        <v>231939</v>
      </c>
      <c r="J34" s="65">
        <v>713534</v>
      </c>
      <c r="K34" s="65">
        <v>286662</v>
      </c>
      <c r="L34" s="65">
        <v>274383</v>
      </c>
      <c r="M34" s="65">
        <v>277108</v>
      </c>
      <c r="N34" s="65">
        <v>838153</v>
      </c>
      <c r="O34" s="65">
        <v>268731</v>
      </c>
      <c r="P34" s="65">
        <v>266763</v>
      </c>
      <c r="Q34" s="65">
        <v>328410</v>
      </c>
      <c r="R34" s="65">
        <v>863904</v>
      </c>
      <c r="S34" s="65">
        <v>261483</v>
      </c>
      <c r="T34" s="65">
        <v>261247</v>
      </c>
      <c r="U34" s="65"/>
      <c r="V34" s="65">
        <v>522730</v>
      </c>
      <c r="W34" s="65">
        <v>2938321</v>
      </c>
      <c r="X34" s="65">
        <v>4402632</v>
      </c>
      <c r="Y34" s="65">
        <v>-1464311</v>
      </c>
      <c r="Z34" s="145">
        <v>-33.26</v>
      </c>
      <c r="AA34" s="160">
        <v>4402632</v>
      </c>
    </row>
    <row r="35" spans="1:27" ht="13.5">
      <c r="A35" s="143" t="s">
        <v>81</v>
      </c>
      <c r="B35" s="141"/>
      <c r="C35" s="160">
        <v>1304292</v>
      </c>
      <c r="D35" s="160"/>
      <c r="E35" s="161">
        <v>1936218</v>
      </c>
      <c r="F35" s="65">
        <v>1936218</v>
      </c>
      <c r="G35" s="65">
        <v>86993</v>
      </c>
      <c r="H35" s="65">
        <v>85788</v>
      </c>
      <c r="I35" s="65">
        <v>73605</v>
      </c>
      <c r="J35" s="65">
        <v>246386</v>
      </c>
      <c r="K35" s="65">
        <v>93026</v>
      </c>
      <c r="L35" s="65">
        <v>89592</v>
      </c>
      <c r="M35" s="65">
        <v>101605</v>
      </c>
      <c r="N35" s="65">
        <v>284223</v>
      </c>
      <c r="O35" s="65">
        <v>60032</v>
      </c>
      <c r="P35" s="65">
        <v>62258</v>
      </c>
      <c r="Q35" s="65">
        <v>54771</v>
      </c>
      <c r="R35" s="65">
        <v>177061</v>
      </c>
      <c r="S35" s="65">
        <v>69085</v>
      </c>
      <c r="T35" s="65">
        <v>58104</v>
      </c>
      <c r="U35" s="65"/>
      <c r="V35" s="65">
        <v>127189</v>
      </c>
      <c r="W35" s="65">
        <v>834859</v>
      </c>
      <c r="X35" s="65">
        <v>1936218</v>
      </c>
      <c r="Y35" s="65">
        <v>-1101359</v>
      </c>
      <c r="Z35" s="145">
        <v>-56.88</v>
      </c>
      <c r="AA35" s="160">
        <v>1936218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1629845</v>
      </c>
      <c r="D37" s="162"/>
      <c r="E37" s="163">
        <v>1597490</v>
      </c>
      <c r="F37" s="164">
        <v>1597490</v>
      </c>
      <c r="G37" s="164">
        <v>102882</v>
      </c>
      <c r="H37" s="164">
        <v>109136</v>
      </c>
      <c r="I37" s="164">
        <v>103095</v>
      </c>
      <c r="J37" s="164">
        <v>315113</v>
      </c>
      <c r="K37" s="164">
        <v>134306</v>
      </c>
      <c r="L37" s="164">
        <v>106285</v>
      </c>
      <c r="M37" s="164">
        <v>102547</v>
      </c>
      <c r="N37" s="164">
        <v>343138</v>
      </c>
      <c r="O37" s="164">
        <v>107625</v>
      </c>
      <c r="P37" s="164">
        <v>112815</v>
      </c>
      <c r="Q37" s="164">
        <v>156214</v>
      </c>
      <c r="R37" s="164">
        <v>376654</v>
      </c>
      <c r="S37" s="164">
        <v>98859</v>
      </c>
      <c r="T37" s="164">
        <v>180578</v>
      </c>
      <c r="U37" s="164"/>
      <c r="V37" s="164">
        <v>279437</v>
      </c>
      <c r="W37" s="164">
        <v>1314342</v>
      </c>
      <c r="X37" s="164">
        <v>1597490</v>
      </c>
      <c r="Y37" s="164">
        <v>-283148</v>
      </c>
      <c r="Z37" s="146">
        <v>-17.72</v>
      </c>
      <c r="AA37" s="162">
        <v>1597490</v>
      </c>
    </row>
    <row r="38" spans="1:27" ht="13.5">
      <c r="A38" s="140" t="s">
        <v>84</v>
      </c>
      <c r="B38" s="147"/>
      <c r="C38" s="158">
        <f aca="true" t="shared" si="7" ref="C38:Y38">SUM(C39:C41)</f>
        <v>16246210</v>
      </c>
      <c r="D38" s="158">
        <f>SUM(D39:D41)</f>
        <v>0</v>
      </c>
      <c r="E38" s="159">
        <f t="shared" si="7"/>
        <v>20629778</v>
      </c>
      <c r="F38" s="105">
        <f t="shared" si="7"/>
        <v>20629778</v>
      </c>
      <c r="G38" s="105">
        <f t="shared" si="7"/>
        <v>1416449</v>
      </c>
      <c r="H38" s="105">
        <f t="shared" si="7"/>
        <v>1442169</v>
      </c>
      <c r="I38" s="105">
        <f t="shared" si="7"/>
        <v>1646116</v>
      </c>
      <c r="J38" s="105">
        <f t="shared" si="7"/>
        <v>4504734</v>
      </c>
      <c r="K38" s="105">
        <f t="shared" si="7"/>
        <v>1229607</v>
      </c>
      <c r="L38" s="105">
        <f t="shared" si="7"/>
        <v>1516409</v>
      </c>
      <c r="M38" s="105">
        <f t="shared" si="7"/>
        <v>1530727</v>
      </c>
      <c r="N38" s="105">
        <f t="shared" si="7"/>
        <v>4276743</v>
      </c>
      <c r="O38" s="105">
        <f t="shared" si="7"/>
        <v>1155516</v>
      </c>
      <c r="P38" s="105">
        <f t="shared" si="7"/>
        <v>1896133</v>
      </c>
      <c r="Q38" s="105">
        <f t="shared" si="7"/>
        <v>1542842</v>
      </c>
      <c r="R38" s="105">
        <f t="shared" si="7"/>
        <v>4594491</v>
      </c>
      <c r="S38" s="105">
        <f t="shared" si="7"/>
        <v>1264158</v>
      </c>
      <c r="T38" s="105">
        <f t="shared" si="7"/>
        <v>1265389</v>
      </c>
      <c r="U38" s="105">
        <f t="shared" si="7"/>
        <v>0</v>
      </c>
      <c r="V38" s="105">
        <f t="shared" si="7"/>
        <v>2529547</v>
      </c>
      <c r="W38" s="105">
        <f t="shared" si="7"/>
        <v>15905515</v>
      </c>
      <c r="X38" s="105">
        <f t="shared" si="7"/>
        <v>20629778</v>
      </c>
      <c r="Y38" s="105">
        <f t="shared" si="7"/>
        <v>-4724263</v>
      </c>
      <c r="Z38" s="142">
        <f>+IF(X38&lt;&gt;0,+(Y38/X38)*100,0)</f>
        <v>-22.90021249865122</v>
      </c>
      <c r="AA38" s="158">
        <f>SUM(AA39:AA41)</f>
        <v>20629778</v>
      </c>
    </row>
    <row r="39" spans="1:27" ht="13.5">
      <c r="A39" s="143" t="s">
        <v>85</v>
      </c>
      <c r="B39" s="141"/>
      <c r="C39" s="160">
        <v>9034323</v>
      </c>
      <c r="D39" s="160"/>
      <c r="E39" s="161">
        <v>10228521</v>
      </c>
      <c r="F39" s="65">
        <v>10228521</v>
      </c>
      <c r="G39" s="65">
        <v>687700</v>
      </c>
      <c r="H39" s="65">
        <v>623698</v>
      </c>
      <c r="I39" s="65">
        <v>703581</v>
      </c>
      <c r="J39" s="65">
        <v>2014979</v>
      </c>
      <c r="K39" s="65">
        <v>735852</v>
      </c>
      <c r="L39" s="65">
        <v>688155</v>
      </c>
      <c r="M39" s="65">
        <v>679683</v>
      </c>
      <c r="N39" s="65">
        <v>2103690</v>
      </c>
      <c r="O39" s="65">
        <v>698814</v>
      </c>
      <c r="P39" s="65">
        <v>974947</v>
      </c>
      <c r="Q39" s="65">
        <v>744835</v>
      </c>
      <c r="R39" s="65">
        <v>2418596</v>
      </c>
      <c r="S39" s="65">
        <v>655117</v>
      </c>
      <c r="T39" s="65">
        <v>721900</v>
      </c>
      <c r="U39" s="65"/>
      <c r="V39" s="65">
        <v>1377017</v>
      </c>
      <c r="W39" s="65">
        <v>7914282</v>
      </c>
      <c r="X39" s="65">
        <v>10228521</v>
      </c>
      <c r="Y39" s="65">
        <v>-2314239</v>
      </c>
      <c r="Z39" s="145">
        <v>-22.63</v>
      </c>
      <c r="AA39" s="160">
        <v>10228521</v>
      </c>
    </row>
    <row r="40" spans="1:27" ht="13.5">
      <c r="A40" s="143" t="s">
        <v>86</v>
      </c>
      <c r="B40" s="141"/>
      <c r="C40" s="160">
        <v>7211887</v>
      </c>
      <c r="D40" s="160"/>
      <c r="E40" s="161">
        <v>10401257</v>
      </c>
      <c r="F40" s="65">
        <v>10401257</v>
      </c>
      <c r="G40" s="65">
        <v>728749</v>
      </c>
      <c r="H40" s="65">
        <v>818471</v>
      </c>
      <c r="I40" s="65">
        <v>942535</v>
      </c>
      <c r="J40" s="65">
        <v>2489755</v>
      </c>
      <c r="K40" s="65">
        <v>493755</v>
      </c>
      <c r="L40" s="65">
        <v>828254</v>
      </c>
      <c r="M40" s="65">
        <v>851044</v>
      </c>
      <c r="N40" s="65">
        <v>2173053</v>
      </c>
      <c r="O40" s="65">
        <v>456702</v>
      </c>
      <c r="P40" s="65">
        <v>921186</v>
      </c>
      <c r="Q40" s="65">
        <v>798007</v>
      </c>
      <c r="R40" s="65">
        <v>2175895</v>
      </c>
      <c r="S40" s="65">
        <v>609041</v>
      </c>
      <c r="T40" s="65">
        <v>543489</v>
      </c>
      <c r="U40" s="65"/>
      <c r="V40" s="65">
        <v>1152530</v>
      </c>
      <c r="W40" s="65">
        <v>7991233</v>
      </c>
      <c r="X40" s="65">
        <v>10401257</v>
      </c>
      <c r="Y40" s="65">
        <v>-2410024</v>
      </c>
      <c r="Z40" s="145">
        <v>-23.17</v>
      </c>
      <c r="AA40" s="160">
        <v>10401257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44762764</v>
      </c>
      <c r="D42" s="158">
        <f>SUM(D43:D46)</f>
        <v>0</v>
      </c>
      <c r="E42" s="159">
        <f t="shared" si="8"/>
        <v>55208550</v>
      </c>
      <c r="F42" s="105">
        <f t="shared" si="8"/>
        <v>55208550</v>
      </c>
      <c r="G42" s="105">
        <f t="shared" si="8"/>
        <v>9364753</v>
      </c>
      <c r="H42" s="105">
        <f t="shared" si="8"/>
        <v>1596396</v>
      </c>
      <c r="I42" s="105">
        <f t="shared" si="8"/>
        <v>4038829</v>
      </c>
      <c r="J42" s="105">
        <f t="shared" si="8"/>
        <v>14999978</v>
      </c>
      <c r="K42" s="105">
        <f t="shared" si="8"/>
        <v>1391521</v>
      </c>
      <c r="L42" s="105">
        <f t="shared" si="8"/>
        <v>5345841</v>
      </c>
      <c r="M42" s="105">
        <f t="shared" si="8"/>
        <v>1372434</v>
      </c>
      <c r="N42" s="105">
        <f t="shared" si="8"/>
        <v>8109796</v>
      </c>
      <c r="O42" s="105">
        <f t="shared" si="8"/>
        <v>5188155</v>
      </c>
      <c r="P42" s="105">
        <f t="shared" si="8"/>
        <v>3374860</v>
      </c>
      <c r="Q42" s="105">
        <f t="shared" si="8"/>
        <v>3718708</v>
      </c>
      <c r="R42" s="105">
        <f t="shared" si="8"/>
        <v>12281723</v>
      </c>
      <c r="S42" s="105">
        <f t="shared" si="8"/>
        <v>3519958</v>
      </c>
      <c r="T42" s="105">
        <f t="shared" si="8"/>
        <v>4650319</v>
      </c>
      <c r="U42" s="105">
        <f t="shared" si="8"/>
        <v>0</v>
      </c>
      <c r="V42" s="105">
        <f t="shared" si="8"/>
        <v>8170277</v>
      </c>
      <c r="W42" s="105">
        <f t="shared" si="8"/>
        <v>43561774</v>
      </c>
      <c r="X42" s="105">
        <f t="shared" si="8"/>
        <v>55208550</v>
      </c>
      <c r="Y42" s="105">
        <f t="shared" si="8"/>
        <v>-11646776</v>
      </c>
      <c r="Z42" s="142">
        <f>+IF(X42&lt;&gt;0,+(Y42/X42)*100,0)</f>
        <v>-21.095964302630662</v>
      </c>
      <c r="AA42" s="158">
        <f>SUM(AA43:AA46)</f>
        <v>55208550</v>
      </c>
    </row>
    <row r="43" spans="1:27" ht="13.5">
      <c r="A43" s="143" t="s">
        <v>89</v>
      </c>
      <c r="B43" s="141"/>
      <c r="C43" s="160">
        <v>28717977</v>
      </c>
      <c r="D43" s="160"/>
      <c r="E43" s="161">
        <v>35345251</v>
      </c>
      <c r="F43" s="65">
        <v>35345251</v>
      </c>
      <c r="G43" s="65">
        <v>8502163</v>
      </c>
      <c r="H43" s="65">
        <v>427885</v>
      </c>
      <c r="I43" s="65">
        <v>2869042</v>
      </c>
      <c r="J43" s="65">
        <v>11799090</v>
      </c>
      <c r="K43" s="65">
        <v>371190</v>
      </c>
      <c r="L43" s="65">
        <v>4346140</v>
      </c>
      <c r="M43" s="65">
        <v>274869</v>
      </c>
      <c r="N43" s="65">
        <v>4992199</v>
      </c>
      <c r="O43" s="65">
        <v>3943448</v>
      </c>
      <c r="P43" s="65">
        <v>2096091</v>
      </c>
      <c r="Q43" s="65">
        <v>2341214</v>
      </c>
      <c r="R43" s="65">
        <v>8380753</v>
      </c>
      <c r="S43" s="65">
        <v>2431515</v>
      </c>
      <c r="T43" s="65">
        <v>2602238</v>
      </c>
      <c r="U43" s="65"/>
      <c r="V43" s="65">
        <v>5033753</v>
      </c>
      <c r="W43" s="65">
        <v>30205795</v>
      </c>
      <c r="X43" s="65">
        <v>35345251</v>
      </c>
      <c r="Y43" s="65">
        <v>-5139456</v>
      </c>
      <c r="Z43" s="145">
        <v>-14.54</v>
      </c>
      <c r="AA43" s="160">
        <v>35345251</v>
      </c>
    </row>
    <row r="44" spans="1:27" ht="13.5">
      <c r="A44" s="143" t="s">
        <v>90</v>
      </c>
      <c r="B44" s="141"/>
      <c r="C44" s="160">
        <v>5234273</v>
      </c>
      <c r="D44" s="160"/>
      <c r="E44" s="161">
        <v>5662250</v>
      </c>
      <c r="F44" s="65">
        <v>5662250</v>
      </c>
      <c r="G44" s="65">
        <v>204420</v>
      </c>
      <c r="H44" s="65">
        <v>310177</v>
      </c>
      <c r="I44" s="65">
        <v>448036</v>
      </c>
      <c r="J44" s="65">
        <v>962633</v>
      </c>
      <c r="K44" s="65">
        <v>210505</v>
      </c>
      <c r="L44" s="65">
        <v>213331</v>
      </c>
      <c r="M44" s="65">
        <v>280063</v>
      </c>
      <c r="N44" s="65">
        <v>703899</v>
      </c>
      <c r="O44" s="65">
        <v>364080</v>
      </c>
      <c r="P44" s="65">
        <v>521087</v>
      </c>
      <c r="Q44" s="65">
        <v>548296</v>
      </c>
      <c r="R44" s="65">
        <v>1433463</v>
      </c>
      <c r="S44" s="65">
        <v>235101</v>
      </c>
      <c r="T44" s="65">
        <v>656996</v>
      </c>
      <c r="U44" s="65"/>
      <c r="V44" s="65">
        <v>892097</v>
      </c>
      <c r="W44" s="65">
        <v>3992092</v>
      </c>
      <c r="X44" s="65">
        <v>5662250</v>
      </c>
      <c r="Y44" s="65">
        <v>-1670158</v>
      </c>
      <c r="Z44" s="145">
        <v>-29.5</v>
      </c>
      <c r="AA44" s="160">
        <v>5662250</v>
      </c>
    </row>
    <row r="45" spans="1:27" ht="13.5">
      <c r="A45" s="143" t="s">
        <v>91</v>
      </c>
      <c r="B45" s="141"/>
      <c r="C45" s="162">
        <v>4009726</v>
      </c>
      <c r="D45" s="162"/>
      <c r="E45" s="163">
        <v>5089030</v>
      </c>
      <c r="F45" s="164">
        <v>5089030</v>
      </c>
      <c r="G45" s="164">
        <v>277711</v>
      </c>
      <c r="H45" s="164">
        <v>307323</v>
      </c>
      <c r="I45" s="164">
        <v>364363</v>
      </c>
      <c r="J45" s="164">
        <v>949397</v>
      </c>
      <c r="K45" s="164">
        <v>325456</v>
      </c>
      <c r="L45" s="164">
        <v>314953</v>
      </c>
      <c r="M45" s="164">
        <v>302266</v>
      </c>
      <c r="N45" s="164">
        <v>942675</v>
      </c>
      <c r="O45" s="164">
        <v>345774</v>
      </c>
      <c r="P45" s="164">
        <v>285642</v>
      </c>
      <c r="Q45" s="164">
        <v>326270</v>
      </c>
      <c r="R45" s="164">
        <v>957686</v>
      </c>
      <c r="S45" s="164">
        <v>311548</v>
      </c>
      <c r="T45" s="164">
        <v>366023</v>
      </c>
      <c r="U45" s="164"/>
      <c r="V45" s="164">
        <v>677571</v>
      </c>
      <c r="W45" s="164">
        <v>3527329</v>
      </c>
      <c r="X45" s="164">
        <v>5089030</v>
      </c>
      <c r="Y45" s="164">
        <v>-1561701</v>
      </c>
      <c r="Z45" s="146">
        <v>-30.69</v>
      </c>
      <c r="AA45" s="162">
        <v>5089030</v>
      </c>
    </row>
    <row r="46" spans="1:27" ht="13.5">
      <c r="A46" s="143" t="s">
        <v>92</v>
      </c>
      <c r="B46" s="141"/>
      <c r="C46" s="160">
        <v>6800788</v>
      </c>
      <c r="D46" s="160"/>
      <c r="E46" s="161">
        <v>9112019</v>
      </c>
      <c r="F46" s="65">
        <v>9112019</v>
      </c>
      <c r="G46" s="65">
        <v>380459</v>
      </c>
      <c r="H46" s="65">
        <v>551011</v>
      </c>
      <c r="I46" s="65">
        <v>357388</v>
      </c>
      <c r="J46" s="65">
        <v>1288858</v>
      </c>
      <c r="K46" s="65">
        <v>484370</v>
      </c>
      <c r="L46" s="65">
        <v>471417</v>
      </c>
      <c r="M46" s="65">
        <v>515236</v>
      </c>
      <c r="N46" s="65">
        <v>1471023</v>
      </c>
      <c r="O46" s="65">
        <v>534853</v>
      </c>
      <c r="P46" s="65">
        <v>472040</v>
      </c>
      <c r="Q46" s="65">
        <v>502928</v>
      </c>
      <c r="R46" s="65">
        <v>1509821</v>
      </c>
      <c r="S46" s="65">
        <v>541794</v>
      </c>
      <c r="T46" s="65">
        <v>1025062</v>
      </c>
      <c r="U46" s="65"/>
      <c r="V46" s="65">
        <v>1566856</v>
      </c>
      <c r="W46" s="65">
        <v>5836558</v>
      </c>
      <c r="X46" s="65">
        <v>9112019</v>
      </c>
      <c r="Y46" s="65">
        <v>-3275461</v>
      </c>
      <c r="Z46" s="145">
        <v>-35.95</v>
      </c>
      <c r="AA46" s="160">
        <v>9112019</v>
      </c>
    </row>
    <row r="47" spans="1:27" ht="13.5">
      <c r="A47" s="140" t="s">
        <v>93</v>
      </c>
      <c r="B47" s="147" t="s">
        <v>94</v>
      </c>
      <c r="C47" s="158">
        <v>567461</v>
      </c>
      <c r="D47" s="158"/>
      <c r="E47" s="159">
        <v>711833</v>
      </c>
      <c r="F47" s="105">
        <v>711833</v>
      </c>
      <c r="G47" s="105">
        <v>44670</v>
      </c>
      <c r="H47" s="105">
        <v>39095</v>
      </c>
      <c r="I47" s="105">
        <v>42644</v>
      </c>
      <c r="J47" s="105">
        <v>126409</v>
      </c>
      <c r="K47" s="105">
        <v>58794</v>
      </c>
      <c r="L47" s="105">
        <v>38831</v>
      </c>
      <c r="M47" s="105">
        <v>45421</v>
      </c>
      <c r="N47" s="105">
        <v>143046</v>
      </c>
      <c r="O47" s="105">
        <v>38818</v>
      </c>
      <c r="P47" s="105">
        <v>37584</v>
      </c>
      <c r="Q47" s="105">
        <v>43832</v>
      </c>
      <c r="R47" s="105">
        <v>120234</v>
      </c>
      <c r="S47" s="105">
        <v>39492</v>
      </c>
      <c r="T47" s="105">
        <v>40553</v>
      </c>
      <c r="U47" s="105"/>
      <c r="V47" s="105">
        <v>80045</v>
      </c>
      <c r="W47" s="105">
        <v>469734</v>
      </c>
      <c r="X47" s="105">
        <v>711833</v>
      </c>
      <c r="Y47" s="105">
        <v>-242099</v>
      </c>
      <c r="Z47" s="142">
        <v>-34.01</v>
      </c>
      <c r="AA47" s="158">
        <v>711833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175451419</v>
      </c>
      <c r="D48" s="177">
        <f>+D28+D32+D38+D42+D47</f>
        <v>0</v>
      </c>
      <c r="E48" s="178">
        <f t="shared" si="9"/>
        <v>161638610</v>
      </c>
      <c r="F48" s="78">
        <f t="shared" si="9"/>
        <v>161638610</v>
      </c>
      <c r="G48" s="78">
        <f t="shared" si="9"/>
        <v>14971215</v>
      </c>
      <c r="H48" s="78">
        <f t="shared" si="9"/>
        <v>6062293</v>
      </c>
      <c r="I48" s="78">
        <f t="shared" si="9"/>
        <v>9146904</v>
      </c>
      <c r="J48" s="78">
        <f t="shared" si="9"/>
        <v>30180412</v>
      </c>
      <c r="K48" s="78">
        <f t="shared" si="9"/>
        <v>6004987</v>
      </c>
      <c r="L48" s="78">
        <f t="shared" si="9"/>
        <v>11311958</v>
      </c>
      <c r="M48" s="78">
        <f t="shared" si="9"/>
        <v>7277551</v>
      </c>
      <c r="N48" s="78">
        <f t="shared" si="9"/>
        <v>24594496</v>
      </c>
      <c r="O48" s="78">
        <f t="shared" si="9"/>
        <v>10665540</v>
      </c>
      <c r="P48" s="78">
        <f t="shared" si="9"/>
        <v>9191333</v>
      </c>
      <c r="Q48" s="78">
        <f t="shared" si="9"/>
        <v>9985755</v>
      </c>
      <c r="R48" s="78">
        <f t="shared" si="9"/>
        <v>29842628</v>
      </c>
      <c r="S48" s="78">
        <f t="shared" si="9"/>
        <v>9253056</v>
      </c>
      <c r="T48" s="78">
        <f t="shared" si="9"/>
        <v>13557985</v>
      </c>
      <c r="U48" s="78">
        <f t="shared" si="9"/>
        <v>0</v>
      </c>
      <c r="V48" s="78">
        <f t="shared" si="9"/>
        <v>22811041</v>
      </c>
      <c r="W48" s="78">
        <f t="shared" si="9"/>
        <v>107428577</v>
      </c>
      <c r="X48" s="78">
        <f t="shared" si="9"/>
        <v>161638610</v>
      </c>
      <c r="Y48" s="78">
        <f t="shared" si="9"/>
        <v>-54210033</v>
      </c>
      <c r="Z48" s="179">
        <f>+IF(X48&lt;&gt;0,+(Y48/X48)*100,0)</f>
        <v>-33.537799539355106</v>
      </c>
      <c r="AA48" s="177">
        <f>+AA28+AA32+AA38+AA42+AA47</f>
        <v>161638610</v>
      </c>
    </row>
    <row r="49" spans="1:27" ht="13.5">
      <c r="A49" s="153" t="s">
        <v>49</v>
      </c>
      <c r="B49" s="154"/>
      <c r="C49" s="180">
        <f aca="true" t="shared" si="10" ref="C49:Y49">+C25-C48</f>
        <v>-62648190</v>
      </c>
      <c r="D49" s="180">
        <f>+D25-D48</f>
        <v>0</v>
      </c>
      <c r="E49" s="181">
        <f t="shared" si="10"/>
        <v>0</v>
      </c>
      <c r="F49" s="182">
        <f t="shared" si="10"/>
        <v>0</v>
      </c>
      <c r="G49" s="182">
        <f t="shared" si="10"/>
        <v>5158844</v>
      </c>
      <c r="H49" s="182">
        <f t="shared" si="10"/>
        <v>11860098</v>
      </c>
      <c r="I49" s="182">
        <f t="shared" si="10"/>
        <v>-2199612</v>
      </c>
      <c r="J49" s="182">
        <f t="shared" si="10"/>
        <v>14819330</v>
      </c>
      <c r="K49" s="182">
        <f t="shared" si="10"/>
        <v>-1345220</v>
      </c>
      <c r="L49" s="182">
        <f t="shared" si="10"/>
        <v>-5420089</v>
      </c>
      <c r="M49" s="182">
        <f t="shared" si="10"/>
        <v>1456358</v>
      </c>
      <c r="N49" s="182">
        <f t="shared" si="10"/>
        <v>-5308951</v>
      </c>
      <c r="O49" s="182">
        <f t="shared" si="10"/>
        <v>-1878098</v>
      </c>
      <c r="P49" s="182">
        <f t="shared" si="10"/>
        <v>7104859</v>
      </c>
      <c r="Q49" s="182">
        <f t="shared" si="10"/>
        <v>-2443937</v>
      </c>
      <c r="R49" s="182">
        <f t="shared" si="10"/>
        <v>2782824</v>
      </c>
      <c r="S49" s="182">
        <f t="shared" si="10"/>
        <v>-3456665</v>
      </c>
      <c r="T49" s="182">
        <f t="shared" si="10"/>
        <v>25958674</v>
      </c>
      <c r="U49" s="182">
        <f t="shared" si="10"/>
        <v>0</v>
      </c>
      <c r="V49" s="182">
        <f t="shared" si="10"/>
        <v>22502009</v>
      </c>
      <c r="W49" s="182">
        <f t="shared" si="10"/>
        <v>34795212</v>
      </c>
      <c r="X49" s="182">
        <f>IF(F25=F48,0,X25-X48)</f>
        <v>0</v>
      </c>
      <c r="Y49" s="182">
        <f t="shared" si="10"/>
        <v>34795212</v>
      </c>
      <c r="Z49" s="183">
        <f>+IF(X49&lt;&gt;0,+(Y49/X49)*100,0)</f>
        <v>0</v>
      </c>
      <c r="AA49" s="180">
        <f>+AA25-AA48</f>
        <v>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16162068</v>
      </c>
      <c r="D5" s="160"/>
      <c r="E5" s="161">
        <v>14993823</v>
      </c>
      <c r="F5" s="65">
        <v>14993823</v>
      </c>
      <c r="G5" s="65">
        <v>1174664</v>
      </c>
      <c r="H5" s="65">
        <v>3288354</v>
      </c>
      <c r="I5" s="65">
        <v>1480079</v>
      </c>
      <c r="J5" s="65">
        <v>5943097</v>
      </c>
      <c r="K5" s="65">
        <v>1329819</v>
      </c>
      <c r="L5" s="65">
        <v>1308251</v>
      </c>
      <c r="M5" s="65">
        <v>1697728</v>
      </c>
      <c r="N5" s="65">
        <v>4335798</v>
      </c>
      <c r="O5" s="65">
        <v>1366510</v>
      </c>
      <c r="P5" s="65">
        <v>2218747</v>
      </c>
      <c r="Q5" s="65">
        <v>2404676</v>
      </c>
      <c r="R5" s="65">
        <v>5989933</v>
      </c>
      <c r="S5" s="65">
        <v>308466</v>
      </c>
      <c r="T5" s="65">
        <v>2180961</v>
      </c>
      <c r="U5" s="65">
        <v>0</v>
      </c>
      <c r="V5" s="65">
        <v>2489427</v>
      </c>
      <c r="W5" s="65">
        <v>18758255</v>
      </c>
      <c r="X5" s="65">
        <v>14993823</v>
      </c>
      <c r="Y5" s="65">
        <v>3764432</v>
      </c>
      <c r="Z5" s="145">
        <v>25.11</v>
      </c>
      <c r="AA5" s="160">
        <v>14993823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28446094</v>
      </c>
      <c r="D7" s="160"/>
      <c r="E7" s="161">
        <v>44302894</v>
      </c>
      <c r="F7" s="65">
        <v>44302894</v>
      </c>
      <c r="G7" s="65">
        <v>3478541</v>
      </c>
      <c r="H7" s="65">
        <v>3521915</v>
      </c>
      <c r="I7" s="65">
        <v>3048153</v>
      </c>
      <c r="J7" s="65">
        <v>10048609</v>
      </c>
      <c r="K7" s="65">
        <v>1206037</v>
      </c>
      <c r="L7" s="65">
        <v>2591817</v>
      </c>
      <c r="M7" s="65">
        <v>2686490</v>
      </c>
      <c r="N7" s="65">
        <v>6484344</v>
      </c>
      <c r="O7" s="65">
        <v>1240412</v>
      </c>
      <c r="P7" s="65">
        <v>2461285</v>
      </c>
      <c r="Q7" s="65">
        <v>2602778</v>
      </c>
      <c r="R7" s="65">
        <v>6304475</v>
      </c>
      <c r="S7" s="65">
        <v>2797820</v>
      </c>
      <c r="T7" s="65">
        <v>26668711</v>
      </c>
      <c r="U7" s="65">
        <v>0</v>
      </c>
      <c r="V7" s="65">
        <v>29466531</v>
      </c>
      <c r="W7" s="65">
        <v>52303959</v>
      </c>
      <c r="X7" s="65">
        <v>44302894</v>
      </c>
      <c r="Y7" s="65">
        <v>8001065</v>
      </c>
      <c r="Z7" s="145">
        <v>18.06</v>
      </c>
      <c r="AA7" s="160">
        <v>44302894</v>
      </c>
    </row>
    <row r="8" spans="1:27" ht="13.5">
      <c r="A8" s="198" t="s">
        <v>104</v>
      </c>
      <c r="B8" s="197" t="s">
        <v>96</v>
      </c>
      <c r="C8" s="160">
        <v>8363408</v>
      </c>
      <c r="D8" s="160"/>
      <c r="E8" s="161">
        <v>9737868</v>
      </c>
      <c r="F8" s="65">
        <v>9737868</v>
      </c>
      <c r="G8" s="65">
        <v>1068898</v>
      </c>
      <c r="H8" s="65">
        <v>758703</v>
      </c>
      <c r="I8" s="65">
        <v>1016493</v>
      </c>
      <c r="J8" s="65">
        <v>2844094</v>
      </c>
      <c r="K8" s="65">
        <v>866938</v>
      </c>
      <c r="L8" s="65">
        <v>709688</v>
      </c>
      <c r="M8" s="65">
        <v>656968</v>
      </c>
      <c r="N8" s="65">
        <v>2233594</v>
      </c>
      <c r="O8" s="65">
        <v>495647</v>
      </c>
      <c r="P8" s="65">
        <v>849857</v>
      </c>
      <c r="Q8" s="65">
        <v>938167</v>
      </c>
      <c r="R8" s="65">
        <v>2283671</v>
      </c>
      <c r="S8" s="65">
        <v>838571</v>
      </c>
      <c r="T8" s="65">
        <v>920794</v>
      </c>
      <c r="U8" s="65">
        <v>0</v>
      </c>
      <c r="V8" s="65">
        <v>1759365</v>
      </c>
      <c r="W8" s="65">
        <v>9120724</v>
      </c>
      <c r="X8" s="65">
        <v>9737868</v>
      </c>
      <c r="Y8" s="65">
        <v>-617144</v>
      </c>
      <c r="Z8" s="145">
        <v>-6.34</v>
      </c>
      <c r="AA8" s="160">
        <v>9737868</v>
      </c>
    </row>
    <row r="9" spans="1:27" ht="13.5">
      <c r="A9" s="198" t="s">
        <v>105</v>
      </c>
      <c r="B9" s="197" t="s">
        <v>96</v>
      </c>
      <c r="C9" s="160">
        <v>5585368</v>
      </c>
      <c r="D9" s="160"/>
      <c r="E9" s="161">
        <v>6392214</v>
      </c>
      <c r="F9" s="65">
        <v>6392214</v>
      </c>
      <c r="G9" s="65">
        <v>572902</v>
      </c>
      <c r="H9" s="65">
        <v>552170</v>
      </c>
      <c r="I9" s="65">
        <v>504932</v>
      </c>
      <c r="J9" s="65">
        <v>1630004</v>
      </c>
      <c r="K9" s="65">
        <v>543605</v>
      </c>
      <c r="L9" s="65">
        <v>543552</v>
      </c>
      <c r="M9" s="65">
        <v>544759</v>
      </c>
      <c r="N9" s="65">
        <v>1631916</v>
      </c>
      <c r="O9" s="65">
        <v>544318</v>
      </c>
      <c r="P9" s="65">
        <v>547576</v>
      </c>
      <c r="Q9" s="65">
        <v>546539</v>
      </c>
      <c r="R9" s="65">
        <v>1638433</v>
      </c>
      <c r="S9" s="65">
        <v>554681</v>
      </c>
      <c r="T9" s="65">
        <v>516709</v>
      </c>
      <c r="U9" s="65">
        <v>0</v>
      </c>
      <c r="V9" s="65">
        <v>1071390</v>
      </c>
      <c r="W9" s="65">
        <v>5971743</v>
      </c>
      <c r="X9" s="65">
        <v>6392214</v>
      </c>
      <c r="Y9" s="65">
        <v>-420471</v>
      </c>
      <c r="Z9" s="145">
        <v>-6.58</v>
      </c>
      <c r="AA9" s="160">
        <v>6392214</v>
      </c>
    </row>
    <row r="10" spans="1:27" ht="13.5">
      <c r="A10" s="198" t="s">
        <v>106</v>
      </c>
      <c r="B10" s="197" t="s">
        <v>96</v>
      </c>
      <c r="C10" s="160">
        <v>5322220</v>
      </c>
      <c r="D10" s="160"/>
      <c r="E10" s="161">
        <v>5466555</v>
      </c>
      <c r="F10" s="59">
        <v>5466555</v>
      </c>
      <c r="G10" s="59">
        <v>541302</v>
      </c>
      <c r="H10" s="59">
        <v>574259</v>
      </c>
      <c r="I10" s="59">
        <v>573878</v>
      </c>
      <c r="J10" s="59">
        <v>1689439</v>
      </c>
      <c r="K10" s="59">
        <v>575934</v>
      </c>
      <c r="L10" s="59">
        <v>576678</v>
      </c>
      <c r="M10" s="59">
        <v>429135</v>
      </c>
      <c r="N10" s="59">
        <v>1581747</v>
      </c>
      <c r="O10" s="59">
        <v>579083</v>
      </c>
      <c r="P10" s="59">
        <v>582233</v>
      </c>
      <c r="Q10" s="59">
        <v>573546</v>
      </c>
      <c r="R10" s="59">
        <v>1734862</v>
      </c>
      <c r="S10" s="59">
        <v>618145</v>
      </c>
      <c r="T10" s="59">
        <v>585636</v>
      </c>
      <c r="U10" s="59">
        <v>0</v>
      </c>
      <c r="V10" s="59">
        <v>1203781</v>
      </c>
      <c r="W10" s="59">
        <v>6209829</v>
      </c>
      <c r="X10" s="59">
        <v>5466555</v>
      </c>
      <c r="Y10" s="59">
        <v>743274</v>
      </c>
      <c r="Z10" s="199">
        <v>13.6</v>
      </c>
      <c r="AA10" s="135">
        <v>5466555</v>
      </c>
    </row>
    <row r="11" spans="1:27" ht="13.5">
      <c r="A11" s="198" t="s">
        <v>107</v>
      </c>
      <c r="B11" s="200"/>
      <c r="C11" s="160">
        <v>0</v>
      </c>
      <c r="D11" s="160"/>
      <c r="E11" s="161">
        <v>-2860199</v>
      </c>
      <c r="F11" s="65">
        <v>-2860199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-2860199</v>
      </c>
      <c r="Y11" s="65">
        <v>2860199</v>
      </c>
      <c r="Z11" s="145">
        <v>-100</v>
      </c>
      <c r="AA11" s="160">
        <v>-2860199</v>
      </c>
    </row>
    <row r="12" spans="1:27" ht="13.5">
      <c r="A12" s="198" t="s">
        <v>108</v>
      </c>
      <c r="B12" s="200"/>
      <c r="C12" s="160">
        <v>470901</v>
      </c>
      <c r="D12" s="160"/>
      <c r="E12" s="161">
        <v>732880</v>
      </c>
      <c r="F12" s="65">
        <v>732880</v>
      </c>
      <c r="G12" s="65">
        <v>26964</v>
      </c>
      <c r="H12" s="65">
        <v>22147</v>
      </c>
      <c r="I12" s="65">
        <v>38735</v>
      </c>
      <c r="J12" s="65">
        <v>87846</v>
      </c>
      <c r="K12" s="65">
        <v>30898</v>
      </c>
      <c r="L12" s="65">
        <v>40265</v>
      </c>
      <c r="M12" s="65">
        <v>22937</v>
      </c>
      <c r="N12" s="65">
        <v>94100</v>
      </c>
      <c r="O12" s="65">
        <v>32151</v>
      </c>
      <c r="P12" s="65">
        <v>49387</v>
      </c>
      <c r="Q12" s="65">
        <v>38459</v>
      </c>
      <c r="R12" s="65">
        <v>119997</v>
      </c>
      <c r="S12" s="65">
        <v>335958</v>
      </c>
      <c r="T12" s="65">
        <v>41314</v>
      </c>
      <c r="U12" s="65">
        <v>0</v>
      </c>
      <c r="V12" s="65">
        <v>377272</v>
      </c>
      <c r="W12" s="65">
        <v>679215</v>
      </c>
      <c r="X12" s="65">
        <v>732880</v>
      </c>
      <c r="Y12" s="65">
        <v>-53665</v>
      </c>
      <c r="Z12" s="145">
        <v>-7.32</v>
      </c>
      <c r="AA12" s="160">
        <v>732880</v>
      </c>
    </row>
    <row r="13" spans="1:27" ht="13.5">
      <c r="A13" s="196" t="s">
        <v>109</v>
      </c>
      <c r="B13" s="200"/>
      <c r="C13" s="160">
        <v>22685</v>
      </c>
      <c r="D13" s="160"/>
      <c r="E13" s="161">
        <v>41400</v>
      </c>
      <c r="F13" s="65">
        <v>41400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20162</v>
      </c>
      <c r="R13" s="65">
        <v>20162</v>
      </c>
      <c r="S13" s="65">
        <v>0</v>
      </c>
      <c r="T13" s="65">
        <v>0</v>
      </c>
      <c r="U13" s="65">
        <v>0</v>
      </c>
      <c r="V13" s="65">
        <v>0</v>
      </c>
      <c r="W13" s="65">
        <v>20162</v>
      </c>
      <c r="X13" s="65">
        <v>41400</v>
      </c>
      <c r="Y13" s="65">
        <v>-21238</v>
      </c>
      <c r="Z13" s="145">
        <v>-51.3</v>
      </c>
      <c r="AA13" s="160">
        <v>41400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393682</v>
      </c>
      <c r="D16" s="160"/>
      <c r="E16" s="161">
        <v>600850</v>
      </c>
      <c r="F16" s="65">
        <v>600850</v>
      </c>
      <c r="G16" s="65">
        <v>31641</v>
      </c>
      <c r="H16" s="65">
        <v>46857</v>
      </c>
      <c r="I16" s="65">
        <v>21513</v>
      </c>
      <c r="J16" s="65">
        <v>100011</v>
      </c>
      <c r="K16" s="65">
        <v>32300</v>
      </c>
      <c r="L16" s="65">
        <v>500</v>
      </c>
      <c r="M16" s="65">
        <v>104450</v>
      </c>
      <c r="N16" s="65">
        <v>137250</v>
      </c>
      <c r="O16" s="65">
        <v>8400</v>
      </c>
      <c r="P16" s="65">
        <v>28900</v>
      </c>
      <c r="Q16" s="65">
        <v>26540</v>
      </c>
      <c r="R16" s="65">
        <v>63840</v>
      </c>
      <c r="S16" s="65">
        <v>72830</v>
      </c>
      <c r="T16" s="65">
        <v>31755</v>
      </c>
      <c r="U16" s="65">
        <v>0</v>
      </c>
      <c r="V16" s="65">
        <v>104585</v>
      </c>
      <c r="W16" s="65">
        <v>405686</v>
      </c>
      <c r="X16" s="65">
        <v>600850</v>
      </c>
      <c r="Y16" s="65">
        <v>-195164</v>
      </c>
      <c r="Z16" s="145">
        <v>-32.48</v>
      </c>
      <c r="AA16" s="160">
        <v>600850</v>
      </c>
    </row>
    <row r="17" spans="1:27" ht="13.5">
      <c r="A17" s="196" t="s">
        <v>113</v>
      </c>
      <c r="B17" s="200"/>
      <c r="C17" s="160">
        <v>33957</v>
      </c>
      <c r="D17" s="160"/>
      <c r="E17" s="161">
        <v>211610</v>
      </c>
      <c r="F17" s="65">
        <v>211610</v>
      </c>
      <c r="G17" s="65">
        <v>0</v>
      </c>
      <c r="H17" s="65">
        <v>113691</v>
      </c>
      <c r="I17" s="65">
        <v>173505</v>
      </c>
      <c r="J17" s="65">
        <v>287196</v>
      </c>
      <c r="K17" s="65">
        <v>11367</v>
      </c>
      <c r="L17" s="65">
        <v>8442</v>
      </c>
      <c r="M17" s="65">
        <v>5021</v>
      </c>
      <c r="N17" s="65">
        <v>24830</v>
      </c>
      <c r="O17" s="65">
        <v>2130</v>
      </c>
      <c r="P17" s="65">
        <v>2203</v>
      </c>
      <c r="Q17" s="65">
        <v>201726</v>
      </c>
      <c r="R17" s="65">
        <v>206059</v>
      </c>
      <c r="S17" s="65">
        <v>3003</v>
      </c>
      <c r="T17" s="65">
        <v>172553</v>
      </c>
      <c r="U17" s="65">
        <v>0</v>
      </c>
      <c r="V17" s="65">
        <v>175556</v>
      </c>
      <c r="W17" s="65">
        <v>693641</v>
      </c>
      <c r="X17" s="65">
        <v>211610</v>
      </c>
      <c r="Y17" s="65">
        <v>482031</v>
      </c>
      <c r="Z17" s="145">
        <v>227.79</v>
      </c>
      <c r="AA17" s="160">
        <v>211610</v>
      </c>
    </row>
    <row r="18" spans="1:27" ht="13.5">
      <c r="A18" s="198" t="s">
        <v>114</v>
      </c>
      <c r="B18" s="197"/>
      <c r="C18" s="160">
        <v>2253641</v>
      </c>
      <c r="D18" s="160"/>
      <c r="E18" s="161">
        <v>1254500</v>
      </c>
      <c r="F18" s="65">
        <v>1254500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2532321</v>
      </c>
      <c r="N18" s="65">
        <v>2532321</v>
      </c>
      <c r="O18" s="65">
        <v>0</v>
      </c>
      <c r="P18" s="65">
        <v>0</v>
      </c>
      <c r="Q18" s="65">
        <v>0</v>
      </c>
      <c r="R18" s="65">
        <v>0</v>
      </c>
      <c r="S18" s="65">
        <v>208365</v>
      </c>
      <c r="T18" s="65">
        <v>0</v>
      </c>
      <c r="U18" s="65">
        <v>0</v>
      </c>
      <c r="V18" s="65">
        <v>208365</v>
      </c>
      <c r="W18" s="65">
        <v>2740686</v>
      </c>
      <c r="X18" s="65">
        <v>1254500</v>
      </c>
      <c r="Y18" s="65">
        <v>1486186</v>
      </c>
      <c r="Z18" s="145">
        <v>118.47</v>
      </c>
      <c r="AA18" s="160">
        <v>1254500</v>
      </c>
    </row>
    <row r="19" spans="1:27" ht="13.5">
      <c r="A19" s="196" t="s">
        <v>34</v>
      </c>
      <c r="B19" s="200"/>
      <c r="C19" s="160">
        <v>37620830</v>
      </c>
      <c r="D19" s="160"/>
      <c r="E19" s="161">
        <v>47903000</v>
      </c>
      <c r="F19" s="65">
        <v>47903000</v>
      </c>
      <c r="G19" s="65">
        <v>13151000</v>
      </c>
      <c r="H19" s="65">
        <v>8923000</v>
      </c>
      <c r="I19" s="65">
        <v>0</v>
      </c>
      <c r="J19" s="65">
        <v>22074000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8009000</v>
      </c>
      <c r="Q19" s="65">
        <v>0</v>
      </c>
      <c r="R19" s="65">
        <v>8009000</v>
      </c>
      <c r="S19" s="65">
        <v>0</v>
      </c>
      <c r="T19" s="65">
        <v>7657000</v>
      </c>
      <c r="U19" s="65">
        <v>0</v>
      </c>
      <c r="V19" s="65">
        <v>7657000</v>
      </c>
      <c r="W19" s="65">
        <v>37740000</v>
      </c>
      <c r="X19" s="65">
        <v>47903000</v>
      </c>
      <c r="Y19" s="65">
        <v>-10163000</v>
      </c>
      <c r="Z19" s="145">
        <v>-21.22</v>
      </c>
      <c r="AA19" s="160">
        <v>47903000</v>
      </c>
    </row>
    <row r="20" spans="1:27" ht="13.5">
      <c r="A20" s="196" t="s">
        <v>35</v>
      </c>
      <c r="B20" s="200" t="s">
        <v>96</v>
      </c>
      <c r="C20" s="160">
        <v>8128375</v>
      </c>
      <c r="D20" s="160"/>
      <c r="E20" s="161">
        <v>32861215</v>
      </c>
      <c r="F20" s="59">
        <v>32861215</v>
      </c>
      <c r="G20" s="59">
        <v>84147</v>
      </c>
      <c r="H20" s="59">
        <v>121295</v>
      </c>
      <c r="I20" s="59">
        <v>90004</v>
      </c>
      <c r="J20" s="59">
        <v>295446</v>
      </c>
      <c r="K20" s="59">
        <v>62869</v>
      </c>
      <c r="L20" s="59">
        <v>112676</v>
      </c>
      <c r="M20" s="59">
        <v>54100</v>
      </c>
      <c r="N20" s="59">
        <v>229645</v>
      </c>
      <c r="O20" s="59">
        <v>28791</v>
      </c>
      <c r="P20" s="59">
        <v>1547004</v>
      </c>
      <c r="Q20" s="59">
        <v>189225</v>
      </c>
      <c r="R20" s="59">
        <v>1765020</v>
      </c>
      <c r="S20" s="59">
        <v>58552</v>
      </c>
      <c r="T20" s="59">
        <v>741226</v>
      </c>
      <c r="U20" s="59">
        <v>0</v>
      </c>
      <c r="V20" s="59">
        <v>799778</v>
      </c>
      <c r="W20" s="59">
        <v>3089889</v>
      </c>
      <c r="X20" s="59">
        <v>32861215</v>
      </c>
      <c r="Y20" s="59">
        <v>-29771326</v>
      </c>
      <c r="Z20" s="199">
        <v>-90.6</v>
      </c>
      <c r="AA20" s="135">
        <v>32861215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112803229</v>
      </c>
      <c r="D22" s="203">
        <f>SUM(D5:D21)</f>
        <v>0</v>
      </c>
      <c r="E22" s="204">
        <f t="shared" si="0"/>
        <v>161638610</v>
      </c>
      <c r="F22" s="205">
        <f t="shared" si="0"/>
        <v>161638610</v>
      </c>
      <c r="G22" s="205">
        <f t="shared" si="0"/>
        <v>20130059</v>
      </c>
      <c r="H22" s="205">
        <f t="shared" si="0"/>
        <v>17922391</v>
      </c>
      <c r="I22" s="205">
        <f t="shared" si="0"/>
        <v>6947292</v>
      </c>
      <c r="J22" s="205">
        <f t="shared" si="0"/>
        <v>44999742</v>
      </c>
      <c r="K22" s="205">
        <f t="shared" si="0"/>
        <v>4659767</v>
      </c>
      <c r="L22" s="205">
        <f t="shared" si="0"/>
        <v>5891869</v>
      </c>
      <c r="M22" s="205">
        <f t="shared" si="0"/>
        <v>8733909</v>
      </c>
      <c r="N22" s="205">
        <f t="shared" si="0"/>
        <v>19285545</v>
      </c>
      <c r="O22" s="205">
        <f t="shared" si="0"/>
        <v>4297442</v>
      </c>
      <c r="P22" s="205">
        <f t="shared" si="0"/>
        <v>16296192</v>
      </c>
      <c r="Q22" s="205">
        <f t="shared" si="0"/>
        <v>7541818</v>
      </c>
      <c r="R22" s="205">
        <f t="shared" si="0"/>
        <v>28135452</v>
      </c>
      <c r="S22" s="205">
        <f t="shared" si="0"/>
        <v>5796391</v>
      </c>
      <c r="T22" s="205">
        <f t="shared" si="0"/>
        <v>39516659</v>
      </c>
      <c r="U22" s="205">
        <f t="shared" si="0"/>
        <v>0</v>
      </c>
      <c r="V22" s="205">
        <f t="shared" si="0"/>
        <v>45313050</v>
      </c>
      <c r="W22" s="205">
        <f t="shared" si="0"/>
        <v>137733789</v>
      </c>
      <c r="X22" s="205">
        <f t="shared" si="0"/>
        <v>161638610</v>
      </c>
      <c r="Y22" s="205">
        <f t="shared" si="0"/>
        <v>-23904821</v>
      </c>
      <c r="Z22" s="206">
        <f>+IF(X22&lt;&gt;0,+(Y22/X22)*100,0)</f>
        <v>-14.789053803419863</v>
      </c>
      <c r="AA22" s="203">
        <f>SUM(AA5:AA21)</f>
        <v>161638610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49536557</v>
      </c>
      <c r="D25" s="160"/>
      <c r="E25" s="161">
        <v>62186416</v>
      </c>
      <c r="F25" s="65">
        <v>62186416</v>
      </c>
      <c r="G25" s="65">
        <v>3925063</v>
      </c>
      <c r="H25" s="65">
        <v>4127289</v>
      </c>
      <c r="I25" s="65">
        <v>4023630</v>
      </c>
      <c r="J25" s="65">
        <v>12075982</v>
      </c>
      <c r="K25" s="65">
        <v>4641023</v>
      </c>
      <c r="L25" s="65">
        <v>4233328</v>
      </c>
      <c r="M25" s="65">
        <v>4298610</v>
      </c>
      <c r="N25" s="65">
        <v>13172961</v>
      </c>
      <c r="O25" s="65">
        <v>4357157</v>
      </c>
      <c r="P25" s="65">
        <v>4241642</v>
      </c>
      <c r="Q25" s="65">
        <v>4407445</v>
      </c>
      <c r="R25" s="65">
        <v>13006244</v>
      </c>
      <c r="S25" s="65">
        <v>4303563</v>
      </c>
      <c r="T25" s="65">
        <v>4298932</v>
      </c>
      <c r="U25" s="65">
        <v>0</v>
      </c>
      <c r="V25" s="65">
        <v>8602495</v>
      </c>
      <c r="W25" s="65">
        <v>46857682</v>
      </c>
      <c r="X25" s="65">
        <v>62186416</v>
      </c>
      <c r="Y25" s="65">
        <v>-15328734</v>
      </c>
      <c r="Z25" s="145">
        <v>-24.65</v>
      </c>
      <c r="AA25" s="160">
        <v>62186416</v>
      </c>
    </row>
    <row r="26" spans="1:27" ht="13.5">
      <c r="A26" s="198" t="s">
        <v>38</v>
      </c>
      <c r="B26" s="197"/>
      <c r="C26" s="160">
        <v>3447288</v>
      </c>
      <c r="D26" s="160"/>
      <c r="E26" s="161">
        <v>3977322</v>
      </c>
      <c r="F26" s="65">
        <v>3977322</v>
      </c>
      <c r="G26" s="65">
        <v>316420</v>
      </c>
      <c r="H26" s="65">
        <v>339358</v>
      </c>
      <c r="I26" s="65">
        <v>337446</v>
      </c>
      <c r="J26" s="65">
        <v>993224</v>
      </c>
      <c r="K26" s="65">
        <v>0</v>
      </c>
      <c r="L26" s="65">
        <v>0</v>
      </c>
      <c r="M26" s="65">
        <v>0</v>
      </c>
      <c r="N26" s="65">
        <v>0</v>
      </c>
      <c r="O26" s="65">
        <v>437767</v>
      </c>
      <c r="P26" s="65">
        <v>337230</v>
      </c>
      <c r="Q26" s="65">
        <v>390771</v>
      </c>
      <c r="R26" s="65">
        <v>1165768</v>
      </c>
      <c r="S26" s="65">
        <v>354247</v>
      </c>
      <c r="T26" s="65">
        <v>354247</v>
      </c>
      <c r="U26" s="65">
        <v>0</v>
      </c>
      <c r="V26" s="65">
        <v>708494</v>
      </c>
      <c r="W26" s="65">
        <v>2867486</v>
      </c>
      <c r="X26" s="65">
        <v>3977322</v>
      </c>
      <c r="Y26" s="65">
        <v>-1109836</v>
      </c>
      <c r="Z26" s="145">
        <v>-27.9</v>
      </c>
      <c r="AA26" s="160">
        <v>3977322</v>
      </c>
    </row>
    <row r="27" spans="1:27" ht="13.5">
      <c r="A27" s="198" t="s">
        <v>118</v>
      </c>
      <c r="B27" s="197" t="s">
        <v>99</v>
      </c>
      <c r="C27" s="160">
        <v>59887392</v>
      </c>
      <c r="D27" s="160"/>
      <c r="E27" s="161">
        <v>2243240</v>
      </c>
      <c r="F27" s="65">
        <v>2243240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2243240</v>
      </c>
      <c r="Y27" s="65">
        <v>-2243240</v>
      </c>
      <c r="Z27" s="145">
        <v>-100</v>
      </c>
      <c r="AA27" s="160">
        <v>2243240</v>
      </c>
    </row>
    <row r="28" spans="1:27" ht="13.5">
      <c r="A28" s="198" t="s">
        <v>39</v>
      </c>
      <c r="B28" s="197" t="s">
        <v>96</v>
      </c>
      <c r="C28" s="160">
        <v>2750112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140406</v>
      </c>
      <c r="D29" s="160"/>
      <c r="E29" s="161">
        <v>2443991</v>
      </c>
      <c r="F29" s="65">
        <v>2443991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11350</v>
      </c>
      <c r="T29" s="65">
        <v>1257</v>
      </c>
      <c r="U29" s="65">
        <v>0</v>
      </c>
      <c r="V29" s="65">
        <v>12607</v>
      </c>
      <c r="W29" s="65">
        <v>12607</v>
      </c>
      <c r="X29" s="65">
        <v>2443991</v>
      </c>
      <c r="Y29" s="65">
        <v>-2431384</v>
      </c>
      <c r="Z29" s="145">
        <v>-99.48</v>
      </c>
      <c r="AA29" s="160">
        <v>2443991</v>
      </c>
    </row>
    <row r="30" spans="1:27" ht="13.5">
      <c r="A30" s="198" t="s">
        <v>119</v>
      </c>
      <c r="B30" s="197" t="s">
        <v>96</v>
      </c>
      <c r="C30" s="160">
        <v>23116368</v>
      </c>
      <c r="D30" s="160"/>
      <c r="E30" s="161">
        <v>25979680</v>
      </c>
      <c r="F30" s="65">
        <v>25979680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1917535</v>
      </c>
      <c r="Q30" s="65">
        <v>0</v>
      </c>
      <c r="R30" s="65">
        <v>1917535</v>
      </c>
      <c r="S30" s="65">
        <v>2000645</v>
      </c>
      <c r="T30" s="65">
        <v>2084848</v>
      </c>
      <c r="U30" s="65">
        <v>0</v>
      </c>
      <c r="V30" s="65">
        <v>4085493</v>
      </c>
      <c r="W30" s="65">
        <v>6003028</v>
      </c>
      <c r="X30" s="65">
        <v>25979680</v>
      </c>
      <c r="Y30" s="65">
        <v>-19976652</v>
      </c>
      <c r="Z30" s="145">
        <v>-76.89</v>
      </c>
      <c r="AA30" s="160">
        <v>25979680</v>
      </c>
    </row>
    <row r="31" spans="1:27" ht="13.5">
      <c r="A31" s="198" t="s">
        <v>120</v>
      </c>
      <c r="B31" s="197" t="s">
        <v>121</v>
      </c>
      <c r="C31" s="160">
        <v>7865792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179492</v>
      </c>
      <c r="Q31" s="65">
        <v>0</v>
      </c>
      <c r="R31" s="65">
        <v>179492</v>
      </c>
      <c r="S31" s="65">
        <v>333338</v>
      </c>
      <c r="T31" s="65">
        <v>651671</v>
      </c>
      <c r="U31" s="65">
        <v>0</v>
      </c>
      <c r="V31" s="65">
        <v>985009</v>
      </c>
      <c r="W31" s="65">
        <v>1164501</v>
      </c>
      <c r="X31" s="65">
        <v>0</v>
      </c>
      <c r="Y31" s="65">
        <v>1164501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6487000</v>
      </c>
      <c r="D32" s="160"/>
      <c r="E32" s="161">
        <v>6277547</v>
      </c>
      <c r="F32" s="65">
        <v>6277547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800625</v>
      </c>
      <c r="P32" s="65">
        <v>800709</v>
      </c>
      <c r="Q32" s="65">
        <v>0</v>
      </c>
      <c r="R32" s="65">
        <v>1601334</v>
      </c>
      <c r="S32" s="65">
        <v>709349</v>
      </c>
      <c r="T32" s="65">
        <v>177683</v>
      </c>
      <c r="U32" s="65">
        <v>0</v>
      </c>
      <c r="V32" s="65">
        <v>887032</v>
      </c>
      <c r="W32" s="65">
        <v>2488366</v>
      </c>
      <c r="X32" s="65">
        <v>6277547</v>
      </c>
      <c r="Y32" s="65">
        <v>-3789181</v>
      </c>
      <c r="Z32" s="145">
        <v>-60.36</v>
      </c>
      <c r="AA32" s="160">
        <v>6277547</v>
      </c>
    </row>
    <row r="33" spans="1:27" ht="13.5">
      <c r="A33" s="198" t="s">
        <v>42</v>
      </c>
      <c r="B33" s="197"/>
      <c r="C33" s="160">
        <v>3557934</v>
      </c>
      <c r="D33" s="160"/>
      <c r="E33" s="161">
        <v>16341000</v>
      </c>
      <c r="F33" s="65">
        <v>16341000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16328</v>
      </c>
      <c r="M33" s="65">
        <v>10300</v>
      </c>
      <c r="N33" s="65">
        <v>26628</v>
      </c>
      <c r="O33" s="65">
        <v>53526</v>
      </c>
      <c r="P33" s="65">
        <v>32873</v>
      </c>
      <c r="Q33" s="65">
        <v>454163</v>
      </c>
      <c r="R33" s="65">
        <v>540562</v>
      </c>
      <c r="S33" s="65">
        <v>385804</v>
      </c>
      <c r="T33" s="65">
        <v>1056142</v>
      </c>
      <c r="U33" s="65">
        <v>0</v>
      </c>
      <c r="V33" s="65">
        <v>1441946</v>
      </c>
      <c r="W33" s="65">
        <v>2009136</v>
      </c>
      <c r="X33" s="65">
        <v>16341000</v>
      </c>
      <c r="Y33" s="65">
        <v>-14331864</v>
      </c>
      <c r="Z33" s="145">
        <v>-87.7</v>
      </c>
      <c r="AA33" s="160">
        <v>16341000</v>
      </c>
    </row>
    <row r="34" spans="1:27" ht="13.5">
      <c r="A34" s="198" t="s">
        <v>43</v>
      </c>
      <c r="B34" s="197" t="s">
        <v>123</v>
      </c>
      <c r="C34" s="160">
        <v>18662570</v>
      </c>
      <c r="D34" s="160"/>
      <c r="E34" s="161">
        <v>42189414</v>
      </c>
      <c r="F34" s="65">
        <v>42189414</v>
      </c>
      <c r="G34" s="65">
        <v>10729732</v>
      </c>
      <c r="H34" s="65">
        <v>1595646</v>
      </c>
      <c r="I34" s="65">
        <v>4785828</v>
      </c>
      <c r="J34" s="65">
        <v>17111206</v>
      </c>
      <c r="K34" s="65">
        <v>1363964</v>
      </c>
      <c r="L34" s="65">
        <v>6096430</v>
      </c>
      <c r="M34" s="65">
        <v>2444424</v>
      </c>
      <c r="N34" s="65">
        <v>9904818</v>
      </c>
      <c r="O34" s="65">
        <v>5016465</v>
      </c>
      <c r="P34" s="65">
        <v>1462334</v>
      </c>
      <c r="Q34" s="65">
        <v>4733376</v>
      </c>
      <c r="R34" s="65">
        <v>11212175</v>
      </c>
      <c r="S34" s="65">
        <v>1154760</v>
      </c>
      <c r="T34" s="65">
        <v>4810834</v>
      </c>
      <c r="U34" s="65">
        <v>0</v>
      </c>
      <c r="V34" s="65">
        <v>5965594</v>
      </c>
      <c r="W34" s="65">
        <v>44193793</v>
      </c>
      <c r="X34" s="65">
        <v>42189414</v>
      </c>
      <c r="Y34" s="65">
        <v>2004379</v>
      </c>
      <c r="Z34" s="145">
        <v>4.75</v>
      </c>
      <c r="AA34" s="160">
        <v>42189414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965872</v>
      </c>
      <c r="M35" s="65">
        <v>524217</v>
      </c>
      <c r="N35" s="65">
        <v>1490089</v>
      </c>
      <c r="O35" s="65">
        <v>0</v>
      </c>
      <c r="P35" s="65">
        <v>219518</v>
      </c>
      <c r="Q35" s="65">
        <v>0</v>
      </c>
      <c r="R35" s="65">
        <v>219518</v>
      </c>
      <c r="S35" s="65">
        <v>0</v>
      </c>
      <c r="T35" s="65">
        <v>122371</v>
      </c>
      <c r="U35" s="65">
        <v>0</v>
      </c>
      <c r="V35" s="65">
        <v>122371</v>
      </c>
      <c r="W35" s="65">
        <v>1831978</v>
      </c>
      <c r="X35" s="65">
        <v>0</v>
      </c>
      <c r="Y35" s="65">
        <v>1831978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175451419</v>
      </c>
      <c r="D36" s="203">
        <f>SUM(D25:D35)</f>
        <v>0</v>
      </c>
      <c r="E36" s="204">
        <f t="shared" si="1"/>
        <v>161638610</v>
      </c>
      <c r="F36" s="205">
        <f t="shared" si="1"/>
        <v>161638610</v>
      </c>
      <c r="G36" s="205">
        <f t="shared" si="1"/>
        <v>14971215</v>
      </c>
      <c r="H36" s="205">
        <f t="shared" si="1"/>
        <v>6062293</v>
      </c>
      <c r="I36" s="205">
        <f t="shared" si="1"/>
        <v>9146904</v>
      </c>
      <c r="J36" s="205">
        <f t="shared" si="1"/>
        <v>30180412</v>
      </c>
      <c r="K36" s="205">
        <f t="shared" si="1"/>
        <v>6004987</v>
      </c>
      <c r="L36" s="205">
        <f t="shared" si="1"/>
        <v>11311958</v>
      </c>
      <c r="M36" s="205">
        <f t="shared" si="1"/>
        <v>7277551</v>
      </c>
      <c r="N36" s="205">
        <f t="shared" si="1"/>
        <v>24594496</v>
      </c>
      <c r="O36" s="205">
        <f t="shared" si="1"/>
        <v>10665540</v>
      </c>
      <c r="P36" s="205">
        <f t="shared" si="1"/>
        <v>9191333</v>
      </c>
      <c r="Q36" s="205">
        <f t="shared" si="1"/>
        <v>9985755</v>
      </c>
      <c r="R36" s="205">
        <f t="shared" si="1"/>
        <v>29842628</v>
      </c>
      <c r="S36" s="205">
        <f t="shared" si="1"/>
        <v>9253056</v>
      </c>
      <c r="T36" s="205">
        <f t="shared" si="1"/>
        <v>13557985</v>
      </c>
      <c r="U36" s="205">
        <f t="shared" si="1"/>
        <v>0</v>
      </c>
      <c r="V36" s="205">
        <f t="shared" si="1"/>
        <v>22811041</v>
      </c>
      <c r="W36" s="205">
        <f t="shared" si="1"/>
        <v>107428577</v>
      </c>
      <c r="X36" s="205">
        <f t="shared" si="1"/>
        <v>161638610</v>
      </c>
      <c r="Y36" s="205">
        <f t="shared" si="1"/>
        <v>-54210033</v>
      </c>
      <c r="Z36" s="206">
        <f>+IF(X36&lt;&gt;0,+(Y36/X36)*100,0)</f>
        <v>-33.537799539355106</v>
      </c>
      <c r="AA36" s="203">
        <f>SUM(AA25:AA35)</f>
        <v>161638610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-62648190</v>
      </c>
      <c r="D38" s="214">
        <f>+D22-D36</f>
        <v>0</v>
      </c>
      <c r="E38" s="215">
        <f t="shared" si="2"/>
        <v>0</v>
      </c>
      <c r="F38" s="111">
        <f t="shared" si="2"/>
        <v>0</v>
      </c>
      <c r="G38" s="111">
        <f t="shared" si="2"/>
        <v>5158844</v>
      </c>
      <c r="H38" s="111">
        <f t="shared" si="2"/>
        <v>11860098</v>
      </c>
      <c r="I38" s="111">
        <f t="shared" si="2"/>
        <v>-2199612</v>
      </c>
      <c r="J38" s="111">
        <f t="shared" si="2"/>
        <v>14819330</v>
      </c>
      <c r="K38" s="111">
        <f t="shared" si="2"/>
        <v>-1345220</v>
      </c>
      <c r="L38" s="111">
        <f t="shared" si="2"/>
        <v>-5420089</v>
      </c>
      <c r="M38" s="111">
        <f t="shared" si="2"/>
        <v>1456358</v>
      </c>
      <c r="N38" s="111">
        <f t="shared" si="2"/>
        <v>-5308951</v>
      </c>
      <c r="O38" s="111">
        <f t="shared" si="2"/>
        <v>-6368098</v>
      </c>
      <c r="P38" s="111">
        <f t="shared" si="2"/>
        <v>7104859</v>
      </c>
      <c r="Q38" s="111">
        <f t="shared" si="2"/>
        <v>-2443937</v>
      </c>
      <c r="R38" s="111">
        <f t="shared" si="2"/>
        <v>-1707176</v>
      </c>
      <c r="S38" s="111">
        <f t="shared" si="2"/>
        <v>-3456665</v>
      </c>
      <c r="T38" s="111">
        <f t="shared" si="2"/>
        <v>25958674</v>
      </c>
      <c r="U38" s="111">
        <f t="shared" si="2"/>
        <v>0</v>
      </c>
      <c r="V38" s="111">
        <f t="shared" si="2"/>
        <v>22502009</v>
      </c>
      <c r="W38" s="111">
        <f t="shared" si="2"/>
        <v>30305212</v>
      </c>
      <c r="X38" s="111">
        <f>IF(F22=F36,0,X22-X36)</f>
        <v>0</v>
      </c>
      <c r="Y38" s="111">
        <f t="shared" si="2"/>
        <v>30305212</v>
      </c>
      <c r="Z38" s="216">
        <f>+IF(X38&lt;&gt;0,+(Y38/X38)*100,0)</f>
        <v>0</v>
      </c>
      <c r="AA38" s="214">
        <f>+AA22-AA36</f>
        <v>0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4490000</v>
      </c>
      <c r="P39" s="65">
        <v>0</v>
      </c>
      <c r="Q39" s="65">
        <v>0</v>
      </c>
      <c r="R39" s="65">
        <v>4490000</v>
      </c>
      <c r="S39" s="65">
        <v>0</v>
      </c>
      <c r="T39" s="65">
        <v>0</v>
      </c>
      <c r="U39" s="65">
        <v>0</v>
      </c>
      <c r="V39" s="65">
        <v>0</v>
      </c>
      <c r="W39" s="65">
        <v>4490000</v>
      </c>
      <c r="X39" s="65">
        <v>0</v>
      </c>
      <c r="Y39" s="65">
        <v>4490000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-62648190</v>
      </c>
      <c r="D42" s="221">
        <f>SUM(D38:D41)</f>
        <v>0</v>
      </c>
      <c r="E42" s="222">
        <f t="shared" si="3"/>
        <v>0</v>
      </c>
      <c r="F42" s="93">
        <f t="shared" si="3"/>
        <v>0</v>
      </c>
      <c r="G42" s="93">
        <f t="shared" si="3"/>
        <v>5158844</v>
      </c>
      <c r="H42" s="93">
        <f t="shared" si="3"/>
        <v>11860098</v>
      </c>
      <c r="I42" s="93">
        <f t="shared" si="3"/>
        <v>-2199612</v>
      </c>
      <c r="J42" s="93">
        <f t="shared" si="3"/>
        <v>14819330</v>
      </c>
      <c r="K42" s="93">
        <f t="shared" si="3"/>
        <v>-1345220</v>
      </c>
      <c r="L42" s="93">
        <f t="shared" si="3"/>
        <v>-5420089</v>
      </c>
      <c r="M42" s="93">
        <f t="shared" si="3"/>
        <v>1456358</v>
      </c>
      <c r="N42" s="93">
        <f t="shared" si="3"/>
        <v>-5308951</v>
      </c>
      <c r="O42" s="93">
        <f t="shared" si="3"/>
        <v>-1878098</v>
      </c>
      <c r="P42" s="93">
        <f t="shared" si="3"/>
        <v>7104859</v>
      </c>
      <c r="Q42" s="93">
        <f t="shared" si="3"/>
        <v>-2443937</v>
      </c>
      <c r="R42" s="93">
        <f t="shared" si="3"/>
        <v>2782824</v>
      </c>
      <c r="S42" s="93">
        <f t="shared" si="3"/>
        <v>-3456665</v>
      </c>
      <c r="T42" s="93">
        <f t="shared" si="3"/>
        <v>25958674</v>
      </c>
      <c r="U42" s="93">
        <f t="shared" si="3"/>
        <v>0</v>
      </c>
      <c r="V42" s="93">
        <f t="shared" si="3"/>
        <v>22502009</v>
      </c>
      <c r="W42" s="93">
        <f t="shared" si="3"/>
        <v>34795212</v>
      </c>
      <c r="X42" s="93">
        <f t="shared" si="3"/>
        <v>0</v>
      </c>
      <c r="Y42" s="93">
        <f t="shared" si="3"/>
        <v>34795212</v>
      </c>
      <c r="Z42" s="223">
        <f>+IF(X42&lt;&gt;0,+(Y42/X42)*100,0)</f>
        <v>0</v>
      </c>
      <c r="AA42" s="221">
        <f>SUM(AA38:AA41)</f>
        <v>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-62648190</v>
      </c>
      <c r="D44" s="225">
        <f>+D42-D43</f>
        <v>0</v>
      </c>
      <c r="E44" s="226">
        <f t="shared" si="4"/>
        <v>0</v>
      </c>
      <c r="F44" s="82">
        <f t="shared" si="4"/>
        <v>0</v>
      </c>
      <c r="G44" s="82">
        <f t="shared" si="4"/>
        <v>5158844</v>
      </c>
      <c r="H44" s="82">
        <f t="shared" si="4"/>
        <v>11860098</v>
      </c>
      <c r="I44" s="82">
        <f t="shared" si="4"/>
        <v>-2199612</v>
      </c>
      <c r="J44" s="82">
        <f t="shared" si="4"/>
        <v>14819330</v>
      </c>
      <c r="K44" s="82">
        <f t="shared" si="4"/>
        <v>-1345220</v>
      </c>
      <c r="L44" s="82">
        <f t="shared" si="4"/>
        <v>-5420089</v>
      </c>
      <c r="M44" s="82">
        <f t="shared" si="4"/>
        <v>1456358</v>
      </c>
      <c r="N44" s="82">
        <f t="shared" si="4"/>
        <v>-5308951</v>
      </c>
      <c r="O44" s="82">
        <f t="shared" si="4"/>
        <v>-1878098</v>
      </c>
      <c r="P44" s="82">
        <f t="shared" si="4"/>
        <v>7104859</v>
      </c>
      <c r="Q44" s="82">
        <f t="shared" si="4"/>
        <v>-2443937</v>
      </c>
      <c r="R44" s="82">
        <f t="shared" si="4"/>
        <v>2782824</v>
      </c>
      <c r="S44" s="82">
        <f t="shared" si="4"/>
        <v>-3456665</v>
      </c>
      <c r="T44" s="82">
        <f t="shared" si="4"/>
        <v>25958674</v>
      </c>
      <c r="U44" s="82">
        <f t="shared" si="4"/>
        <v>0</v>
      </c>
      <c r="V44" s="82">
        <f t="shared" si="4"/>
        <v>22502009</v>
      </c>
      <c r="W44" s="82">
        <f t="shared" si="4"/>
        <v>34795212</v>
      </c>
      <c r="X44" s="82">
        <f t="shared" si="4"/>
        <v>0</v>
      </c>
      <c r="Y44" s="82">
        <f t="shared" si="4"/>
        <v>34795212</v>
      </c>
      <c r="Z44" s="227">
        <f>+IF(X44&lt;&gt;0,+(Y44/X44)*100,0)</f>
        <v>0</v>
      </c>
      <c r="AA44" s="225">
        <f>+AA42-AA43</f>
        <v>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-62648190</v>
      </c>
      <c r="D46" s="221">
        <f>SUM(D44:D45)</f>
        <v>0</v>
      </c>
      <c r="E46" s="222">
        <f t="shared" si="5"/>
        <v>0</v>
      </c>
      <c r="F46" s="93">
        <f t="shared" si="5"/>
        <v>0</v>
      </c>
      <c r="G46" s="93">
        <f t="shared" si="5"/>
        <v>5158844</v>
      </c>
      <c r="H46" s="93">
        <f t="shared" si="5"/>
        <v>11860098</v>
      </c>
      <c r="I46" s="93">
        <f t="shared" si="5"/>
        <v>-2199612</v>
      </c>
      <c r="J46" s="93">
        <f t="shared" si="5"/>
        <v>14819330</v>
      </c>
      <c r="K46" s="93">
        <f t="shared" si="5"/>
        <v>-1345220</v>
      </c>
      <c r="L46" s="93">
        <f t="shared" si="5"/>
        <v>-5420089</v>
      </c>
      <c r="M46" s="93">
        <f t="shared" si="5"/>
        <v>1456358</v>
      </c>
      <c r="N46" s="93">
        <f t="shared" si="5"/>
        <v>-5308951</v>
      </c>
      <c r="O46" s="93">
        <f t="shared" si="5"/>
        <v>-1878098</v>
      </c>
      <c r="P46" s="93">
        <f t="shared" si="5"/>
        <v>7104859</v>
      </c>
      <c r="Q46" s="93">
        <f t="shared" si="5"/>
        <v>-2443937</v>
      </c>
      <c r="R46" s="93">
        <f t="shared" si="5"/>
        <v>2782824</v>
      </c>
      <c r="S46" s="93">
        <f t="shared" si="5"/>
        <v>-3456665</v>
      </c>
      <c r="T46" s="93">
        <f t="shared" si="5"/>
        <v>25958674</v>
      </c>
      <c r="U46" s="93">
        <f t="shared" si="5"/>
        <v>0</v>
      </c>
      <c r="V46" s="93">
        <f t="shared" si="5"/>
        <v>22502009</v>
      </c>
      <c r="W46" s="93">
        <f t="shared" si="5"/>
        <v>34795212</v>
      </c>
      <c r="X46" s="93">
        <f t="shared" si="5"/>
        <v>0</v>
      </c>
      <c r="Y46" s="93">
        <f t="shared" si="5"/>
        <v>34795212</v>
      </c>
      <c r="Z46" s="223">
        <f>+IF(X46&lt;&gt;0,+(Y46/X46)*100,0)</f>
        <v>0</v>
      </c>
      <c r="AA46" s="221">
        <f>SUM(AA44:AA45)</f>
        <v>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-62648190</v>
      </c>
      <c r="D48" s="232">
        <f>SUM(D46:D47)</f>
        <v>0</v>
      </c>
      <c r="E48" s="233">
        <f t="shared" si="6"/>
        <v>0</v>
      </c>
      <c r="F48" s="234">
        <f t="shared" si="6"/>
        <v>0</v>
      </c>
      <c r="G48" s="234">
        <f t="shared" si="6"/>
        <v>5158844</v>
      </c>
      <c r="H48" s="235">
        <f t="shared" si="6"/>
        <v>11860098</v>
      </c>
      <c r="I48" s="235">
        <f t="shared" si="6"/>
        <v>-2199612</v>
      </c>
      <c r="J48" s="235">
        <f t="shared" si="6"/>
        <v>14819330</v>
      </c>
      <c r="K48" s="235">
        <f t="shared" si="6"/>
        <v>-1345220</v>
      </c>
      <c r="L48" s="235">
        <f t="shared" si="6"/>
        <v>-5420089</v>
      </c>
      <c r="M48" s="234">
        <f t="shared" si="6"/>
        <v>1456358</v>
      </c>
      <c r="N48" s="234">
        <f t="shared" si="6"/>
        <v>-5308951</v>
      </c>
      <c r="O48" s="235">
        <f t="shared" si="6"/>
        <v>-1878098</v>
      </c>
      <c r="P48" s="235">
        <f t="shared" si="6"/>
        <v>7104859</v>
      </c>
      <c r="Q48" s="235">
        <f t="shared" si="6"/>
        <v>-2443937</v>
      </c>
      <c r="R48" s="235">
        <f t="shared" si="6"/>
        <v>2782824</v>
      </c>
      <c r="S48" s="235">
        <f t="shared" si="6"/>
        <v>-3456665</v>
      </c>
      <c r="T48" s="234">
        <f t="shared" si="6"/>
        <v>25958674</v>
      </c>
      <c r="U48" s="234">
        <f t="shared" si="6"/>
        <v>0</v>
      </c>
      <c r="V48" s="235">
        <f t="shared" si="6"/>
        <v>22502009</v>
      </c>
      <c r="W48" s="235">
        <f t="shared" si="6"/>
        <v>34795212</v>
      </c>
      <c r="X48" s="235">
        <f t="shared" si="6"/>
        <v>0</v>
      </c>
      <c r="Y48" s="235">
        <f t="shared" si="6"/>
        <v>34795212</v>
      </c>
      <c r="Z48" s="236">
        <f>+IF(X48&lt;&gt;0,+(Y48/X48)*100,0)</f>
        <v>0</v>
      </c>
      <c r="AA48" s="237">
        <f>SUM(AA46:AA47)</f>
        <v>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85582</v>
      </c>
      <c r="D5" s="158">
        <f>SUM(D6:D8)</f>
        <v>0</v>
      </c>
      <c r="E5" s="159">
        <f t="shared" si="0"/>
        <v>4395750</v>
      </c>
      <c r="F5" s="105">
        <f t="shared" si="0"/>
        <v>13438731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15743</v>
      </c>
      <c r="L5" s="105">
        <f t="shared" si="0"/>
        <v>0</v>
      </c>
      <c r="M5" s="105">
        <f t="shared" si="0"/>
        <v>0</v>
      </c>
      <c r="N5" s="105">
        <f t="shared" si="0"/>
        <v>15743</v>
      </c>
      <c r="O5" s="105">
        <f t="shared" si="0"/>
        <v>6410</v>
      </c>
      <c r="P5" s="105">
        <f t="shared" si="0"/>
        <v>282878</v>
      </c>
      <c r="Q5" s="105">
        <f t="shared" si="0"/>
        <v>454162</v>
      </c>
      <c r="R5" s="105">
        <f t="shared" si="0"/>
        <v>743450</v>
      </c>
      <c r="S5" s="105">
        <f t="shared" si="0"/>
        <v>28936</v>
      </c>
      <c r="T5" s="105">
        <f t="shared" si="0"/>
        <v>978205</v>
      </c>
      <c r="U5" s="105">
        <f t="shared" si="0"/>
        <v>0</v>
      </c>
      <c r="V5" s="105">
        <f t="shared" si="0"/>
        <v>1007141</v>
      </c>
      <c r="W5" s="105">
        <f t="shared" si="0"/>
        <v>1766334</v>
      </c>
      <c r="X5" s="105">
        <f t="shared" si="0"/>
        <v>13438731</v>
      </c>
      <c r="Y5" s="105">
        <f t="shared" si="0"/>
        <v>-11672397</v>
      </c>
      <c r="Z5" s="142">
        <f>+IF(X5&lt;&gt;0,+(Y5/X5)*100,0)</f>
        <v>-86.8563929138845</v>
      </c>
      <c r="AA5" s="158">
        <f>SUM(AA6:AA8)</f>
        <v>13438731</v>
      </c>
    </row>
    <row r="6" spans="1:27" ht="13.5">
      <c r="A6" s="143" t="s">
        <v>75</v>
      </c>
      <c r="B6" s="141"/>
      <c r="C6" s="160">
        <v>79283</v>
      </c>
      <c r="D6" s="160"/>
      <c r="E6" s="161">
        <v>4395750</v>
      </c>
      <c r="F6" s="65">
        <v>13372236</v>
      </c>
      <c r="G6" s="65"/>
      <c r="H6" s="65"/>
      <c r="I6" s="65"/>
      <c r="J6" s="65"/>
      <c r="K6" s="65">
        <v>15743</v>
      </c>
      <c r="L6" s="65"/>
      <c r="M6" s="65"/>
      <c r="N6" s="65">
        <v>15743</v>
      </c>
      <c r="O6" s="65">
        <v>6410</v>
      </c>
      <c r="P6" s="65">
        <v>282878</v>
      </c>
      <c r="Q6" s="65">
        <v>454162</v>
      </c>
      <c r="R6" s="65">
        <v>743450</v>
      </c>
      <c r="S6" s="65">
        <v>28936</v>
      </c>
      <c r="T6" s="65">
        <v>978205</v>
      </c>
      <c r="U6" s="65"/>
      <c r="V6" s="65">
        <v>1007141</v>
      </c>
      <c r="W6" s="65">
        <v>1766334</v>
      </c>
      <c r="X6" s="65">
        <v>13372236</v>
      </c>
      <c r="Y6" s="65">
        <v>-11605902</v>
      </c>
      <c r="Z6" s="145">
        <v>-86.79</v>
      </c>
      <c r="AA6" s="67">
        <v>13372236</v>
      </c>
    </row>
    <row r="7" spans="1:27" ht="13.5">
      <c r="A7" s="143" t="s">
        <v>76</v>
      </c>
      <c r="B7" s="141"/>
      <c r="C7" s="162">
        <v>6299</v>
      </c>
      <c r="D7" s="162"/>
      <c r="E7" s="163"/>
      <c r="F7" s="164">
        <v>66495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>
        <v>66495</v>
      </c>
      <c r="Y7" s="164">
        <v>-66495</v>
      </c>
      <c r="Z7" s="146">
        <v>-100</v>
      </c>
      <c r="AA7" s="239">
        <v>66495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115529</v>
      </c>
      <c r="D9" s="158">
        <f>SUM(D10:D14)</f>
        <v>0</v>
      </c>
      <c r="E9" s="159">
        <f t="shared" si="1"/>
        <v>0</v>
      </c>
      <c r="F9" s="105">
        <f t="shared" si="1"/>
        <v>20000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20000</v>
      </c>
      <c r="Y9" s="105">
        <f t="shared" si="1"/>
        <v>-20000</v>
      </c>
      <c r="Z9" s="142">
        <f>+IF(X9&lt;&gt;0,+(Y9/X9)*100,0)</f>
        <v>-100</v>
      </c>
      <c r="AA9" s="107">
        <f>SUM(AA10:AA14)</f>
        <v>20000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>
        <v>115529</v>
      </c>
      <c r="D11" s="160"/>
      <c r="E11" s="161"/>
      <c r="F11" s="65">
        <v>20000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20000</v>
      </c>
      <c r="Y11" s="65">
        <v>-20000</v>
      </c>
      <c r="Z11" s="145">
        <v>-100</v>
      </c>
      <c r="AA11" s="67">
        <v>20000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365668</v>
      </c>
      <c r="D19" s="158">
        <f>SUM(D20:D23)</f>
        <v>0</v>
      </c>
      <c r="E19" s="159">
        <f t="shared" si="3"/>
        <v>8735250</v>
      </c>
      <c r="F19" s="105">
        <f t="shared" si="3"/>
        <v>219462</v>
      </c>
      <c r="G19" s="105">
        <f t="shared" si="3"/>
        <v>0</v>
      </c>
      <c r="H19" s="105">
        <f t="shared" si="3"/>
        <v>70640</v>
      </c>
      <c r="I19" s="105">
        <f t="shared" si="3"/>
        <v>0</v>
      </c>
      <c r="J19" s="105">
        <f t="shared" si="3"/>
        <v>70640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70640</v>
      </c>
      <c r="X19" s="105">
        <f t="shared" si="3"/>
        <v>219462</v>
      </c>
      <c r="Y19" s="105">
        <f t="shared" si="3"/>
        <v>-148822</v>
      </c>
      <c r="Z19" s="142">
        <f>+IF(X19&lt;&gt;0,+(Y19/X19)*100,0)</f>
        <v>-67.81219527754236</v>
      </c>
      <c r="AA19" s="107">
        <f>SUM(AA20:AA23)</f>
        <v>219462</v>
      </c>
    </row>
    <row r="20" spans="1:27" ht="13.5">
      <c r="A20" s="143" t="s">
        <v>89</v>
      </c>
      <c r="B20" s="141"/>
      <c r="C20" s="160">
        <v>74337</v>
      </c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>
        <v>291331</v>
      </c>
      <c r="D21" s="160"/>
      <c r="E21" s="161">
        <v>5171639</v>
      </c>
      <c r="F21" s="65">
        <v>64429</v>
      </c>
      <c r="G21" s="65"/>
      <c r="H21" s="65">
        <v>66429</v>
      </c>
      <c r="I21" s="65"/>
      <c r="J21" s="65">
        <v>66429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>
        <v>66429</v>
      </c>
      <c r="X21" s="65">
        <v>64429</v>
      </c>
      <c r="Y21" s="65">
        <v>2000</v>
      </c>
      <c r="Z21" s="145">
        <v>3.1</v>
      </c>
      <c r="AA21" s="67">
        <v>64429</v>
      </c>
    </row>
    <row r="22" spans="1:27" ht="13.5">
      <c r="A22" s="143" t="s">
        <v>91</v>
      </c>
      <c r="B22" s="141"/>
      <c r="C22" s="162"/>
      <c r="D22" s="162"/>
      <c r="E22" s="163">
        <v>554011</v>
      </c>
      <c r="F22" s="164">
        <v>155033</v>
      </c>
      <c r="G22" s="164"/>
      <c r="H22" s="164">
        <v>4211</v>
      </c>
      <c r="I22" s="164"/>
      <c r="J22" s="164">
        <v>4211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>
        <v>4211</v>
      </c>
      <c r="X22" s="164">
        <v>155033</v>
      </c>
      <c r="Y22" s="164">
        <v>-150822</v>
      </c>
      <c r="Z22" s="146">
        <v>-97.28</v>
      </c>
      <c r="AA22" s="239">
        <v>155033</v>
      </c>
    </row>
    <row r="23" spans="1:27" ht="13.5">
      <c r="A23" s="143" t="s">
        <v>92</v>
      </c>
      <c r="B23" s="141"/>
      <c r="C23" s="160"/>
      <c r="D23" s="160"/>
      <c r="E23" s="161">
        <v>3009600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>
        <v>25523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>
        <v>25523</v>
      </c>
      <c r="Y24" s="105">
        <v>-25523</v>
      </c>
      <c r="Z24" s="142">
        <v>-100</v>
      </c>
      <c r="AA24" s="107">
        <v>25523</v>
      </c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566779</v>
      </c>
      <c r="D25" s="232">
        <f>+D5+D9+D15+D19+D24</f>
        <v>0</v>
      </c>
      <c r="E25" s="245">
        <f t="shared" si="4"/>
        <v>13131000</v>
      </c>
      <c r="F25" s="234">
        <f t="shared" si="4"/>
        <v>13703716</v>
      </c>
      <c r="G25" s="234">
        <f t="shared" si="4"/>
        <v>0</v>
      </c>
      <c r="H25" s="234">
        <f t="shared" si="4"/>
        <v>70640</v>
      </c>
      <c r="I25" s="234">
        <f t="shared" si="4"/>
        <v>0</v>
      </c>
      <c r="J25" s="234">
        <f t="shared" si="4"/>
        <v>70640</v>
      </c>
      <c r="K25" s="234">
        <f t="shared" si="4"/>
        <v>15743</v>
      </c>
      <c r="L25" s="234">
        <f t="shared" si="4"/>
        <v>0</v>
      </c>
      <c r="M25" s="234">
        <f t="shared" si="4"/>
        <v>0</v>
      </c>
      <c r="N25" s="234">
        <f t="shared" si="4"/>
        <v>15743</v>
      </c>
      <c r="O25" s="234">
        <f t="shared" si="4"/>
        <v>6410</v>
      </c>
      <c r="P25" s="234">
        <f t="shared" si="4"/>
        <v>282878</v>
      </c>
      <c r="Q25" s="234">
        <f t="shared" si="4"/>
        <v>454162</v>
      </c>
      <c r="R25" s="234">
        <f t="shared" si="4"/>
        <v>743450</v>
      </c>
      <c r="S25" s="234">
        <f t="shared" si="4"/>
        <v>28936</v>
      </c>
      <c r="T25" s="234">
        <f t="shared" si="4"/>
        <v>978205</v>
      </c>
      <c r="U25" s="234">
        <f t="shared" si="4"/>
        <v>0</v>
      </c>
      <c r="V25" s="234">
        <f t="shared" si="4"/>
        <v>1007141</v>
      </c>
      <c r="W25" s="234">
        <f t="shared" si="4"/>
        <v>1836974</v>
      </c>
      <c r="X25" s="234">
        <f t="shared" si="4"/>
        <v>13703716</v>
      </c>
      <c r="Y25" s="234">
        <f t="shared" si="4"/>
        <v>-11866742</v>
      </c>
      <c r="Z25" s="246">
        <f>+IF(X25&lt;&gt;0,+(Y25/X25)*100,0)</f>
        <v>-86.59506662280508</v>
      </c>
      <c r="AA25" s="247">
        <f>+AA5+AA9+AA15+AA19+AA24</f>
        <v>13703716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13131000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13131000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0</v>
      </c>
      <c r="X32" s="82">
        <f t="shared" si="5"/>
        <v>0</v>
      </c>
      <c r="Y32" s="82">
        <f t="shared" si="5"/>
        <v>0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>
        <v>8841974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8841974</v>
      </c>
      <c r="Y34" s="65">
        <v>-8841974</v>
      </c>
      <c r="Z34" s="145">
        <v>-100</v>
      </c>
      <c r="AA34" s="67">
        <v>8841974</v>
      </c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>
        <v>15743</v>
      </c>
      <c r="L35" s="65"/>
      <c r="M35" s="65"/>
      <c r="N35" s="65">
        <v>15743</v>
      </c>
      <c r="O35" s="65"/>
      <c r="P35" s="65"/>
      <c r="Q35" s="65"/>
      <c r="R35" s="65"/>
      <c r="S35" s="65"/>
      <c r="T35" s="65"/>
      <c r="U35" s="65"/>
      <c r="V35" s="65"/>
      <c r="W35" s="65">
        <v>15743</v>
      </c>
      <c r="X35" s="65"/>
      <c r="Y35" s="65">
        <v>15743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13131000</v>
      </c>
      <c r="F36" s="235">
        <f t="shared" si="6"/>
        <v>8841974</v>
      </c>
      <c r="G36" s="235">
        <f t="shared" si="6"/>
        <v>0</v>
      </c>
      <c r="H36" s="235">
        <f t="shared" si="6"/>
        <v>0</v>
      </c>
      <c r="I36" s="235">
        <f t="shared" si="6"/>
        <v>0</v>
      </c>
      <c r="J36" s="235">
        <f t="shared" si="6"/>
        <v>0</v>
      </c>
      <c r="K36" s="235">
        <f t="shared" si="6"/>
        <v>15743</v>
      </c>
      <c r="L36" s="235">
        <f t="shared" si="6"/>
        <v>0</v>
      </c>
      <c r="M36" s="235">
        <f t="shared" si="6"/>
        <v>0</v>
      </c>
      <c r="N36" s="235">
        <f t="shared" si="6"/>
        <v>15743</v>
      </c>
      <c r="O36" s="235">
        <f t="shared" si="6"/>
        <v>0</v>
      </c>
      <c r="P36" s="235">
        <f t="shared" si="6"/>
        <v>0</v>
      </c>
      <c r="Q36" s="235">
        <f t="shared" si="6"/>
        <v>0</v>
      </c>
      <c r="R36" s="235">
        <f t="shared" si="6"/>
        <v>0</v>
      </c>
      <c r="S36" s="235">
        <f t="shared" si="6"/>
        <v>0</v>
      </c>
      <c r="T36" s="235">
        <f t="shared" si="6"/>
        <v>0</v>
      </c>
      <c r="U36" s="235">
        <f t="shared" si="6"/>
        <v>0</v>
      </c>
      <c r="V36" s="235">
        <f t="shared" si="6"/>
        <v>0</v>
      </c>
      <c r="W36" s="235">
        <f t="shared" si="6"/>
        <v>15743</v>
      </c>
      <c r="X36" s="235">
        <f t="shared" si="6"/>
        <v>8841974</v>
      </c>
      <c r="Y36" s="235">
        <f t="shared" si="6"/>
        <v>-8826231</v>
      </c>
      <c r="Z36" s="236">
        <f>+IF(X36&lt;&gt;0,+(Y36/X36)*100,0)</f>
        <v>-99.82195152349465</v>
      </c>
      <c r="AA36" s="254">
        <f>SUM(AA32:AA35)</f>
        <v>8841974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89572</v>
      </c>
      <c r="D6" s="160"/>
      <c r="E6" s="64">
        <v>68000</v>
      </c>
      <c r="F6" s="65">
        <v>68000</v>
      </c>
      <c r="G6" s="65">
        <v>89572</v>
      </c>
      <c r="H6" s="65">
        <v>89572</v>
      </c>
      <c r="I6" s="65">
        <v>89572</v>
      </c>
      <c r="J6" s="65">
        <v>268716</v>
      </c>
      <c r="K6" s="65">
        <v>89572</v>
      </c>
      <c r="L6" s="65">
        <v>89572</v>
      </c>
      <c r="M6" s="65">
        <v>89572</v>
      </c>
      <c r="N6" s="65">
        <v>268716</v>
      </c>
      <c r="O6" s="65">
        <v>89572</v>
      </c>
      <c r="P6" s="65">
        <v>89572</v>
      </c>
      <c r="Q6" s="65">
        <v>-10525171</v>
      </c>
      <c r="R6" s="65">
        <v>-10346027</v>
      </c>
      <c r="S6" s="65">
        <v>11590923</v>
      </c>
      <c r="T6" s="65">
        <v>11590923</v>
      </c>
      <c r="U6" s="65"/>
      <c r="V6" s="65">
        <v>23181846</v>
      </c>
      <c r="W6" s="65">
        <v>13373251</v>
      </c>
      <c r="X6" s="65">
        <v>68000</v>
      </c>
      <c r="Y6" s="65">
        <v>13305251</v>
      </c>
      <c r="Z6" s="145">
        <v>19566.55</v>
      </c>
      <c r="AA6" s="67">
        <v>68000</v>
      </c>
    </row>
    <row r="7" spans="1:27" ht="13.5">
      <c r="A7" s="264" t="s">
        <v>147</v>
      </c>
      <c r="B7" s="197" t="s">
        <v>72</v>
      </c>
      <c r="C7" s="160"/>
      <c r="D7" s="160"/>
      <c r="E7" s="64">
        <v>80000</v>
      </c>
      <c r="F7" s="65">
        <v>80000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80000</v>
      </c>
      <c r="Y7" s="65">
        <v>-80000</v>
      </c>
      <c r="Z7" s="145">
        <v>-100</v>
      </c>
      <c r="AA7" s="67">
        <v>80000</v>
      </c>
    </row>
    <row r="8" spans="1:27" ht="13.5">
      <c r="A8" s="264" t="s">
        <v>148</v>
      </c>
      <c r="B8" s="197" t="s">
        <v>72</v>
      </c>
      <c r="C8" s="160">
        <v>17843268</v>
      </c>
      <c r="D8" s="160"/>
      <c r="E8" s="64">
        <v>77000000</v>
      </c>
      <c r="F8" s="65">
        <v>77000000</v>
      </c>
      <c r="G8" s="65">
        <v>18251612</v>
      </c>
      <c r="H8" s="65">
        <v>23878011</v>
      </c>
      <c r="I8" s="65">
        <v>26785570</v>
      </c>
      <c r="J8" s="65">
        <v>68915193</v>
      </c>
      <c r="K8" s="65">
        <v>25986595</v>
      </c>
      <c r="L8" s="65">
        <v>25271097</v>
      </c>
      <c r="M8" s="65">
        <v>25206058</v>
      </c>
      <c r="N8" s="65">
        <v>76463750</v>
      </c>
      <c r="O8" s="65">
        <v>23703279</v>
      </c>
      <c r="P8" s="65">
        <v>24883631</v>
      </c>
      <c r="Q8" s="65">
        <v>27222367</v>
      </c>
      <c r="R8" s="65">
        <v>75809277</v>
      </c>
      <c r="S8" s="65">
        <v>26014535</v>
      </c>
      <c r="T8" s="65">
        <v>27557366</v>
      </c>
      <c r="U8" s="65"/>
      <c r="V8" s="65">
        <v>53571901</v>
      </c>
      <c r="W8" s="65">
        <v>274760121</v>
      </c>
      <c r="X8" s="65">
        <v>77000000</v>
      </c>
      <c r="Y8" s="65">
        <v>197760121</v>
      </c>
      <c r="Z8" s="145">
        <v>256.83</v>
      </c>
      <c r="AA8" s="67">
        <v>77000000</v>
      </c>
    </row>
    <row r="9" spans="1:27" ht="13.5">
      <c r="A9" s="264" t="s">
        <v>149</v>
      </c>
      <c r="B9" s="197"/>
      <c r="C9" s="160">
        <v>1401050</v>
      </c>
      <c r="D9" s="160"/>
      <c r="E9" s="64">
        <v>11800000</v>
      </c>
      <c r="F9" s="65">
        <v>11800000</v>
      </c>
      <c r="G9" s="65">
        <v>1770389</v>
      </c>
      <c r="H9" s="65">
        <v>1841276</v>
      </c>
      <c r="I9" s="65">
        <v>1877567</v>
      </c>
      <c r="J9" s="65">
        <v>5489232</v>
      </c>
      <c r="K9" s="65">
        <v>1856624</v>
      </c>
      <c r="L9" s="65">
        <v>1909650</v>
      </c>
      <c r="M9" s="65">
        <v>1581273</v>
      </c>
      <c r="N9" s="65">
        <v>5347547</v>
      </c>
      <c r="O9" s="65">
        <v>1578370</v>
      </c>
      <c r="P9" s="65">
        <v>1584717</v>
      </c>
      <c r="Q9" s="65">
        <v>1557539</v>
      </c>
      <c r="R9" s="65">
        <v>4720626</v>
      </c>
      <c r="S9" s="65">
        <v>1584552</v>
      </c>
      <c r="T9" s="65">
        <v>1818997</v>
      </c>
      <c r="U9" s="65"/>
      <c r="V9" s="65">
        <v>3403549</v>
      </c>
      <c r="W9" s="65">
        <v>18960954</v>
      </c>
      <c r="X9" s="65">
        <v>11800000</v>
      </c>
      <c r="Y9" s="65">
        <v>7160954</v>
      </c>
      <c r="Z9" s="145">
        <v>60.69</v>
      </c>
      <c r="AA9" s="67">
        <v>11800000</v>
      </c>
    </row>
    <row r="10" spans="1:27" ht="13.5">
      <c r="A10" s="264" t="s">
        <v>150</v>
      </c>
      <c r="B10" s="197"/>
      <c r="C10" s="160">
        <v>894076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224274</v>
      </c>
      <c r="D11" s="160"/>
      <c r="E11" s="64">
        <v>800000</v>
      </c>
      <c r="F11" s="65">
        <v>800000</v>
      </c>
      <c r="G11" s="65">
        <v>224274</v>
      </c>
      <c r="H11" s="65">
        <v>224274</v>
      </c>
      <c r="I11" s="65">
        <v>224274</v>
      </c>
      <c r="J11" s="65">
        <v>672822</v>
      </c>
      <c r="K11" s="65">
        <v>224274</v>
      </c>
      <c r="L11" s="65">
        <v>224274</v>
      </c>
      <c r="M11" s="65">
        <v>222501</v>
      </c>
      <c r="N11" s="65">
        <v>671049</v>
      </c>
      <c r="O11" s="65">
        <v>221093</v>
      </c>
      <c r="P11" s="65">
        <v>221093</v>
      </c>
      <c r="Q11" s="65">
        <v>220974</v>
      </c>
      <c r="R11" s="65">
        <v>663160</v>
      </c>
      <c r="S11" s="65">
        <v>220943</v>
      </c>
      <c r="T11" s="65">
        <v>220943</v>
      </c>
      <c r="U11" s="65"/>
      <c r="V11" s="65">
        <v>441886</v>
      </c>
      <c r="W11" s="65">
        <v>2448917</v>
      </c>
      <c r="X11" s="65">
        <v>800000</v>
      </c>
      <c r="Y11" s="65">
        <v>1648917</v>
      </c>
      <c r="Z11" s="145">
        <v>206.11</v>
      </c>
      <c r="AA11" s="67">
        <v>800000</v>
      </c>
    </row>
    <row r="12" spans="1:27" ht="13.5">
      <c r="A12" s="265" t="s">
        <v>56</v>
      </c>
      <c r="B12" s="266"/>
      <c r="C12" s="177">
        <f aca="true" t="shared" si="0" ref="C12:Y12">SUM(C6:C11)</f>
        <v>20452240</v>
      </c>
      <c r="D12" s="177">
        <f>SUM(D6:D11)</f>
        <v>0</v>
      </c>
      <c r="E12" s="77">
        <f t="shared" si="0"/>
        <v>89748000</v>
      </c>
      <c r="F12" s="78">
        <f t="shared" si="0"/>
        <v>89748000</v>
      </c>
      <c r="G12" s="78">
        <f t="shared" si="0"/>
        <v>20335847</v>
      </c>
      <c r="H12" s="78">
        <f t="shared" si="0"/>
        <v>26033133</v>
      </c>
      <c r="I12" s="78">
        <f t="shared" si="0"/>
        <v>28976983</v>
      </c>
      <c r="J12" s="78">
        <f t="shared" si="0"/>
        <v>75345963</v>
      </c>
      <c r="K12" s="78">
        <f t="shared" si="0"/>
        <v>28157065</v>
      </c>
      <c r="L12" s="78">
        <f t="shared" si="0"/>
        <v>27494593</v>
      </c>
      <c r="M12" s="78">
        <f t="shared" si="0"/>
        <v>27099404</v>
      </c>
      <c r="N12" s="78">
        <f t="shared" si="0"/>
        <v>82751062</v>
      </c>
      <c r="O12" s="78">
        <f t="shared" si="0"/>
        <v>25592314</v>
      </c>
      <c r="P12" s="78">
        <f t="shared" si="0"/>
        <v>26779013</v>
      </c>
      <c r="Q12" s="78">
        <f t="shared" si="0"/>
        <v>18475709</v>
      </c>
      <c r="R12" s="78">
        <f t="shared" si="0"/>
        <v>70847036</v>
      </c>
      <c r="S12" s="78">
        <f t="shared" si="0"/>
        <v>39410953</v>
      </c>
      <c r="T12" s="78">
        <f t="shared" si="0"/>
        <v>41188229</v>
      </c>
      <c r="U12" s="78">
        <f t="shared" si="0"/>
        <v>0</v>
      </c>
      <c r="V12" s="78">
        <f t="shared" si="0"/>
        <v>80599182</v>
      </c>
      <c r="W12" s="78">
        <f t="shared" si="0"/>
        <v>309543243</v>
      </c>
      <c r="X12" s="78">
        <f t="shared" si="0"/>
        <v>89748000</v>
      </c>
      <c r="Y12" s="78">
        <f t="shared" si="0"/>
        <v>219795243</v>
      </c>
      <c r="Z12" s="179">
        <f>+IF(X12&lt;&gt;0,+(Y12/X12)*100,0)</f>
        <v>244.90266412622012</v>
      </c>
      <c r="AA12" s="79">
        <f>SUM(AA6:AA11)</f>
        <v>89748000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>
        <v>1225000</v>
      </c>
      <c r="F16" s="65">
        <v>1225000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>
        <v>1225000</v>
      </c>
      <c r="Y16" s="164">
        <v>-1225000</v>
      </c>
      <c r="Z16" s="146">
        <v>-100</v>
      </c>
      <c r="AA16" s="239">
        <v>1225000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>
        <v>1</v>
      </c>
      <c r="H17" s="65">
        <v>1</v>
      </c>
      <c r="I17" s="65">
        <v>1</v>
      </c>
      <c r="J17" s="65">
        <v>3</v>
      </c>
      <c r="K17" s="65">
        <v>1</v>
      </c>
      <c r="L17" s="65">
        <v>1</v>
      </c>
      <c r="M17" s="65">
        <v>1</v>
      </c>
      <c r="N17" s="65">
        <v>3</v>
      </c>
      <c r="O17" s="65">
        <v>1</v>
      </c>
      <c r="P17" s="65">
        <v>1</v>
      </c>
      <c r="Q17" s="65">
        <v>1</v>
      </c>
      <c r="R17" s="65">
        <v>3</v>
      </c>
      <c r="S17" s="65">
        <v>1</v>
      </c>
      <c r="T17" s="65">
        <v>1</v>
      </c>
      <c r="U17" s="65"/>
      <c r="V17" s="65">
        <v>2</v>
      </c>
      <c r="W17" s="65">
        <v>11</v>
      </c>
      <c r="X17" s="65"/>
      <c r="Y17" s="65">
        <v>11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32166117</v>
      </c>
      <c r="D19" s="160"/>
      <c r="E19" s="64">
        <v>88171173</v>
      </c>
      <c r="F19" s="65">
        <v>88171173</v>
      </c>
      <c r="G19" s="65">
        <v>32166117</v>
      </c>
      <c r="H19" s="65">
        <v>32166117</v>
      </c>
      <c r="I19" s="65">
        <v>32166117</v>
      </c>
      <c r="J19" s="65">
        <v>96498351</v>
      </c>
      <c r="K19" s="65">
        <v>32166117</v>
      </c>
      <c r="L19" s="65">
        <v>32166117</v>
      </c>
      <c r="M19" s="65">
        <v>32166117</v>
      </c>
      <c r="N19" s="65">
        <v>96498351</v>
      </c>
      <c r="O19" s="65">
        <v>32166117</v>
      </c>
      <c r="P19" s="65">
        <v>32166117</v>
      </c>
      <c r="Q19" s="65">
        <v>32166117</v>
      </c>
      <c r="R19" s="65">
        <v>96498351</v>
      </c>
      <c r="S19" s="65">
        <v>32166117</v>
      </c>
      <c r="T19" s="65">
        <v>32166117</v>
      </c>
      <c r="U19" s="65"/>
      <c r="V19" s="65">
        <v>64332234</v>
      </c>
      <c r="W19" s="65">
        <v>353827287</v>
      </c>
      <c r="X19" s="65">
        <v>88171173</v>
      </c>
      <c r="Y19" s="65">
        <v>265656114</v>
      </c>
      <c r="Z19" s="145">
        <v>301.3</v>
      </c>
      <c r="AA19" s="67">
        <v>88171173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1001905</v>
      </c>
      <c r="D22" s="160"/>
      <c r="E22" s="64"/>
      <c r="F22" s="65"/>
      <c r="G22" s="65">
        <v>1001905</v>
      </c>
      <c r="H22" s="65">
        <v>1001905</v>
      </c>
      <c r="I22" s="65">
        <v>1001905</v>
      </c>
      <c r="J22" s="65">
        <v>3005715</v>
      </c>
      <c r="K22" s="65">
        <v>1001905</v>
      </c>
      <c r="L22" s="65">
        <v>1001905</v>
      </c>
      <c r="M22" s="65">
        <v>1001905</v>
      </c>
      <c r="N22" s="65">
        <v>3005715</v>
      </c>
      <c r="O22" s="65">
        <v>1001905</v>
      </c>
      <c r="P22" s="65">
        <v>1001905</v>
      </c>
      <c r="Q22" s="65">
        <v>1001905</v>
      </c>
      <c r="R22" s="65">
        <v>3005715</v>
      </c>
      <c r="S22" s="65">
        <v>1001905</v>
      </c>
      <c r="T22" s="65">
        <v>1001905</v>
      </c>
      <c r="U22" s="65"/>
      <c r="V22" s="65">
        <v>2003810</v>
      </c>
      <c r="W22" s="65">
        <v>11020955</v>
      </c>
      <c r="X22" s="65"/>
      <c r="Y22" s="65">
        <v>11020955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33168022</v>
      </c>
      <c r="D24" s="177">
        <f>SUM(D15:D23)</f>
        <v>0</v>
      </c>
      <c r="E24" s="81">
        <f t="shared" si="1"/>
        <v>89396173</v>
      </c>
      <c r="F24" s="82">
        <f t="shared" si="1"/>
        <v>89396173</v>
      </c>
      <c r="G24" s="82">
        <f t="shared" si="1"/>
        <v>33168023</v>
      </c>
      <c r="H24" s="82">
        <f t="shared" si="1"/>
        <v>33168023</v>
      </c>
      <c r="I24" s="82">
        <f t="shared" si="1"/>
        <v>33168023</v>
      </c>
      <c r="J24" s="82">
        <f t="shared" si="1"/>
        <v>99504069</v>
      </c>
      <c r="K24" s="82">
        <f t="shared" si="1"/>
        <v>33168023</v>
      </c>
      <c r="L24" s="82">
        <f t="shared" si="1"/>
        <v>33168023</v>
      </c>
      <c r="M24" s="82">
        <f t="shared" si="1"/>
        <v>33168023</v>
      </c>
      <c r="N24" s="82">
        <f t="shared" si="1"/>
        <v>99504069</v>
      </c>
      <c r="O24" s="82">
        <f t="shared" si="1"/>
        <v>33168023</v>
      </c>
      <c r="P24" s="82">
        <f t="shared" si="1"/>
        <v>33168023</v>
      </c>
      <c r="Q24" s="82">
        <f t="shared" si="1"/>
        <v>33168023</v>
      </c>
      <c r="R24" s="82">
        <f t="shared" si="1"/>
        <v>99504069</v>
      </c>
      <c r="S24" s="82">
        <f t="shared" si="1"/>
        <v>33168023</v>
      </c>
      <c r="T24" s="82">
        <f t="shared" si="1"/>
        <v>33168023</v>
      </c>
      <c r="U24" s="82">
        <f t="shared" si="1"/>
        <v>0</v>
      </c>
      <c r="V24" s="82">
        <f t="shared" si="1"/>
        <v>66336046</v>
      </c>
      <c r="W24" s="82">
        <f t="shared" si="1"/>
        <v>364848253</v>
      </c>
      <c r="X24" s="82">
        <f t="shared" si="1"/>
        <v>89396173</v>
      </c>
      <c r="Y24" s="82">
        <f t="shared" si="1"/>
        <v>275452080</v>
      </c>
      <c r="Z24" s="227">
        <f>+IF(X24&lt;&gt;0,+(Y24/X24)*100,0)</f>
        <v>308.12513640824426</v>
      </c>
      <c r="AA24" s="84">
        <f>SUM(AA15:AA23)</f>
        <v>89396173</v>
      </c>
    </row>
    <row r="25" spans="1:27" ht="13.5">
      <c r="A25" s="265" t="s">
        <v>162</v>
      </c>
      <c r="B25" s="266"/>
      <c r="C25" s="177">
        <f aca="true" t="shared" si="2" ref="C25:Y25">+C12+C24</f>
        <v>53620262</v>
      </c>
      <c r="D25" s="177">
        <f>+D12+D24</f>
        <v>0</v>
      </c>
      <c r="E25" s="77">
        <f t="shared" si="2"/>
        <v>179144173</v>
      </c>
      <c r="F25" s="78">
        <f t="shared" si="2"/>
        <v>179144173</v>
      </c>
      <c r="G25" s="78">
        <f t="shared" si="2"/>
        <v>53503870</v>
      </c>
      <c r="H25" s="78">
        <f t="shared" si="2"/>
        <v>59201156</v>
      </c>
      <c r="I25" s="78">
        <f t="shared" si="2"/>
        <v>62145006</v>
      </c>
      <c r="J25" s="78">
        <f t="shared" si="2"/>
        <v>174850032</v>
      </c>
      <c r="K25" s="78">
        <f t="shared" si="2"/>
        <v>61325088</v>
      </c>
      <c r="L25" s="78">
        <f t="shared" si="2"/>
        <v>60662616</v>
      </c>
      <c r="M25" s="78">
        <f t="shared" si="2"/>
        <v>60267427</v>
      </c>
      <c r="N25" s="78">
        <f t="shared" si="2"/>
        <v>182255131</v>
      </c>
      <c r="O25" s="78">
        <f t="shared" si="2"/>
        <v>58760337</v>
      </c>
      <c r="P25" s="78">
        <f t="shared" si="2"/>
        <v>59947036</v>
      </c>
      <c r="Q25" s="78">
        <f t="shared" si="2"/>
        <v>51643732</v>
      </c>
      <c r="R25" s="78">
        <f t="shared" si="2"/>
        <v>170351105</v>
      </c>
      <c r="S25" s="78">
        <f t="shared" si="2"/>
        <v>72578976</v>
      </c>
      <c r="T25" s="78">
        <f t="shared" si="2"/>
        <v>74356252</v>
      </c>
      <c r="U25" s="78">
        <f t="shared" si="2"/>
        <v>0</v>
      </c>
      <c r="V25" s="78">
        <f t="shared" si="2"/>
        <v>146935228</v>
      </c>
      <c r="W25" s="78">
        <f t="shared" si="2"/>
        <v>674391496</v>
      </c>
      <c r="X25" s="78">
        <f t="shared" si="2"/>
        <v>179144173</v>
      </c>
      <c r="Y25" s="78">
        <f t="shared" si="2"/>
        <v>495247323</v>
      </c>
      <c r="Z25" s="179">
        <f>+IF(X25&lt;&gt;0,+(Y25/X25)*100,0)</f>
        <v>276.4518179444218</v>
      </c>
      <c r="AA25" s="79">
        <f>+AA12+AA24</f>
        <v>179144173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31913934</v>
      </c>
      <c r="D29" s="160"/>
      <c r="E29" s="64">
        <v>12575000</v>
      </c>
      <c r="F29" s="65">
        <v>12575000</v>
      </c>
      <c r="G29" s="65">
        <v>31222937</v>
      </c>
      <c r="H29" s="65">
        <v>24475494</v>
      </c>
      <c r="I29" s="65">
        <v>29979834</v>
      </c>
      <c r="J29" s="65">
        <v>85678265</v>
      </c>
      <c r="K29" s="65">
        <v>30298437</v>
      </c>
      <c r="L29" s="65">
        <v>35667861</v>
      </c>
      <c r="M29" s="65">
        <v>33381248</v>
      </c>
      <c r="N29" s="65">
        <v>99347546</v>
      </c>
      <c r="O29" s="65">
        <v>34495716</v>
      </c>
      <c r="P29" s="65">
        <v>28187285</v>
      </c>
      <c r="Q29" s="65">
        <v>18024992</v>
      </c>
      <c r="R29" s="65">
        <v>80707993</v>
      </c>
      <c r="S29" s="65">
        <v>46286730</v>
      </c>
      <c r="T29" s="65">
        <v>54276272</v>
      </c>
      <c r="U29" s="65"/>
      <c r="V29" s="65">
        <v>100563002</v>
      </c>
      <c r="W29" s="65">
        <v>366296806</v>
      </c>
      <c r="X29" s="65">
        <v>12575000</v>
      </c>
      <c r="Y29" s="65">
        <v>353721806</v>
      </c>
      <c r="Z29" s="145">
        <v>2812.9</v>
      </c>
      <c r="AA29" s="67">
        <v>12575000</v>
      </c>
    </row>
    <row r="30" spans="1:27" ht="13.5">
      <c r="A30" s="264" t="s">
        <v>52</v>
      </c>
      <c r="B30" s="197" t="s">
        <v>94</v>
      </c>
      <c r="C30" s="160">
        <v>981039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1504405</v>
      </c>
      <c r="D31" s="160"/>
      <c r="E31" s="64">
        <v>1559000</v>
      </c>
      <c r="F31" s="65">
        <v>1559000</v>
      </c>
      <c r="G31" s="65">
        <v>1544533</v>
      </c>
      <c r="H31" s="65">
        <v>1549721</v>
      </c>
      <c r="I31" s="65">
        <v>1587824</v>
      </c>
      <c r="J31" s="65">
        <v>4682078</v>
      </c>
      <c r="K31" s="65">
        <v>1595199</v>
      </c>
      <c r="L31" s="65">
        <v>1610287</v>
      </c>
      <c r="M31" s="65">
        <v>1627513</v>
      </c>
      <c r="N31" s="65">
        <v>4832999</v>
      </c>
      <c r="O31" s="65">
        <v>1644989</v>
      </c>
      <c r="P31" s="65">
        <v>1657005</v>
      </c>
      <c r="Q31" s="65">
        <v>1673713</v>
      </c>
      <c r="R31" s="65">
        <v>4975707</v>
      </c>
      <c r="S31" s="65">
        <v>1676205</v>
      </c>
      <c r="T31" s="65">
        <v>1688987</v>
      </c>
      <c r="U31" s="65"/>
      <c r="V31" s="65">
        <v>3365192</v>
      </c>
      <c r="W31" s="65">
        <v>17855976</v>
      </c>
      <c r="X31" s="65">
        <v>1559000</v>
      </c>
      <c r="Y31" s="65">
        <v>16296976</v>
      </c>
      <c r="Z31" s="145">
        <v>1045.35</v>
      </c>
      <c r="AA31" s="67">
        <v>1559000</v>
      </c>
    </row>
    <row r="32" spans="1:27" ht="13.5">
      <c r="A32" s="264" t="s">
        <v>167</v>
      </c>
      <c r="B32" s="197" t="s">
        <v>94</v>
      </c>
      <c r="C32" s="160">
        <v>26019408</v>
      </c>
      <c r="D32" s="160"/>
      <c r="E32" s="64">
        <v>30700000</v>
      </c>
      <c r="F32" s="65">
        <v>30700000</v>
      </c>
      <c r="G32" s="65">
        <v>21038823</v>
      </c>
      <c r="H32" s="65">
        <v>21515927</v>
      </c>
      <c r="I32" s="65">
        <v>20962403</v>
      </c>
      <c r="J32" s="65">
        <v>63517153</v>
      </c>
      <c r="K32" s="65">
        <v>20672739</v>
      </c>
      <c r="L32" s="65">
        <v>19890187</v>
      </c>
      <c r="M32" s="65">
        <v>20158309</v>
      </c>
      <c r="N32" s="65">
        <v>60721235</v>
      </c>
      <c r="O32" s="65">
        <v>19820943</v>
      </c>
      <c r="P32" s="65">
        <v>20062450</v>
      </c>
      <c r="Q32" s="65">
        <v>19601745</v>
      </c>
      <c r="R32" s="65">
        <v>59485138</v>
      </c>
      <c r="S32" s="65">
        <v>20621533</v>
      </c>
      <c r="T32" s="65">
        <v>20082473</v>
      </c>
      <c r="U32" s="65"/>
      <c r="V32" s="65">
        <v>40704006</v>
      </c>
      <c r="W32" s="65">
        <v>224427532</v>
      </c>
      <c r="X32" s="65">
        <v>30700000</v>
      </c>
      <c r="Y32" s="65">
        <v>193727532</v>
      </c>
      <c r="Z32" s="145">
        <v>631.03</v>
      </c>
      <c r="AA32" s="67">
        <v>30700000</v>
      </c>
    </row>
    <row r="33" spans="1:27" ht="13.5">
      <c r="A33" s="264" t="s">
        <v>168</v>
      </c>
      <c r="B33" s="197"/>
      <c r="C33" s="160">
        <v>5362503</v>
      </c>
      <c r="D33" s="160"/>
      <c r="E33" s="64">
        <v>3200000</v>
      </c>
      <c r="F33" s="65">
        <v>3200000</v>
      </c>
      <c r="G33" s="65">
        <v>5600966</v>
      </c>
      <c r="H33" s="65">
        <v>5600966</v>
      </c>
      <c r="I33" s="65">
        <v>5598941</v>
      </c>
      <c r="J33" s="65">
        <v>16800873</v>
      </c>
      <c r="K33" s="65">
        <v>5598941</v>
      </c>
      <c r="L33" s="65">
        <v>5413666</v>
      </c>
      <c r="M33" s="65">
        <v>5413666</v>
      </c>
      <c r="N33" s="65">
        <v>16426273</v>
      </c>
      <c r="O33" s="65">
        <v>5413666</v>
      </c>
      <c r="P33" s="65">
        <v>5312641</v>
      </c>
      <c r="Q33" s="65">
        <v>5312641</v>
      </c>
      <c r="R33" s="65">
        <v>16038948</v>
      </c>
      <c r="S33" s="65">
        <v>5312641</v>
      </c>
      <c r="T33" s="65">
        <v>5312641</v>
      </c>
      <c r="U33" s="65"/>
      <c r="V33" s="65">
        <v>10625282</v>
      </c>
      <c r="W33" s="65">
        <v>59891376</v>
      </c>
      <c r="X33" s="65">
        <v>3200000</v>
      </c>
      <c r="Y33" s="65">
        <v>56691376</v>
      </c>
      <c r="Z33" s="145">
        <v>1771.61</v>
      </c>
      <c r="AA33" s="67">
        <v>3200000</v>
      </c>
    </row>
    <row r="34" spans="1:27" ht="13.5">
      <c r="A34" s="265" t="s">
        <v>58</v>
      </c>
      <c r="B34" s="266"/>
      <c r="C34" s="177">
        <f aca="true" t="shared" si="3" ref="C34:Y34">SUM(C29:C33)</f>
        <v>65781289</v>
      </c>
      <c r="D34" s="177">
        <f>SUM(D29:D33)</f>
        <v>0</v>
      </c>
      <c r="E34" s="77">
        <f t="shared" si="3"/>
        <v>48034000</v>
      </c>
      <c r="F34" s="78">
        <f t="shared" si="3"/>
        <v>48034000</v>
      </c>
      <c r="G34" s="78">
        <f t="shared" si="3"/>
        <v>59407259</v>
      </c>
      <c r="H34" s="78">
        <f t="shared" si="3"/>
        <v>53142108</v>
      </c>
      <c r="I34" s="78">
        <f t="shared" si="3"/>
        <v>58129002</v>
      </c>
      <c r="J34" s="78">
        <f t="shared" si="3"/>
        <v>170678369</v>
      </c>
      <c r="K34" s="78">
        <f t="shared" si="3"/>
        <v>58165316</v>
      </c>
      <c r="L34" s="78">
        <f t="shared" si="3"/>
        <v>62582001</v>
      </c>
      <c r="M34" s="78">
        <f t="shared" si="3"/>
        <v>60580736</v>
      </c>
      <c r="N34" s="78">
        <f t="shared" si="3"/>
        <v>181328053</v>
      </c>
      <c r="O34" s="78">
        <f t="shared" si="3"/>
        <v>61375314</v>
      </c>
      <c r="P34" s="78">
        <f t="shared" si="3"/>
        <v>55219381</v>
      </c>
      <c r="Q34" s="78">
        <f t="shared" si="3"/>
        <v>44613091</v>
      </c>
      <c r="R34" s="78">
        <f t="shared" si="3"/>
        <v>161207786</v>
      </c>
      <c r="S34" s="78">
        <f t="shared" si="3"/>
        <v>73897109</v>
      </c>
      <c r="T34" s="78">
        <f t="shared" si="3"/>
        <v>81360373</v>
      </c>
      <c r="U34" s="78">
        <f t="shared" si="3"/>
        <v>0</v>
      </c>
      <c r="V34" s="78">
        <f t="shared" si="3"/>
        <v>155257482</v>
      </c>
      <c r="W34" s="78">
        <f t="shared" si="3"/>
        <v>668471690</v>
      </c>
      <c r="X34" s="78">
        <f t="shared" si="3"/>
        <v>48034000</v>
      </c>
      <c r="Y34" s="78">
        <f t="shared" si="3"/>
        <v>620437690</v>
      </c>
      <c r="Z34" s="179">
        <f>+IF(X34&lt;&gt;0,+(Y34/X34)*100,0)</f>
        <v>1291.663592455344</v>
      </c>
      <c r="AA34" s="79">
        <f>SUM(AA29:AA33)</f>
        <v>48034000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>
        <v>172000</v>
      </c>
      <c r="F37" s="65">
        <v>172000</v>
      </c>
      <c r="G37" s="65">
        <v>1098817</v>
      </c>
      <c r="H37" s="65">
        <v>1260157</v>
      </c>
      <c r="I37" s="65">
        <v>1426279</v>
      </c>
      <c r="J37" s="65">
        <v>3785253</v>
      </c>
      <c r="K37" s="65">
        <v>1916221</v>
      </c>
      <c r="L37" s="65">
        <v>1946869</v>
      </c>
      <c r="M37" s="65">
        <v>2096528</v>
      </c>
      <c r="N37" s="65">
        <v>5959618</v>
      </c>
      <c r="O37" s="65">
        <v>1672959</v>
      </c>
      <c r="P37" s="65">
        <v>1910772</v>
      </c>
      <c r="Q37" s="65">
        <v>6673054</v>
      </c>
      <c r="R37" s="65">
        <v>10256785</v>
      </c>
      <c r="S37" s="65">
        <v>1780951</v>
      </c>
      <c r="T37" s="65">
        <v>1793288</v>
      </c>
      <c r="U37" s="65"/>
      <c r="V37" s="65">
        <v>3574239</v>
      </c>
      <c r="W37" s="65">
        <v>23575895</v>
      </c>
      <c r="X37" s="65">
        <v>172000</v>
      </c>
      <c r="Y37" s="65">
        <v>23403895</v>
      </c>
      <c r="Z37" s="145">
        <v>13606.92</v>
      </c>
      <c r="AA37" s="67">
        <v>172000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172000</v>
      </c>
      <c r="F39" s="82">
        <f t="shared" si="4"/>
        <v>172000</v>
      </c>
      <c r="G39" s="82">
        <f t="shared" si="4"/>
        <v>1098817</v>
      </c>
      <c r="H39" s="82">
        <f t="shared" si="4"/>
        <v>1260157</v>
      </c>
      <c r="I39" s="82">
        <f t="shared" si="4"/>
        <v>1426279</v>
      </c>
      <c r="J39" s="82">
        <f t="shared" si="4"/>
        <v>3785253</v>
      </c>
      <c r="K39" s="82">
        <f t="shared" si="4"/>
        <v>1916221</v>
      </c>
      <c r="L39" s="82">
        <f t="shared" si="4"/>
        <v>1946869</v>
      </c>
      <c r="M39" s="82">
        <f t="shared" si="4"/>
        <v>2096528</v>
      </c>
      <c r="N39" s="82">
        <f t="shared" si="4"/>
        <v>5959618</v>
      </c>
      <c r="O39" s="82">
        <f t="shared" si="4"/>
        <v>1672959</v>
      </c>
      <c r="P39" s="82">
        <f t="shared" si="4"/>
        <v>1910772</v>
      </c>
      <c r="Q39" s="82">
        <f t="shared" si="4"/>
        <v>6673054</v>
      </c>
      <c r="R39" s="82">
        <f t="shared" si="4"/>
        <v>10256785</v>
      </c>
      <c r="S39" s="82">
        <f t="shared" si="4"/>
        <v>1780951</v>
      </c>
      <c r="T39" s="82">
        <f t="shared" si="4"/>
        <v>1793288</v>
      </c>
      <c r="U39" s="82">
        <f t="shared" si="4"/>
        <v>0</v>
      </c>
      <c r="V39" s="82">
        <f t="shared" si="4"/>
        <v>3574239</v>
      </c>
      <c r="W39" s="82">
        <f t="shared" si="4"/>
        <v>23575895</v>
      </c>
      <c r="X39" s="82">
        <f t="shared" si="4"/>
        <v>172000</v>
      </c>
      <c r="Y39" s="82">
        <f t="shared" si="4"/>
        <v>23403895</v>
      </c>
      <c r="Z39" s="227">
        <f>+IF(X39&lt;&gt;0,+(Y39/X39)*100,0)</f>
        <v>13606.915697674418</v>
      </c>
      <c r="AA39" s="84">
        <f>SUM(AA37:AA38)</f>
        <v>172000</v>
      </c>
    </row>
    <row r="40" spans="1:27" ht="13.5">
      <c r="A40" s="265" t="s">
        <v>170</v>
      </c>
      <c r="B40" s="266"/>
      <c r="C40" s="177">
        <f aca="true" t="shared" si="5" ref="C40:Y40">+C34+C39</f>
        <v>65781289</v>
      </c>
      <c r="D40" s="177">
        <f>+D34+D39</f>
        <v>0</v>
      </c>
      <c r="E40" s="77">
        <f t="shared" si="5"/>
        <v>48206000</v>
      </c>
      <c r="F40" s="78">
        <f t="shared" si="5"/>
        <v>48206000</v>
      </c>
      <c r="G40" s="78">
        <f t="shared" si="5"/>
        <v>60506076</v>
      </c>
      <c r="H40" s="78">
        <f t="shared" si="5"/>
        <v>54402265</v>
      </c>
      <c r="I40" s="78">
        <f t="shared" si="5"/>
        <v>59555281</v>
      </c>
      <c r="J40" s="78">
        <f t="shared" si="5"/>
        <v>174463622</v>
      </c>
      <c r="K40" s="78">
        <f t="shared" si="5"/>
        <v>60081537</v>
      </c>
      <c r="L40" s="78">
        <f t="shared" si="5"/>
        <v>64528870</v>
      </c>
      <c r="M40" s="78">
        <f t="shared" si="5"/>
        <v>62677264</v>
      </c>
      <c r="N40" s="78">
        <f t="shared" si="5"/>
        <v>187287671</v>
      </c>
      <c r="O40" s="78">
        <f t="shared" si="5"/>
        <v>63048273</v>
      </c>
      <c r="P40" s="78">
        <f t="shared" si="5"/>
        <v>57130153</v>
      </c>
      <c r="Q40" s="78">
        <f t="shared" si="5"/>
        <v>51286145</v>
      </c>
      <c r="R40" s="78">
        <f t="shared" si="5"/>
        <v>171464571</v>
      </c>
      <c r="S40" s="78">
        <f t="shared" si="5"/>
        <v>75678060</v>
      </c>
      <c r="T40" s="78">
        <f t="shared" si="5"/>
        <v>83153661</v>
      </c>
      <c r="U40" s="78">
        <f t="shared" si="5"/>
        <v>0</v>
      </c>
      <c r="V40" s="78">
        <f t="shared" si="5"/>
        <v>158831721</v>
      </c>
      <c r="W40" s="78">
        <f t="shared" si="5"/>
        <v>692047585</v>
      </c>
      <c r="X40" s="78">
        <f t="shared" si="5"/>
        <v>48206000</v>
      </c>
      <c r="Y40" s="78">
        <f t="shared" si="5"/>
        <v>643841585</v>
      </c>
      <c r="Z40" s="179">
        <f>+IF(X40&lt;&gt;0,+(Y40/X40)*100,0)</f>
        <v>1335.6046653943492</v>
      </c>
      <c r="AA40" s="79">
        <f>+AA34+AA39</f>
        <v>48206000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-12161027</v>
      </c>
      <c r="D42" s="272">
        <f>+D25-D40</f>
        <v>0</v>
      </c>
      <c r="E42" s="273">
        <f t="shared" si="6"/>
        <v>130938173</v>
      </c>
      <c r="F42" s="274">
        <f t="shared" si="6"/>
        <v>130938173</v>
      </c>
      <c r="G42" s="274">
        <f t="shared" si="6"/>
        <v>-7002206</v>
      </c>
      <c r="H42" s="274">
        <f t="shared" si="6"/>
        <v>4798891</v>
      </c>
      <c r="I42" s="274">
        <f t="shared" si="6"/>
        <v>2589725</v>
      </c>
      <c r="J42" s="274">
        <f t="shared" si="6"/>
        <v>386410</v>
      </c>
      <c r="K42" s="274">
        <f t="shared" si="6"/>
        <v>1243551</v>
      </c>
      <c r="L42" s="274">
        <f t="shared" si="6"/>
        <v>-3866254</v>
      </c>
      <c r="M42" s="274">
        <f t="shared" si="6"/>
        <v>-2409837</v>
      </c>
      <c r="N42" s="274">
        <f t="shared" si="6"/>
        <v>-5032540</v>
      </c>
      <c r="O42" s="274">
        <f t="shared" si="6"/>
        <v>-4287936</v>
      </c>
      <c r="P42" s="274">
        <f t="shared" si="6"/>
        <v>2816883</v>
      </c>
      <c r="Q42" s="274">
        <f t="shared" si="6"/>
        <v>357587</v>
      </c>
      <c r="R42" s="274">
        <f t="shared" si="6"/>
        <v>-1113466</v>
      </c>
      <c r="S42" s="274">
        <f t="shared" si="6"/>
        <v>-3099084</v>
      </c>
      <c r="T42" s="274">
        <f t="shared" si="6"/>
        <v>-8797409</v>
      </c>
      <c r="U42" s="274">
        <f t="shared" si="6"/>
        <v>0</v>
      </c>
      <c r="V42" s="274">
        <f t="shared" si="6"/>
        <v>-11896493</v>
      </c>
      <c r="W42" s="274">
        <f t="shared" si="6"/>
        <v>-17656089</v>
      </c>
      <c r="X42" s="274">
        <f t="shared" si="6"/>
        <v>130938173</v>
      </c>
      <c r="Y42" s="274">
        <f t="shared" si="6"/>
        <v>-148594262</v>
      </c>
      <c r="Z42" s="275">
        <f>+IF(X42&lt;&gt;0,+(Y42/X42)*100,0)</f>
        <v>-113.48429460673779</v>
      </c>
      <c r="AA42" s="276">
        <f>+AA25-AA40</f>
        <v>130938173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-12161027</v>
      </c>
      <c r="D45" s="160"/>
      <c r="E45" s="64">
        <v>60558000</v>
      </c>
      <c r="F45" s="65">
        <v>60558000</v>
      </c>
      <c r="G45" s="65">
        <v>-7002206</v>
      </c>
      <c r="H45" s="65">
        <v>4798891</v>
      </c>
      <c r="I45" s="65">
        <v>2589725</v>
      </c>
      <c r="J45" s="65">
        <v>386410</v>
      </c>
      <c r="K45" s="65">
        <v>1243551</v>
      </c>
      <c r="L45" s="65">
        <v>-3866254</v>
      </c>
      <c r="M45" s="65">
        <v>-2409837</v>
      </c>
      <c r="N45" s="65">
        <v>-5032540</v>
      </c>
      <c r="O45" s="65">
        <v>-4287936</v>
      </c>
      <c r="P45" s="65">
        <v>2816883</v>
      </c>
      <c r="Q45" s="65">
        <v>357587</v>
      </c>
      <c r="R45" s="65">
        <v>-1113466</v>
      </c>
      <c r="S45" s="65">
        <v>-3099084</v>
      </c>
      <c r="T45" s="65">
        <v>-8797409</v>
      </c>
      <c r="U45" s="65"/>
      <c r="V45" s="65">
        <v>-11896493</v>
      </c>
      <c r="W45" s="65">
        <v>-17656089</v>
      </c>
      <c r="X45" s="65">
        <v>60558000</v>
      </c>
      <c r="Y45" s="65">
        <v>-78214089</v>
      </c>
      <c r="Z45" s="144">
        <v>-129.16</v>
      </c>
      <c r="AA45" s="67">
        <v>60558000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70380173</v>
      </c>
      <c r="F46" s="65">
        <v>70380173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>
        <v>70380173</v>
      </c>
      <c r="Y46" s="65">
        <v>-70380173</v>
      </c>
      <c r="Z46" s="144">
        <v>-100</v>
      </c>
      <c r="AA46" s="67">
        <v>70380173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-12161027</v>
      </c>
      <c r="D48" s="232">
        <f>SUM(D45:D47)</f>
        <v>0</v>
      </c>
      <c r="E48" s="279">
        <f t="shared" si="7"/>
        <v>130938173</v>
      </c>
      <c r="F48" s="234">
        <f t="shared" si="7"/>
        <v>130938173</v>
      </c>
      <c r="G48" s="234">
        <f t="shared" si="7"/>
        <v>-7002206</v>
      </c>
      <c r="H48" s="234">
        <f t="shared" si="7"/>
        <v>4798891</v>
      </c>
      <c r="I48" s="234">
        <f t="shared" si="7"/>
        <v>2589725</v>
      </c>
      <c r="J48" s="234">
        <f t="shared" si="7"/>
        <v>386410</v>
      </c>
      <c r="K48" s="234">
        <f t="shared" si="7"/>
        <v>1243551</v>
      </c>
      <c r="L48" s="234">
        <f t="shared" si="7"/>
        <v>-3866254</v>
      </c>
      <c r="M48" s="234">
        <f t="shared" si="7"/>
        <v>-2409837</v>
      </c>
      <c r="N48" s="234">
        <f t="shared" si="7"/>
        <v>-5032540</v>
      </c>
      <c r="O48" s="234">
        <f t="shared" si="7"/>
        <v>-4287936</v>
      </c>
      <c r="P48" s="234">
        <f t="shared" si="7"/>
        <v>2816883</v>
      </c>
      <c r="Q48" s="234">
        <f t="shared" si="7"/>
        <v>357587</v>
      </c>
      <c r="R48" s="234">
        <f t="shared" si="7"/>
        <v>-1113466</v>
      </c>
      <c r="S48" s="234">
        <f t="shared" si="7"/>
        <v>-3099084</v>
      </c>
      <c r="T48" s="234">
        <f t="shared" si="7"/>
        <v>-8797409</v>
      </c>
      <c r="U48" s="234">
        <f t="shared" si="7"/>
        <v>0</v>
      </c>
      <c r="V48" s="234">
        <f t="shared" si="7"/>
        <v>-11896493</v>
      </c>
      <c r="W48" s="234">
        <f t="shared" si="7"/>
        <v>-17656089</v>
      </c>
      <c r="X48" s="234">
        <f t="shared" si="7"/>
        <v>130938173</v>
      </c>
      <c r="Y48" s="234">
        <f t="shared" si="7"/>
        <v>-148594262</v>
      </c>
      <c r="Z48" s="280">
        <f>+IF(X48&lt;&gt;0,+(Y48/X48)*100,0)</f>
        <v>-113.48429460673779</v>
      </c>
      <c r="AA48" s="247">
        <f>SUM(AA45:AA47)</f>
        <v>130938173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71788463</v>
      </c>
      <c r="D6" s="160">
        <v>77275426</v>
      </c>
      <c r="E6" s="64"/>
      <c r="F6" s="65">
        <v>131986560</v>
      </c>
      <c r="G6" s="65">
        <v>6979058</v>
      </c>
      <c r="H6" s="65">
        <v>8999389</v>
      </c>
      <c r="I6" s="65">
        <v>6947291</v>
      </c>
      <c r="J6" s="65">
        <v>22925738</v>
      </c>
      <c r="K6" s="65">
        <v>4814042</v>
      </c>
      <c r="L6" s="65">
        <v>5891869</v>
      </c>
      <c r="M6" s="65">
        <v>8729922</v>
      </c>
      <c r="N6" s="65">
        <v>19435833</v>
      </c>
      <c r="O6" s="65">
        <v>5448958</v>
      </c>
      <c r="P6" s="65">
        <v>8287192</v>
      </c>
      <c r="Q6" s="65">
        <v>7521656</v>
      </c>
      <c r="R6" s="65">
        <v>21257806</v>
      </c>
      <c r="S6" s="65">
        <v>5796391</v>
      </c>
      <c r="T6" s="65">
        <v>7859658</v>
      </c>
      <c r="U6" s="65"/>
      <c r="V6" s="65">
        <v>13656049</v>
      </c>
      <c r="W6" s="65">
        <v>77275426</v>
      </c>
      <c r="X6" s="65">
        <v>131986560</v>
      </c>
      <c r="Y6" s="65">
        <v>-54711134</v>
      </c>
      <c r="Z6" s="145">
        <v>-41.45</v>
      </c>
      <c r="AA6" s="67">
        <v>131986560</v>
      </c>
    </row>
    <row r="7" spans="1:27" ht="13.5">
      <c r="A7" s="264" t="s">
        <v>181</v>
      </c>
      <c r="B7" s="197" t="s">
        <v>72</v>
      </c>
      <c r="C7" s="160">
        <v>30074083</v>
      </c>
      <c r="D7" s="160">
        <v>23200000</v>
      </c>
      <c r="E7" s="64"/>
      <c r="F7" s="65">
        <v>26288666</v>
      </c>
      <c r="G7" s="65">
        <v>13151000</v>
      </c>
      <c r="H7" s="65">
        <v>2040000</v>
      </c>
      <c r="I7" s="65"/>
      <c r="J7" s="65">
        <v>15191000</v>
      </c>
      <c r="K7" s="65"/>
      <c r="L7" s="65"/>
      <c r="M7" s="65"/>
      <c r="N7" s="65"/>
      <c r="O7" s="65"/>
      <c r="P7" s="65">
        <v>8009000</v>
      </c>
      <c r="Q7" s="65"/>
      <c r="R7" s="65">
        <v>8009000</v>
      </c>
      <c r="S7" s="65"/>
      <c r="T7" s="65"/>
      <c r="U7" s="65"/>
      <c r="V7" s="65"/>
      <c r="W7" s="65">
        <v>23200000</v>
      </c>
      <c r="X7" s="65">
        <v>26288666</v>
      </c>
      <c r="Y7" s="65">
        <v>-3088666</v>
      </c>
      <c r="Z7" s="145">
        <v>-11.75</v>
      </c>
      <c r="AA7" s="67">
        <v>26288666</v>
      </c>
    </row>
    <row r="8" spans="1:27" ht="13.5">
      <c r="A8" s="264" t="s">
        <v>182</v>
      </c>
      <c r="B8" s="197" t="s">
        <v>72</v>
      </c>
      <c r="C8" s="160">
        <v>10918000</v>
      </c>
      <c r="D8" s="160">
        <v>11564000</v>
      </c>
      <c r="E8" s="64"/>
      <c r="F8" s="65">
        <v>13131000</v>
      </c>
      <c r="G8" s="65"/>
      <c r="H8" s="65">
        <v>6883000</v>
      </c>
      <c r="I8" s="65"/>
      <c r="J8" s="65">
        <v>6883000</v>
      </c>
      <c r="K8" s="65"/>
      <c r="L8" s="65">
        <v>25000</v>
      </c>
      <c r="M8" s="65">
        <v>4656000</v>
      </c>
      <c r="N8" s="65">
        <v>4681000</v>
      </c>
      <c r="O8" s="65"/>
      <c r="P8" s="65"/>
      <c r="Q8" s="65"/>
      <c r="R8" s="65"/>
      <c r="S8" s="65"/>
      <c r="T8" s="65"/>
      <c r="U8" s="65"/>
      <c r="V8" s="65"/>
      <c r="W8" s="65">
        <v>11564000</v>
      </c>
      <c r="X8" s="65">
        <v>13131000</v>
      </c>
      <c r="Y8" s="65">
        <v>-1567000</v>
      </c>
      <c r="Z8" s="145">
        <v>-11.93</v>
      </c>
      <c r="AA8" s="67">
        <v>13131000</v>
      </c>
    </row>
    <row r="9" spans="1:27" ht="13.5">
      <c r="A9" s="264" t="s">
        <v>183</v>
      </c>
      <c r="B9" s="197"/>
      <c r="C9" s="160">
        <v>22685</v>
      </c>
      <c r="D9" s="160">
        <v>24152</v>
      </c>
      <c r="E9" s="64"/>
      <c r="F9" s="65">
        <v>41400</v>
      </c>
      <c r="G9" s="65"/>
      <c r="H9" s="65"/>
      <c r="I9" s="65"/>
      <c r="J9" s="65"/>
      <c r="K9" s="65"/>
      <c r="L9" s="65"/>
      <c r="M9" s="65">
        <v>3990</v>
      </c>
      <c r="N9" s="65">
        <v>3990</v>
      </c>
      <c r="O9" s="65"/>
      <c r="P9" s="65"/>
      <c r="Q9" s="65">
        <v>20162</v>
      </c>
      <c r="R9" s="65">
        <v>20162</v>
      </c>
      <c r="S9" s="65"/>
      <c r="T9" s="65"/>
      <c r="U9" s="65"/>
      <c r="V9" s="65"/>
      <c r="W9" s="65">
        <v>24152</v>
      </c>
      <c r="X9" s="65">
        <v>41400</v>
      </c>
      <c r="Y9" s="65">
        <v>-17248</v>
      </c>
      <c r="Z9" s="145">
        <v>-41.66</v>
      </c>
      <c r="AA9" s="67">
        <v>41400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-128195443</v>
      </c>
      <c r="D12" s="160">
        <v>-106034463</v>
      </c>
      <c r="E12" s="64"/>
      <c r="F12" s="65">
        <v>-143783942</v>
      </c>
      <c r="G12" s="65">
        <v>-14971239</v>
      </c>
      <c r="H12" s="65">
        <v>-6062293</v>
      </c>
      <c r="I12" s="65">
        <v>-9515270</v>
      </c>
      <c r="J12" s="65">
        <v>-30548802</v>
      </c>
      <c r="K12" s="65">
        <v>-6172983</v>
      </c>
      <c r="L12" s="65">
        <v>-11133595</v>
      </c>
      <c r="M12" s="65">
        <v>-8885113</v>
      </c>
      <c r="N12" s="65">
        <v>-26191691</v>
      </c>
      <c r="O12" s="65">
        <v>-10665542</v>
      </c>
      <c r="P12" s="65">
        <v>-7728999</v>
      </c>
      <c r="Q12" s="65">
        <v>-9531592</v>
      </c>
      <c r="R12" s="65">
        <v>-27926133</v>
      </c>
      <c r="S12" s="65">
        <v>-8867252</v>
      </c>
      <c r="T12" s="65">
        <v>-12500585</v>
      </c>
      <c r="U12" s="65"/>
      <c r="V12" s="65">
        <v>-21367837</v>
      </c>
      <c r="W12" s="65">
        <v>-106034463</v>
      </c>
      <c r="X12" s="65">
        <v>-143783942</v>
      </c>
      <c r="Y12" s="65">
        <v>37749479</v>
      </c>
      <c r="Z12" s="145">
        <v>-26.25</v>
      </c>
      <c r="AA12" s="67">
        <v>-143783942</v>
      </c>
    </row>
    <row r="13" spans="1:27" ht="13.5">
      <c r="A13" s="264" t="s">
        <v>40</v>
      </c>
      <c r="B13" s="197"/>
      <c r="C13" s="160">
        <v>-140407</v>
      </c>
      <c r="D13" s="160">
        <v>-1256</v>
      </c>
      <c r="E13" s="64"/>
      <c r="F13" s="65">
        <v>-2443992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>
        <v>-1256</v>
      </c>
      <c r="U13" s="65"/>
      <c r="V13" s="65">
        <v>-1256</v>
      </c>
      <c r="W13" s="65">
        <v>-1256</v>
      </c>
      <c r="X13" s="65">
        <v>-2443992</v>
      </c>
      <c r="Y13" s="65">
        <v>2442736</v>
      </c>
      <c r="Z13" s="145">
        <v>-99.95</v>
      </c>
      <c r="AA13" s="67">
        <v>-2443992</v>
      </c>
    </row>
    <row r="14" spans="1:27" ht="13.5">
      <c r="A14" s="264" t="s">
        <v>42</v>
      </c>
      <c r="B14" s="197" t="s">
        <v>72</v>
      </c>
      <c r="C14" s="160"/>
      <c r="D14" s="160">
        <v>-3358443</v>
      </c>
      <c r="E14" s="64"/>
      <c r="F14" s="65">
        <v>-15804996</v>
      </c>
      <c r="G14" s="65"/>
      <c r="H14" s="65"/>
      <c r="I14" s="65"/>
      <c r="J14" s="65"/>
      <c r="K14" s="65"/>
      <c r="L14" s="65"/>
      <c r="M14" s="65"/>
      <c r="N14" s="65"/>
      <c r="O14" s="65"/>
      <c r="P14" s="65">
        <v>-1462334</v>
      </c>
      <c r="Q14" s="65">
        <v>-454163</v>
      </c>
      <c r="R14" s="65">
        <v>-1916497</v>
      </c>
      <c r="S14" s="65">
        <v>-385804</v>
      </c>
      <c r="T14" s="65">
        <v>-1056142</v>
      </c>
      <c r="U14" s="65"/>
      <c r="V14" s="65">
        <v>-1441946</v>
      </c>
      <c r="W14" s="65">
        <v>-3358443</v>
      </c>
      <c r="X14" s="65">
        <v>-15804996</v>
      </c>
      <c r="Y14" s="65">
        <v>12446553</v>
      </c>
      <c r="Z14" s="145">
        <v>-78.75</v>
      </c>
      <c r="AA14" s="67">
        <v>-15804996</v>
      </c>
    </row>
    <row r="15" spans="1:27" ht="13.5">
      <c r="A15" s="265" t="s">
        <v>187</v>
      </c>
      <c r="B15" s="266"/>
      <c r="C15" s="177">
        <f aca="true" t="shared" si="0" ref="C15:Y15">SUM(C6:C14)</f>
        <v>-15532619</v>
      </c>
      <c r="D15" s="177">
        <f>SUM(D6:D14)</f>
        <v>2669416</v>
      </c>
      <c r="E15" s="77">
        <f t="shared" si="0"/>
        <v>0</v>
      </c>
      <c r="F15" s="78">
        <f t="shared" si="0"/>
        <v>9414696</v>
      </c>
      <c r="G15" s="78">
        <f t="shared" si="0"/>
        <v>5158819</v>
      </c>
      <c r="H15" s="78">
        <f t="shared" si="0"/>
        <v>11860096</v>
      </c>
      <c r="I15" s="78">
        <f t="shared" si="0"/>
        <v>-2567979</v>
      </c>
      <c r="J15" s="78">
        <f t="shared" si="0"/>
        <v>14450936</v>
      </c>
      <c r="K15" s="78">
        <f t="shared" si="0"/>
        <v>-1358941</v>
      </c>
      <c r="L15" s="78">
        <f t="shared" si="0"/>
        <v>-5216726</v>
      </c>
      <c r="M15" s="78">
        <f t="shared" si="0"/>
        <v>4504799</v>
      </c>
      <c r="N15" s="78">
        <f t="shared" si="0"/>
        <v>-2070868</v>
      </c>
      <c r="O15" s="78">
        <f t="shared" si="0"/>
        <v>-5216584</v>
      </c>
      <c r="P15" s="78">
        <f t="shared" si="0"/>
        <v>7104859</v>
      </c>
      <c r="Q15" s="78">
        <f t="shared" si="0"/>
        <v>-2443937</v>
      </c>
      <c r="R15" s="78">
        <f t="shared" si="0"/>
        <v>-555662</v>
      </c>
      <c r="S15" s="78">
        <f t="shared" si="0"/>
        <v>-3456665</v>
      </c>
      <c r="T15" s="78">
        <f t="shared" si="0"/>
        <v>-5698325</v>
      </c>
      <c r="U15" s="78">
        <f t="shared" si="0"/>
        <v>0</v>
      </c>
      <c r="V15" s="78">
        <f t="shared" si="0"/>
        <v>-9154990</v>
      </c>
      <c r="W15" s="78">
        <f t="shared" si="0"/>
        <v>2669416</v>
      </c>
      <c r="X15" s="78">
        <f t="shared" si="0"/>
        <v>9414696</v>
      </c>
      <c r="Y15" s="78">
        <f t="shared" si="0"/>
        <v>-6745280</v>
      </c>
      <c r="Z15" s="179">
        <f>+IF(X15&lt;&gt;0,+(Y15/X15)*100,0)</f>
        <v>-71.64628576429871</v>
      </c>
      <c r="AA15" s="79">
        <f>SUM(AA6:AA14)</f>
        <v>9414696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-11425458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6781485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/>
      <c r="E24" s="64"/>
      <c r="F24" s="65">
        <v>-9414696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>
        <v>-9414696</v>
      </c>
      <c r="Y24" s="65">
        <v>9414696</v>
      </c>
      <c r="Z24" s="145">
        <v>-100</v>
      </c>
      <c r="AA24" s="67">
        <v>-9414696</v>
      </c>
    </row>
    <row r="25" spans="1:27" ht="13.5">
      <c r="A25" s="265" t="s">
        <v>194</v>
      </c>
      <c r="B25" s="266"/>
      <c r="C25" s="177">
        <f aca="true" t="shared" si="1" ref="C25:Y25">SUM(C19:C24)</f>
        <v>-4643973</v>
      </c>
      <c r="D25" s="177">
        <f>SUM(D19:D24)</f>
        <v>0</v>
      </c>
      <c r="E25" s="77">
        <f t="shared" si="1"/>
        <v>0</v>
      </c>
      <c r="F25" s="78">
        <f t="shared" si="1"/>
        <v>-9414696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0</v>
      </c>
      <c r="V25" s="78">
        <f t="shared" si="1"/>
        <v>0</v>
      </c>
      <c r="W25" s="78">
        <f t="shared" si="1"/>
        <v>0</v>
      </c>
      <c r="X25" s="78">
        <f t="shared" si="1"/>
        <v>-9414696</v>
      </c>
      <c r="Y25" s="78">
        <f t="shared" si="1"/>
        <v>9414696</v>
      </c>
      <c r="Z25" s="179">
        <f>+IF(X25&lt;&gt;0,+(Y25/X25)*100,0)</f>
        <v>-100</v>
      </c>
      <c r="AA25" s="79">
        <f>SUM(AA19:AA24)</f>
        <v>-9414696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-316114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-1034308</v>
      </c>
      <c r="E33" s="64"/>
      <c r="F33" s="65"/>
      <c r="G33" s="65">
        <v>-94028</v>
      </c>
      <c r="H33" s="65">
        <v>-94028</v>
      </c>
      <c r="I33" s="65">
        <v>-94028</v>
      </c>
      <c r="J33" s="65">
        <v>-282084</v>
      </c>
      <c r="K33" s="65">
        <v>-94028</v>
      </c>
      <c r="L33" s="65">
        <v>-94028</v>
      </c>
      <c r="M33" s="65">
        <v>-94028</v>
      </c>
      <c r="N33" s="65">
        <v>-282084</v>
      </c>
      <c r="O33" s="65">
        <v>-94028</v>
      </c>
      <c r="P33" s="65">
        <v>-94028</v>
      </c>
      <c r="Q33" s="65">
        <v>-94028</v>
      </c>
      <c r="R33" s="65">
        <v>-282084</v>
      </c>
      <c r="S33" s="65">
        <v>-94028</v>
      </c>
      <c r="T33" s="65">
        <v>-94028</v>
      </c>
      <c r="U33" s="65"/>
      <c r="V33" s="65">
        <v>-188056</v>
      </c>
      <c r="W33" s="65">
        <v>-1034308</v>
      </c>
      <c r="X33" s="65"/>
      <c r="Y33" s="65">
        <v>-1034308</v>
      </c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-316114</v>
      </c>
      <c r="D34" s="177">
        <f>SUM(D29:D33)</f>
        <v>-1034308</v>
      </c>
      <c r="E34" s="77">
        <f t="shared" si="2"/>
        <v>0</v>
      </c>
      <c r="F34" s="78">
        <f t="shared" si="2"/>
        <v>0</v>
      </c>
      <c r="G34" s="78">
        <f t="shared" si="2"/>
        <v>-94028</v>
      </c>
      <c r="H34" s="78">
        <f t="shared" si="2"/>
        <v>-94028</v>
      </c>
      <c r="I34" s="78">
        <f t="shared" si="2"/>
        <v>-94028</v>
      </c>
      <c r="J34" s="78">
        <f t="shared" si="2"/>
        <v>-282084</v>
      </c>
      <c r="K34" s="78">
        <f t="shared" si="2"/>
        <v>-94028</v>
      </c>
      <c r="L34" s="78">
        <f t="shared" si="2"/>
        <v>-94028</v>
      </c>
      <c r="M34" s="78">
        <f t="shared" si="2"/>
        <v>-94028</v>
      </c>
      <c r="N34" s="78">
        <f t="shared" si="2"/>
        <v>-282084</v>
      </c>
      <c r="O34" s="78">
        <f t="shared" si="2"/>
        <v>-94028</v>
      </c>
      <c r="P34" s="78">
        <f t="shared" si="2"/>
        <v>-94028</v>
      </c>
      <c r="Q34" s="78">
        <f t="shared" si="2"/>
        <v>-94028</v>
      </c>
      <c r="R34" s="78">
        <f t="shared" si="2"/>
        <v>-282084</v>
      </c>
      <c r="S34" s="78">
        <f t="shared" si="2"/>
        <v>-94028</v>
      </c>
      <c r="T34" s="78">
        <f t="shared" si="2"/>
        <v>-94028</v>
      </c>
      <c r="U34" s="78">
        <f t="shared" si="2"/>
        <v>0</v>
      </c>
      <c r="V34" s="78">
        <f t="shared" si="2"/>
        <v>-188056</v>
      </c>
      <c r="W34" s="78">
        <f t="shared" si="2"/>
        <v>-1034308</v>
      </c>
      <c r="X34" s="78">
        <f t="shared" si="2"/>
        <v>0</v>
      </c>
      <c r="Y34" s="78">
        <f t="shared" si="2"/>
        <v>-1034308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-20492706</v>
      </c>
      <c r="D36" s="158">
        <f>+D15+D25+D34</f>
        <v>1635108</v>
      </c>
      <c r="E36" s="104">
        <f t="shared" si="3"/>
        <v>0</v>
      </c>
      <c r="F36" s="105">
        <f t="shared" si="3"/>
        <v>0</v>
      </c>
      <c r="G36" s="105">
        <f t="shared" si="3"/>
        <v>5064791</v>
      </c>
      <c r="H36" s="105">
        <f t="shared" si="3"/>
        <v>11766068</v>
      </c>
      <c r="I36" s="105">
        <f t="shared" si="3"/>
        <v>-2662007</v>
      </c>
      <c r="J36" s="105">
        <f t="shared" si="3"/>
        <v>14168852</v>
      </c>
      <c r="K36" s="105">
        <f t="shared" si="3"/>
        <v>-1452969</v>
      </c>
      <c r="L36" s="105">
        <f t="shared" si="3"/>
        <v>-5310754</v>
      </c>
      <c r="M36" s="105">
        <f t="shared" si="3"/>
        <v>4410771</v>
      </c>
      <c r="N36" s="105">
        <f t="shared" si="3"/>
        <v>-2352952</v>
      </c>
      <c r="O36" s="105">
        <f t="shared" si="3"/>
        <v>-5310612</v>
      </c>
      <c r="P36" s="105">
        <f t="shared" si="3"/>
        <v>7010831</v>
      </c>
      <c r="Q36" s="105">
        <f t="shared" si="3"/>
        <v>-2537965</v>
      </c>
      <c r="R36" s="105">
        <f t="shared" si="3"/>
        <v>-837746</v>
      </c>
      <c r="S36" s="105">
        <f t="shared" si="3"/>
        <v>-3550693</v>
      </c>
      <c r="T36" s="105">
        <f t="shared" si="3"/>
        <v>-5792353</v>
      </c>
      <c r="U36" s="105">
        <f t="shared" si="3"/>
        <v>0</v>
      </c>
      <c r="V36" s="105">
        <f t="shared" si="3"/>
        <v>-9343046</v>
      </c>
      <c r="W36" s="105">
        <f t="shared" si="3"/>
        <v>1635108</v>
      </c>
      <c r="X36" s="105">
        <f t="shared" si="3"/>
        <v>0</v>
      </c>
      <c r="Y36" s="105">
        <f t="shared" si="3"/>
        <v>1635108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>
        <v>-11331656</v>
      </c>
      <c r="D37" s="158">
        <v>-1021732</v>
      </c>
      <c r="E37" s="104"/>
      <c r="F37" s="105"/>
      <c r="G37" s="105">
        <v>-1021732</v>
      </c>
      <c r="H37" s="105">
        <v>4043059</v>
      </c>
      <c r="I37" s="105">
        <v>15809127</v>
      </c>
      <c r="J37" s="105">
        <v>-1021732</v>
      </c>
      <c r="K37" s="105">
        <v>13147120</v>
      </c>
      <c r="L37" s="105">
        <v>11694151</v>
      </c>
      <c r="M37" s="105">
        <v>6383397</v>
      </c>
      <c r="N37" s="105">
        <v>13147120</v>
      </c>
      <c r="O37" s="105">
        <v>10794168</v>
      </c>
      <c r="P37" s="105">
        <v>5483556</v>
      </c>
      <c r="Q37" s="105">
        <v>12494387</v>
      </c>
      <c r="R37" s="105">
        <v>10794168</v>
      </c>
      <c r="S37" s="105">
        <v>9956422</v>
      </c>
      <c r="T37" s="105">
        <v>6405729</v>
      </c>
      <c r="U37" s="105">
        <v>613376</v>
      </c>
      <c r="V37" s="105">
        <v>9956422</v>
      </c>
      <c r="W37" s="105">
        <v>-1021732</v>
      </c>
      <c r="X37" s="105"/>
      <c r="Y37" s="105">
        <v>-1021732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-31824362</v>
      </c>
      <c r="D38" s="272">
        <v>613376</v>
      </c>
      <c r="E38" s="273"/>
      <c r="F38" s="274"/>
      <c r="G38" s="274">
        <v>4043059</v>
      </c>
      <c r="H38" s="274">
        <v>15809127</v>
      </c>
      <c r="I38" s="274">
        <v>13147120</v>
      </c>
      <c r="J38" s="274">
        <v>13147120</v>
      </c>
      <c r="K38" s="274">
        <v>11694151</v>
      </c>
      <c r="L38" s="274">
        <v>6383397</v>
      </c>
      <c r="M38" s="274">
        <v>10794168</v>
      </c>
      <c r="N38" s="274">
        <v>10794168</v>
      </c>
      <c r="O38" s="274">
        <v>5483556</v>
      </c>
      <c r="P38" s="274">
        <v>12494387</v>
      </c>
      <c r="Q38" s="274">
        <v>9956422</v>
      </c>
      <c r="R38" s="274">
        <v>9956422</v>
      </c>
      <c r="S38" s="274">
        <v>6405729</v>
      </c>
      <c r="T38" s="274">
        <v>613376</v>
      </c>
      <c r="U38" s="274">
        <v>613376</v>
      </c>
      <c r="V38" s="274">
        <v>613376</v>
      </c>
      <c r="W38" s="274">
        <v>613376</v>
      </c>
      <c r="X38" s="274"/>
      <c r="Y38" s="274">
        <v>613376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2012-08-01T09:11:45Z</dcterms:created>
  <dcterms:modified xsi:type="dcterms:W3CDTF">2012-08-01T09:11:45Z</dcterms:modified>
  <cp:category/>
  <cp:version/>
  <cp:contentType/>
  <cp:contentStatus/>
</cp:coreProperties>
</file>