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<sst xmlns="http://schemas.openxmlformats.org/spreadsheetml/2006/main" count="536" uniqueCount="252">
  <si>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Thembisile Hani(MP315)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</si>
  <si>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</si>
  <si>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</si>
  <si>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</si>
  <si>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</si>
  <si>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</si>
  <si>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</si>
  <si>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</si>
  <si>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</si>
  <si>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</si>
  <si>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</si>
  <si>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</si>
  <si>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</si>
  <si>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</si>
  <si>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</si>
  <si>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</si>
  <si>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</si>
  <si>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</si>
  <si>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</si>
  <si>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</si>
  <si>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</si>
  <si>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</si>
  <si>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</si>
  <si>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</si>
  <si>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</si>
  <si>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</si>
  <si>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</si>
  <si>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</si>
  <si>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</si>
  <si>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</si>
  <si>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</si>
  <si>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</si>
  <si>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</si>
  <si>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</si>
  <si>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</si>
  <si>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</si>
  <si>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</si>
  <si>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</si>
  <si>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</si>
  <si>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</si>
  <si>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</si>
  <si>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</si>
  <si>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</si>
  <si>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</si>
  <si>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</si>
  <si>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</si>
  <si>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</si>
  <si>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</si>
  <si>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</si>
  <si>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</si>
  <si>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</si>
  <si>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</si>
  <si>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</si>
  <si>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</si>
  <si>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</si>
  <si>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</si>
  <si>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</si>
  <si>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</si>
  <si>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</si>
  <si>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</si>
  <si>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</si>
  <si>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</si>
  <si>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</si>
  <si>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</si>
  <si>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</si>
  <si>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</si>
  <si>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</si>
  <si>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</si>
  <si>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</si>
  <si>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</si>
  <si>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Thembisile Hani(MP315)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</si>
  <si>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</si>
  <si>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</si>
  <si>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</si>
  <si>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</si>
  <si>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</si>
  <si>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</si>
  <si>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</si>
  <si>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</si>
  <si>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</si>
  <si>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</si>
  <si>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</si>
  <si>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</si>
  <si>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</si>
  <si>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</si>
  <si>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</si>
  <si>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</si>
  <si>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</si>
  <si>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</si>
  <si>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</si>
  <si>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</si>
  <si>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</si>
  <si>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</si>
  <si>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</si>
  <si>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</si>
  <si>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</si>
  <si>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</si>
  <si>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</si>
  <si>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</si>
  <si>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</si>
  <si>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Thembisile Hani(MP315)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</si>
  <si>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</si>
  <si>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</si>
  <si>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</si>
  <si>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</si>
  <si>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</si>
  <si>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</si>
  <si>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</si>
  <si>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</si>
  <si>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</si>
  <si>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</si>
  <si>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</si>
  <si>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</si>
  <si>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</si>
  <si>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</si>
  <si>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</si>
  <si>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</si>
  <si>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</si>
  <si>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</si>
  <si>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</si>
  <si>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</si>
  <si>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</si>
  <si>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</si>
  <si>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</si>
  <si>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</si>
  <si>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</si>
  <si>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</si>
  <si>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</si>
  <si>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</si>
  <si>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</si>
  <si>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</si>
  <si>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</si>
  <si>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</si>
  <si>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Thembisile Hani(MP315)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</si>
  <si>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</si>
  <si>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</si>
  <si>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</si>
  <si>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</si>
  <si>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</si>
  <si>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</si>
  <si>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</si>
  <si>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</si>
  <si>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</si>
  <si>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Thembisile Hani(MP315)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</si>
  <si>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</si>
  <si>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</si>
  <si>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</si>
  <si>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</si>
  <si>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</si>
  <si>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</si>
  <si>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</si>
  <si>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</si>
  <si>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</si>
  <si>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</si>
  <si>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</si>
  <si>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</si>
  <si>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</si>
  <si>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</si>
  <si>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</si>
  <si>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</si>
  <si>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</si>
  <si>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</si>
  <si>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</si>
  <si>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</si>
  <si>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</si>
  <si>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</si>
  <si>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</si>
  <si>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</si>
  <si>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</si>
  <si>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</si>
  <si>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</si>
  <si>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</si>
  <si>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</si>
  <si>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</si>
  <si>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</si>
  <si>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</si>
  <si>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</si>
  <si>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Thembisile Hani(MP315)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</si>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</sst>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4200</v>
      </c>
      <c r="F5" s="65">
        <v>79</v>
      </c>
      <c r="G5" s="65">
        <v>24</v>
      </c>
      <c r="H5" s="65">
        <v>8</v>
      </c>
      <c r="I5" s="65">
        <v>111</v>
      </c>
      <c r="J5" s="65">
        <v>0</v>
      </c>
      <c r="K5" s="65">
        <v>22</v>
      </c>
      <c r="L5" s="65">
        <v>0</v>
      </c>
      <c r="M5" s="65">
        <v>22</v>
      </c>
      <c r="N5" s="65">
        <v>7268</v>
      </c>
      <c r="O5" s="65">
        <v>14372</v>
      </c>
      <c r="P5" s="65">
        <v>0</v>
      </c>
      <c r="Q5" s="65">
        <v>21640</v>
      </c>
      <c r="R5" s="65">
        <v>0</v>
      </c>
      <c r="S5" s="65">
        <v>25271</v>
      </c>
      <c r="T5" s="65">
        <v>26</v>
      </c>
      <c r="U5" s="65">
        <v>25297</v>
      </c>
      <c r="V5" s="65">
        <v>47070</v>
      </c>
      <c r="W5" s="65">
        <v>4200</v>
      </c>
      <c r="X5" s="65">
        <v>42870</v>
      </c>
      <c r="Y5" s="66">
        <v>1020.71</v>
      </c>
      <c r="Z5" s="67">
        <v>4200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3923</v>
      </c>
      <c r="G6" s="65">
        <v>5080</v>
      </c>
      <c r="H6" s="65">
        <v>2094</v>
      </c>
      <c r="I6" s="65">
        <v>11097</v>
      </c>
      <c r="J6" s="65">
        <v>272</v>
      </c>
      <c r="K6" s="65">
        <v>264</v>
      </c>
      <c r="L6" s="65">
        <v>409</v>
      </c>
      <c r="M6" s="65">
        <v>945</v>
      </c>
      <c r="N6" s="65">
        <v>33013</v>
      </c>
      <c r="O6" s="65">
        <v>69973</v>
      </c>
      <c r="P6" s="65">
        <v>77674</v>
      </c>
      <c r="Q6" s="65">
        <v>180660</v>
      </c>
      <c r="R6" s="65">
        <v>395</v>
      </c>
      <c r="S6" s="65">
        <v>66129</v>
      </c>
      <c r="T6" s="65">
        <v>3146</v>
      </c>
      <c r="U6" s="65">
        <v>69670</v>
      </c>
      <c r="V6" s="65">
        <v>262372</v>
      </c>
      <c r="W6" s="65">
        <v>0</v>
      </c>
      <c r="X6" s="65">
        <v>262372</v>
      </c>
      <c r="Y6" s="66">
        <v>0</v>
      </c>
      <c r="Z6" s="67">
        <v>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0</v>
      </c>
      <c r="G7" s="65">
        <v>290879</v>
      </c>
      <c r="H7" s="65">
        <v>0</v>
      </c>
      <c r="I7" s="65">
        <v>290879</v>
      </c>
      <c r="J7" s="65">
        <v>62000</v>
      </c>
      <c r="K7" s="65">
        <v>0</v>
      </c>
      <c r="L7" s="65">
        <v>114932</v>
      </c>
      <c r="M7" s="65">
        <v>176932</v>
      </c>
      <c r="N7" s="65">
        <v>0</v>
      </c>
      <c r="O7" s="65">
        <v>1547349</v>
      </c>
      <c r="P7" s="65">
        <v>3285053</v>
      </c>
      <c r="Q7" s="65">
        <v>4832402</v>
      </c>
      <c r="R7" s="65">
        <v>415915</v>
      </c>
      <c r="S7" s="65">
        <v>333221</v>
      </c>
      <c r="T7" s="65">
        <v>342270</v>
      </c>
      <c r="U7" s="65">
        <v>1091406</v>
      </c>
      <c r="V7" s="65">
        <v>6391619</v>
      </c>
      <c r="W7" s="65">
        <v>0</v>
      </c>
      <c r="X7" s="65">
        <v>6391619</v>
      </c>
      <c r="Y7" s="66">
        <v>0</v>
      </c>
      <c r="Z7" s="67">
        <v>0</v>
      </c>
    </row>
    <row r="8" spans="1:26" ht="13.5">
      <c r="A8" s="63" t="s">
        <v>34</v>
      </c>
      <c r="B8" s="19">
        <v>0</v>
      </c>
      <c r="C8" s="19"/>
      <c r="D8" s="64">
        <v>0</v>
      </c>
      <c r="E8" s="65">
        <v>209235065</v>
      </c>
      <c r="F8" s="65">
        <v>78896000</v>
      </c>
      <c r="G8" s="65">
        <v>0</v>
      </c>
      <c r="H8" s="65">
        <v>0</v>
      </c>
      <c r="I8" s="65">
        <v>78896000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4689000</v>
      </c>
      <c r="P8" s="65">
        <v>67116000</v>
      </c>
      <c r="Q8" s="65">
        <v>71805000</v>
      </c>
      <c r="R8" s="65">
        <v>0</v>
      </c>
      <c r="S8" s="65">
        <v>45819000</v>
      </c>
      <c r="T8" s="65">
        <v>0</v>
      </c>
      <c r="U8" s="65">
        <v>45819000</v>
      </c>
      <c r="V8" s="65">
        <v>196520000</v>
      </c>
      <c r="W8" s="65">
        <v>209235065</v>
      </c>
      <c r="X8" s="65">
        <v>-12715065</v>
      </c>
      <c r="Y8" s="66">
        <v>-6.08</v>
      </c>
      <c r="Z8" s="67">
        <v>209235065</v>
      </c>
    </row>
    <row r="9" spans="1:26" ht="13.5">
      <c r="A9" s="63" t="s">
        <v>35</v>
      </c>
      <c r="B9" s="19">
        <v>0</v>
      </c>
      <c r="C9" s="19"/>
      <c r="D9" s="64">
        <v>0</v>
      </c>
      <c r="E9" s="65">
        <v>83452996</v>
      </c>
      <c r="F9" s="65">
        <v>1785235</v>
      </c>
      <c r="G9" s="65">
        <v>795949</v>
      </c>
      <c r="H9" s="65">
        <v>1020624</v>
      </c>
      <c r="I9" s="65">
        <v>3601808</v>
      </c>
      <c r="J9" s="65">
        <v>64643</v>
      </c>
      <c r="K9" s="65">
        <v>182074</v>
      </c>
      <c r="L9" s="65">
        <v>54618</v>
      </c>
      <c r="M9" s="65">
        <v>301335</v>
      </c>
      <c r="N9" s="65">
        <v>2162709</v>
      </c>
      <c r="O9" s="65">
        <v>1677063</v>
      </c>
      <c r="P9" s="65">
        <v>679624</v>
      </c>
      <c r="Q9" s="65">
        <v>4519396</v>
      </c>
      <c r="R9" s="65">
        <v>758680</v>
      </c>
      <c r="S9" s="65">
        <v>1683245</v>
      </c>
      <c r="T9" s="65">
        <v>306274</v>
      </c>
      <c r="U9" s="65">
        <v>2748199</v>
      </c>
      <c r="V9" s="65">
        <v>11170738</v>
      </c>
      <c r="W9" s="65">
        <v>83452996</v>
      </c>
      <c r="X9" s="65">
        <v>-72282258</v>
      </c>
      <c r="Y9" s="66">
        <v>-86.61</v>
      </c>
      <c r="Z9" s="67">
        <v>83452996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0</v>
      </c>
      <c r="E10" s="71">
        <f t="shared" si="0"/>
        <v>292692261</v>
      </c>
      <c r="F10" s="71">
        <f t="shared" si="0"/>
        <v>80685237</v>
      </c>
      <c r="G10" s="71">
        <f t="shared" si="0"/>
        <v>1091932</v>
      </c>
      <c r="H10" s="71">
        <f t="shared" si="0"/>
        <v>1022726</v>
      </c>
      <c r="I10" s="71">
        <f t="shared" si="0"/>
        <v>82799895</v>
      </c>
      <c r="J10" s="71">
        <f t="shared" si="0"/>
        <v>126915</v>
      </c>
      <c r="K10" s="71">
        <f t="shared" si="0"/>
        <v>182360</v>
      </c>
      <c r="L10" s="71">
        <f t="shared" si="0"/>
        <v>169959</v>
      </c>
      <c r="M10" s="71">
        <f t="shared" si="0"/>
        <v>479234</v>
      </c>
      <c r="N10" s="71">
        <f t="shared" si="0"/>
        <v>2202990</v>
      </c>
      <c r="O10" s="71">
        <f t="shared" si="0"/>
        <v>7997757</v>
      </c>
      <c r="P10" s="71">
        <f t="shared" si="0"/>
        <v>71158351</v>
      </c>
      <c r="Q10" s="71">
        <f t="shared" si="0"/>
        <v>81359098</v>
      </c>
      <c r="R10" s="71">
        <f t="shared" si="0"/>
        <v>1174990</v>
      </c>
      <c r="S10" s="71">
        <f t="shared" si="0"/>
        <v>47926866</v>
      </c>
      <c r="T10" s="71">
        <f t="shared" si="0"/>
        <v>651716</v>
      </c>
      <c r="U10" s="71">
        <f t="shared" si="0"/>
        <v>49753572</v>
      </c>
      <c r="V10" s="71">
        <f t="shared" si="0"/>
        <v>214391799</v>
      </c>
      <c r="W10" s="71">
        <f t="shared" si="0"/>
        <v>292692261</v>
      </c>
      <c r="X10" s="71">
        <f t="shared" si="0"/>
        <v>-78300462</v>
      </c>
      <c r="Y10" s="72">
        <f>+IF(W10&lt;&gt;0,(X10/W10)*100,0)</f>
        <v>-26.751804688132836</v>
      </c>
      <c r="Z10" s="73">
        <f t="shared" si="0"/>
        <v>292692261</v>
      </c>
    </row>
    <row r="11" spans="1:26" ht="13.5">
      <c r="A11" s="63" t="s">
        <v>37</v>
      </c>
      <c r="B11" s="19">
        <v>0</v>
      </c>
      <c r="C11" s="19"/>
      <c r="D11" s="64">
        <v>0</v>
      </c>
      <c r="E11" s="65">
        <v>72809328</v>
      </c>
      <c r="F11" s="65">
        <v>3300777</v>
      </c>
      <c r="G11" s="65">
        <v>4165107</v>
      </c>
      <c r="H11" s="65">
        <v>3421964</v>
      </c>
      <c r="I11" s="65">
        <v>10887848</v>
      </c>
      <c r="J11" s="65">
        <v>3963418</v>
      </c>
      <c r="K11" s="65">
        <v>3919275</v>
      </c>
      <c r="L11" s="65">
        <v>4051215</v>
      </c>
      <c r="M11" s="65">
        <v>11933908</v>
      </c>
      <c r="N11" s="65">
        <v>4696705</v>
      </c>
      <c r="O11" s="65">
        <v>4521455</v>
      </c>
      <c r="P11" s="65">
        <v>4475200</v>
      </c>
      <c r="Q11" s="65">
        <v>13693360</v>
      </c>
      <c r="R11" s="65">
        <v>4354650</v>
      </c>
      <c r="S11" s="65">
        <v>4490352</v>
      </c>
      <c r="T11" s="65">
        <v>4399921</v>
      </c>
      <c r="U11" s="65">
        <v>13244923</v>
      </c>
      <c r="V11" s="65">
        <v>49760039</v>
      </c>
      <c r="W11" s="65">
        <v>72809328</v>
      </c>
      <c r="X11" s="65">
        <v>-23049289</v>
      </c>
      <c r="Y11" s="66">
        <v>-31.66</v>
      </c>
      <c r="Z11" s="67">
        <v>72809328</v>
      </c>
    </row>
    <row r="12" spans="1:26" ht="13.5">
      <c r="A12" s="63" t="s">
        <v>38</v>
      </c>
      <c r="B12" s="19">
        <v>0</v>
      </c>
      <c r="C12" s="19"/>
      <c r="D12" s="64">
        <v>0</v>
      </c>
      <c r="E12" s="65">
        <v>4550000</v>
      </c>
      <c r="F12" s="65">
        <v>1258051</v>
      </c>
      <c r="G12" s="65">
        <v>1161924</v>
      </c>
      <c r="H12" s="65">
        <v>1200227</v>
      </c>
      <c r="I12" s="65">
        <v>3620202</v>
      </c>
      <c r="J12" s="65">
        <v>1244504</v>
      </c>
      <c r="K12" s="65">
        <v>1194811</v>
      </c>
      <c r="L12" s="65">
        <v>1199546</v>
      </c>
      <c r="M12" s="65">
        <v>3638861</v>
      </c>
      <c r="N12" s="65">
        <v>1783462</v>
      </c>
      <c r="O12" s="65">
        <v>1400836</v>
      </c>
      <c r="P12" s="65">
        <v>1393978</v>
      </c>
      <c r="Q12" s="65">
        <v>4578276</v>
      </c>
      <c r="R12" s="65">
        <v>1394135</v>
      </c>
      <c r="S12" s="65">
        <v>1393999</v>
      </c>
      <c r="T12" s="65">
        <v>1393999</v>
      </c>
      <c r="U12" s="65">
        <v>4182133</v>
      </c>
      <c r="V12" s="65">
        <v>16019472</v>
      </c>
      <c r="W12" s="65">
        <v>4550000</v>
      </c>
      <c r="X12" s="65">
        <v>11469472</v>
      </c>
      <c r="Y12" s="66">
        <v>252.08</v>
      </c>
      <c r="Z12" s="67">
        <v>4550000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10000000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10000000</v>
      </c>
      <c r="X13" s="65">
        <v>-10000000</v>
      </c>
      <c r="Y13" s="66">
        <v>-100</v>
      </c>
      <c r="Z13" s="67">
        <v>10000000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2</v>
      </c>
      <c r="T14" s="65">
        <v>2</v>
      </c>
      <c r="U14" s="65">
        <v>4</v>
      </c>
      <c r="V14" s="65">
        <v>4</v>
      </c>
      <c r="W14" s="65">
        <v>0</v>
      </c>
      <c r="X14" s="65">
        <v>4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67700000</v>
      </c>
      <c r="F15" s="65">
        <v>1928287</v>
      </c>
      <c r="G15" s="65">
        <v>406970</v>
      </c>
      <c r="H15" s="65">
        <v>8507161</v>
      </c>
      <c r="I15" s="65">
        <v>10842418</v>
      </c>
      <c r="J15" s="65">
        <v>8436244</v>
      </c>
      <c r="K15" s="65">
        <v>5221509</v>
      </c>
      <c r="L15" s="65">
        <v>5164294</v>
      </c>
      <c r="M15" s="65">
        <v>18822047</v>
      </c>
      <c r="N15" s="65">
        <v>55372</v>
      </c>
      <c r="O15" s="65">
        <v>5330000</v>
      </c>
      <c r="P15" s="65">
        <v>9868026</v>
      </c>
      <c r="Q15" s="65">
        <v>15253398</v>
      </c>
      <c r="R15" s="65">
        <v>383678</v>
      </c>
      <c r="S15" s="65">
        <v>9957624</v>
      </c>
      <c r="T15" s="65">
        <v>0</v>
      </c>
      <c r="U15" s="65">
        <v>10341302</v>
      </c>
      <c r="V15" s="65">
        <v>55259165</v>
      </c>
      <c r="W15" s="65">
        <v>67700000</v>
      </c>
      <c r="X15" s="65">
        <v>-12440835</v>
      </c>
      <c r="Y15" s="66">
        <v>-18.38</v>
      </c>
      <c r="Z15" s="67">
        <v>67700000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3366043</v>
      </c>
      <c r="F16" s="65">
        <v>0</v>
      </c>
      <c r="G16" s="65">
        <v>88057</v>
      </c>
      <c r="H16" s="65">
        <v>133439</v>
      </c>
      <c r="I16" s="65">
        <v>221496</v>
      </c>
      <c r="J16" s="65">
        <v>0</v>
      </c>
      <c r="K16" s="65">
        <v>0</v>
      </c>
      <c r="L16" s="65">
        <v>50421</v>
      </c>
      <c r="M16" s="65">
        <v>50421</v>
      </c>
      <c r="N16" s="65">
        <v>222301</v>
      </c>
      <c r="O16" s="65">
        <v>314785</v>
      </c>
      <c r="P16" s="65">
        <v>406928</v>
      </c>
      <c r="Q16" s="65">
        <v>944014</v>
      </c>
      <c r="R16" s="65">
        <v>14368</v>
      </c>
      <c r="S16" s="65">
        <v>242704</v>
      </c>
      <c r="T16" s="65">
        <v>0</v>
      </c>
      <c r="U16" s="65">
        <v>257072</v>
      </c>
      <c r="V16" s="65">
        <v>1473003</v>
      </c>
      <c r="W16" s="65">
        <v>3366043</v>
      </c>
      <c r="X16" s="65">
        <v>-1893040</v>
      </c>
      <c r="Y16" s="66">
        <v>-56.24</v>
      </c>
      <c r="Z16" s="67">
        <v>3366043</v>
      </c>
    </row>
    <row r="17" spans="1:26" ht="13.5">
      <c r="A17" s="63" t="s">
        <v>43</v>
      </c>
      <c r="B17" s="19">
        <v>0</v>
      </c>
      <c r="C17" s="19"/>
      <c r="D17" s="64">
        <v>0</v>
      </c>
      <c r="E17" s="65">
        <v>242900759</v>
      </c>
      <c r="F17" s="65">
        <v>2696342</v>
      </c>
      <c r="G17" s="65">
        <v>11649451</v>
      </c>
      <c r="H17" s="65">
        <v>5341716</v>
      </c>
      <c r="I17" s="65">
        <v>19687509</v>
      </c>
      <c r="J17" s="65">
        <v>10738076</v>
      </c>
      <c r="K17" s="65">
        <v>3964586</v>
      </c>
      <c r="L17" s="65">
        <v>3774388</v>
      </c>
      <c r="M17" s="65">
        <v>18477050</v>
      </c>
      <c r="N17" s="65">
        <v>7121992</v>
      </c>
      <c r="O17" s="65">
        <v>3958900</v>
      </c>
      <c r="P17" s="65">
        <v>2361745</v>
      </c>
      <c r="Q17" s="65">
        <v>13442637</v>
      </c>
      <c r="R17" s="65">
        <v>3460555</v>
      </c>
      <c r="S17" s="65">
        <v>7767381</v>
      </c>
      <c r="T17" s="65">
        <v>4063280</v>
      </c>
      <c r="U17" s="65">
        <v>15291216</v>
      </c>
      <c r="V17" s="65">
        <v>66898412</v>
      </c>
      <c r="W17" s="65">
        <v>242900759</v>
      </c>
      <c r="X17" s="65">
        <v>-176002347</v>
      </c>
      <c r="Y17" s="66">
        <v>-72.46</v>
      </c>
      <c r="Z17" s="67">
        <v>242900759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0</v>
      </c>
      <c r="E18" s="78">
        <f t="shared" si="1"/>
        <v>401326130</v>
      </c>
      <c r="F18" s="78">
        <f t="shared" si="1"/>
        <v>9183457</v>
      </c>
      <c r="G18" s="78">
        <f t="shared" si="1"/>
        <v>17471509</v>
      </c>
      <c r="H18" s="78">
        <f t="shared" si="1"/>
        <v>18604507</v>
      </c>
      <c r="I18" s="78">
        <f t="shared" si="1"/>
        <v>45259473</v>
      </c>
      <c r="J18" s="78">
        <f t="shared" si="1"/>
        <v>24382242</v>
      </c>
      <c r="K18" s="78">
        <f t="shared" si="1"/>
        <v>14300181</v>
      </c>
      <c r="L18" s="78">
        <f t="shared" si="1"/>
        <v>14239864</v>
      </c>
      <c r="M18" s="78">
        <f t="shared" si="1"/>
        <v>52922287</v>
      </c>
      <c r="N18" s="78">
        <f t="shared" si="1"/>
        <v>13879832</v>
      </c>
      <c r="O18" s="78">
        <f t="shared" si="1"/>
        <v>15525976</v>
      </c>
      <c r="P18" s="78">
        <f t="shared" si="1"/>
        <v>18505877</v>
      </c>
      <c r="Q18" s="78">
        <f t="shared" si="1"/>
        <v>47911685</v>
      </c>
      <c r="R18" s="78">
        <f t="shared" si="1"/>
        <v>9607386</v>
      </c>
      <c r="S18" s="78">
        <f t="shared" si="1"/>
        <v>23852062</v>
      </c>
      <c r="T18" s="78">
        <f t="shared" si="1"/>
        <v>9857202</v>
      </c>
      <c r="U18" s="78">
        <f t="shared" si="1"/>
        <v>43316650</v>
      </c>
      <c r="V18" s="78">
        <f t="shared" si="1"/>
        <v>189410095</v>
      </c>
      <c r="W18" s="78">
        <f t="shared" si="1"/>
        <v>401326130</v>
      </c>
      <c r="X18" s="78">
        <f t="shared" si="1"/>
        <v>-211916035</v>
      </c>
      <c r="Y18" s="72">
        <f>+IF(W18&lt;&gt;0,(X18/W18)*100,0)</f>
        <v>-52.803946506049826</v>
      </c>
      <c r="Z18" s="79">
        <f t="shared" si="1"/>
        <v>401326130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-108633869</v>
      </c>
      <c r="F19" s="82">
        <f t="shared" si="2"/>
        <v>71501780</v>
      </c>
      <c r="G19" s="82">
        <f t="shared" si="2"/>
        <v>-16379577</v>
      </c>
      <c r="H19" s="82">
        <f t="shared" si="2"/>
        <v>-17581781</v>
      </c>
      <c r="I19" s="82">
        <f t="shared" si="2"/>
        <v>37540422</v>
      </c>
      <c r="J19" s="82">
        <f t="shared" si="2"/>
        <v>-24255327</v>
      </c>
      <c r="K19" s="82">
        <f t="shared" si="2"/>
        <v>-14117821</v>
      </c>
      <c r="L19" s="82">
        <f t="shared" si="2"/>
        <v>-14069905</v>
      </c>
      <c r="M19" s="82">
        <f t="shared" si="2"/>
        <v>-52443053</v>
      </c>
      <c r="N19" s="82">
        <f t="shared" si="2"/>
        <v>-11676842</v>
      </c>
      <c r="O19" s="82">
        <f t="shared" si="2"/>
        <v>-7528219</v>
      </c>
      <c r="P19" s="82">
        <f t="shared" si="2"/>
        <v>52652474</v>
      </c>
      <c r="Q19" s="82">
        <f t="shared" si="2"/>
        <v>33447413</v>
      </c>
      <c r="R19" s="82">
        <f t="shared" si="2"/>
        <v>-8432396</v>
      </c>
      <c r="S19" s="82">
        <f t="shared" si="2"/>
        <v>24074804</v>
      </c>
      <c r="T19" s="82">
        <f t="shared" si="2"/>
        <v>-9205486</v>
      </c>
      <c r="U19" s="82">
        <f t="shared" si="2"/>
        <v>6436922</v>
      </c>
      <c r="V19" s="82">
        <f t="shared" si="2"/>
        <v>24981704</v>
      </c>
      <c r="W19" s="82">
        <f>IF(E10=E18,0,W10-W18)</f>
        <v>-108633869</v>
      </c>
      <c r="X19" s="82">
        <f t="shared" si="2"/>
        <v>133615573</v>
      </c>
      <c r="Y19" s="83">
        <f>+IF(W19&lt;&gt;0,(X19/W19)*100,0)</f>
        <v>-122.99623886174946</v>
      </c>
      <c r="Z19" s="84">
        <f t="shared" si="2"/>
        <v>-108633869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89106000</v>
      </c>
      <c r="F20" s="65">
        <v>2296000</v>
      </c>
      <c r="G20" s="65">
        <v>0</v>
      </c>
      <c r="H20" s="65">
        <v>288000</v>
      </c>
      <c r="I20" s="65">
        <v>2584000</v>
      </c>
      <c r="J20" s="65">
        <v>12458</v>
      </c>
      <c r="K20" s="65">
        <v>0</v>
      </c>
      <c r="L20" s="65">
        <v>0</v>
      </c>
      <c r="M20" s="65">
        <v>12458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2596458</v>
      </c>
      <c r="W20" s="65">
        <v>89106000</v>
      </c>
      <c r="X20" s="65">
        <v>-86509542</v>
      </c>
      <c r="Y20" s="66">
        <v>-97.09</v>
      </c>
      <c r="Z20" s="67">
        <v>89106000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-19527869</v>
      </c>
      <c r="F22" s="93">
        <f t="shared" si="3"/>
        <v>73797780</v>
      </c>
      <c r="G22" s="93">
        <f t="shared" si="3"/>
        <v>-16379577</v>
      </c>
      <c r="H22" s="93">
        <f t="shared" si="3"/>
        <v>-17293781</v>
      </c>
      <c r="I22" s="93">
        <f t="shared" si="3"/>
        <v>40124422</v>
      </c>
      <c r="J22" s="93">
        <f t="shared" si="3"/>
        <v>-24242869</v>
      </c>
      <c r="K22" s="93">
        <f t="shared" si="3"/>
        <v>-14117821</v>
      </c>
      <c r="L22" s="93">
        <f t="shared" si="3"/>
        <v>-14069905</v>
      </c>
      <c r="M22" s="93">
        <f t="shared" si="3"/>
        <v>-52430595</v>
      </c>
      <c r="N22" s="93">
        <f t="shared" si="3"/>
        <v>-11676842</v>
      </c>
      <c r="O22" s="93">
        <f t="shared" si="3"/>
        <v>-7528219</v>
      </c>
      <c r="P22" s="93">
        <f t="shared" si="3"/>
        <v>52652474</v>
      </c>
      <c r="Q22" s="93">
        <f t="shared" si="3"/>
        <v>33447413</v>
      </c>
      <c r="R22" s="93">
        <f t="shared" si="3"/>
        <v>-8432396</v>
      </c>
      <c r="S22" s="93">
        <f t="shared" si="3"/>
        <v>24074804</v>
      </c>
      <c r="T22" s="93">
        <f t="shared" si="3"/>
        <v>-9205486</v>
      </c>
      <c r="U22" s="93">
        <f t="shared" si="3"/>
        <v>6436922</v>
      </c>
      <c r="V22" s="93">
        <f t="shared" si="3"/>
        <v>27578162</v>
      </c>
      <c r="W22" s="93">
        <f t="shared" si="3"/>
        <v>-19527869</v>
      </c>
      <c r="X22" s="93">
        <f t="shared" si="3"/>
        <v>47106031</v>
      </c>
      <c r="Y22" s="94">
        <f>+IF(W22&lt;&gt;0,(X22/W22)*100,0)</f>
        <v>-241.2246364413854</v>
      </c>
      <c r="Z22" s="95">
        <f t="shared" si="3"/>
        <v>-19527869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-19527869</v>
      </c>
      <c r="F24" s="82">
        <f t="shared" si="4"/>
        <v>73797780</v>
      </c>
      <c r="G24" s="82">
        <f t="shared" si="4"/>
        <v>-16379577</v>
      </c>
      <c r="H24" s="82">
        <f t="shared" si="4"/>
        <v>-17293781</v>
      </c>
      <c r="I24" s="82">
        <f t="shared" si="4"/>
        <v>40124422</v>
      </c>
      <c r="J24" s="82">
        <f t="shared" si="4"/>
        <v>-24242869</v>
      </c>
      <c r="K24" s="82">
        <f t="shared" si="4"/>
        <v>-14117821</v>
      </c>
      <c r="L24" s="82">
        <f t="shared" si="4"/>
        <v>-14069905</v>
      </c>
      <c r="M24" s="82">
        <f t="shared" si="4"/>
        <v>-52430595</v>
      </c>
      <c r="N24" s="82">
        <f t="shared" si="4"/>
        <v>-11676842</v>
      </c>
      <c r="O24" s="82">
        <f t="shared" si="4"/>
        <v>-7528219</v>
      </c>
      <c r="P24" s="82">
        <f t="shared" si="4"/>
        <v>52652474</v>
      </c>
      <c r="Q24" s="82">
        <f t="shared" si="4"/>
        <v>33447413</v>
      </c>
      <c r="R24" s="82">
        <f t="shared" si="4"/>
        <v>-8432396</v>
      </c>
      <c r="S24" s="82">
        <f t="shared" si="4"/>
        <v>24074804</v>
      </c>
      <c r="T24" s="82">
        <f t="shared" si="4"/>
        <v>-9205486</v>
      </c>
      <c r="U24" s="82">
        <f t="shared" si="4"/>
        <v>6436922</v>
      </c>
      <c r="V24" s="82">
        <f t="shared" si="4"/>
        <v>27578162</v>
      </c>
      <c r="W24" s="82">
        <f t="shared" si="4"/>
        <v>-19527869</v>
      </c>
      <c r="X24" s="82">
        <f t="shared" si="4"/>
        <v>47106031</v>
      </c>
      <c r="Y24" s="83">
        <f>+IF(W24&lt;&gt;0,(X24/W24)*100,0)</f>
        <v>-241.2246364413854</v>
      </c>
      <c r="Z24" s="84">
        <f t="shared" si="4"/>
        <v>-19527869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0</v>
      </c>
      <c r="E27" s="105">
        <v>126487364</v>
      </c>
      <c r="F27" s="105">
        <v>1185538</v>
      </c>
      <c r="G27" s="105">
        <v>7115032</v>
      </c>
      <c r="H27" s="105">
        <v>9853049</v>
      </c>
      <c r="I27" s="105">
        <v>18153619</v>
      </c>
      <c r="J27" s="105">
        <v>5909690</v>
      </c>
      <c r="K27" s="105">
        <v>8245481</v>
      </c>
      <c r="L27" s="105">
        <v>2961048</v>
      </c>
      <c r="M27" s="105">
        <v>17116219</v>
      </c>
      <c r="N27" s="105">
        <v>7517051</v>
      </c>
      <c r="O27" s="105">
        <v>9313970</v>
      </c>
      <c r="P27" s="105">
        <v>10879433</v>
      </c>
      <c r="Q27" s="105">
        <v>27710454</v>
      </c>
      <c r="R27" s="105">
        <v>4882989</v>
      </c>
      <c r="S27" s="105">
        <v>11444708</v>
      </c>
      <c r="T27" s="105">
        <v>2338201</v>
      </c>
      <c r="U27" s="105">
        <v>18665898</v>
      </c>
      <c r="V27" s="105">
        <v>81646190</v>
      </c>
      <c r="W27" s="105">
        <v>126487364</v>
      </c>
      <c r="X27" s="105">
        <v>-44841174</v>
      </c>
      <c r="Y27" s="106">
        <v>-35.45</v>
      </c>
      <c r="Z27" s="107">
        <v>126487364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126487364</v>
      </c>
      <c r="F28" s="65">
        <v>1759921</v>
      </c>
      <c r="G28" s="65">
        <v>7115032</v>
      </c>
      <c r="H28" s="65">
        <v>9853049</v>
      </c>
      <c r="I28" s="65">
        <v>18728002</v>
      </c>
      <c r="J28" s="65">
        <v>5560601</v>
      </c>
      <c r="K28" s="65">
        <v>8245481</v>
      </c>
      <c r="L28" s="65">
        <v>2961048</v>
      </c>
      <c r="M28" s="65">
        <v>16767130</v>
      </c>
      <c r="N28" s="65">
        <v>7517051</v>
      </c>
      <c r="O28" s="65">
        <v>9313970</v>
      </c>
      <c r="P28" s="65">
        <v>10879433</v>
      </c>
      <c r="Q28" s="65">
        <v>27710454</v>
      </c>
      <c r="R28" s="65">
        <v>4882989</v>
      </c>
      <c r="S28" s="65">
        <v>11444708</v>
      </c>
      <c r="T28" s="65">
        <v>2338201</v>
      </c>
      <c r="U28" s="65">
        <v>18665898</v>
      </c>
      <c r="V28" s="65">
        <v>81871484</v>
      </c>
      <c r="W28" s="65">
        <v>126487364</v>
      </c>
      <c r="X28" s="65">
        <v>-44615880</v>
      </c>
      <c r="Y28" s="66">
        <v>-35.27</v>
      </c>
      <c r="Z28" s="67">
        <v>126487364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126487364</v>
      </c>
      <c r="F32" s="105">
        <f t="shared" si="5"/>
        <v>1759921</v>
      </c>
      <c r="G32" s="105">
        <f t="shared" si="5"/>
        <v>7115032</v>
      </c>
      <c r="H32" s="105">
        <f t="shared" si="5"/>
        <v>9853049</v>
      </c>
      <c r="I32" s="105">
        <f t="shared" si="5"/>
        <v>18728002</v>
      </c>
      <c r="J32" s="105">
        <f t="shared" si="5"/>
        <v>5560601</v>
      </c>
      <c r="K32" s="105">
        <f t="shared" si="5"/>
        <v>8245481</v>
      </c>
      <c r="L32" s="105">
        <f t="shared" si="5"/>
        <v>2961048</v>
      </c>
      <c r="M32" s="105">
        <f t="shared" si="5"/>
        <v>16767130</v>
      </c>
      <c r="N32" s="105">
        <f t="shared" si="5"/>
        <v>7517051</v>
      </c>
      <c r="O32" s="105">
        <f t="shared" si="5"/>
        <v>9313970</v>
      </c>
      <c r="P32" s="105">
        <f t="shared" si="5"/>
        <v>10879433</v>
      </c>
      <c r="Q32" s="105">
        <f t="shared" si="5"/>
        <v>27710454</v>
      </c>
      <c r="R32" s="105">
        <f t="shared" si="5"/>
        <v>4882989</v>
      </c>
      <c r="S32" s="105">
        <f t="shared" si="5"/>
        <v>11444708</v>
      </c>
      <c r="T32" s="105">
        <f t="shared" si="5"/>
        <v>2338201</v>
      </c>
      <c r="U32" s="105">
        <f t="shared" si="5"/>
        <v>18665898</v>
      </c>
      <c r="V32" s="105">
        <f t="shared" si="5"/>
        <v>81871484</v>
      </c>
      <c r="W32" s="105">
        <f t="shared" si="5"/>
        <v>126487364</v>
      </c>
      <c r="X32" s="105">
        <f t="shared" si="5"/>
        <v>-44615880</v>
      </c>
      <c r="Y32" s="106">
        <f>+IF(W32&lt;&gt;0,(X32/W32)*100,0)</f>
        <v>-35.27299375137583</v>
      </c>
      <c r="Z32" s="107">
        <f t="shared" si="5"/>
        <v>126487364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>
        <v>0</v>
      </c>
      <c r="Z35" s="67">
        <v>0</v>
      </c>
    </row>
    <row r="36" spans="1:26" ht="13.5">
      <c r="A36" s="63" t="s">
        <v>57</v>
      </c>
      <c r="B36" s="19">
        <v>0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0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0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0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92671066</v>
      </c>
      <c r="C42" s="19">
        <v>27578166</v>
      </c>
      <c r="D42" s="64">
        <v>0</v>
      </c>
      <c r="E42" s="65">
        <v>202297824</v>
      </c>
      <c r="F42" s="65">
        <v>73797780</v>
      </c>
      <c r="G42" s="65">
        <v>-16379577</v>
      </c>
      <c r="H42" s="65">
        <v>-17293781</v>
      </c>
      <c r="I42" s="65">
        <v>40124422</v>
      </c>
      <c r="J42" s="65">
        <v>-24242869</v>
      </c>
      <c r="K42" s="65">
        <v>-14117821</v>
      </c>
      <c r="L42" s="65">
        <v>-14069905</v>
      </c>
      <c r="M42" s="65">
        <v>-52430595</v>
      </c>
      <c r="N42" s="65">
        <v>-11676842</v>
      </c>
      <c r="O42" s="65">
        <v>-7528219</v>
      </c>
      <c r="P42" s="65">
        <v>52652474</v>
      </c>
      <c r="Q42" s="65">
        <v>33447413</v>
      </c>
      <c r="R42" s="65">
        <v>-8432396</v>
      </c>
      <c r="S42" s="65">
        <v>24074806</v>
      </c>
      <c r="T42" s="65">
        <v>-9205484</v>
      </c>
      <c r="U42" s="65">
        <v>6436926</v>
      </c>
      <c r="V42" s="65">
        <v>27578166</v>
      </c>
      <c r="W42" s="65">
        <v>202297824</v>
      </c>
      <c r="X42" s="65">
        <v>-174719658</v>
      </c>
      <c r="Y42" s="66">
        <v>-86.37</v>
      </c>
      <c r="Z42" s="67">
        <v>202297824</v>
      </c>
    </row>
    <row r="43" spans="1:26" ht="13.5">
      <c r="A43" s="63" t="s">
        <v>63</v>
      </c>
      <c r="B43" s="19">
        <v>-35745789</v>
      </c>
      <c r="C43" s="19"/>
      <c r="D43" s="64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6">
        <v>0</v>
      </c>
      <c r="Z43" s="67">
        <v>0</v>
      </c>
    </row>
    <row r="44" spans="1:26" ht="13.5">
      <c r="A44" s="63" t="s">
        <v>64</v>
      </c>
      <c r="B44" s="19">
        <v>7666696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64591973</v>
      </c>
      <c r="C45" s="22">
        <v>27578166</v>
      </c>
      <c r="D45" s="104">
        <v>0</v>
      </c>
      <c r="E45" s="105">
        <v>202297824</v>
      </c>
      <c r="F45" s="105">
        <v>73797780</v>
      </c>
      <c r="G45" s="105">
        <v>57418203</v>
      </c>
      <c r="H45" s="105">
        <v>40124422</v>
      </c>
      <c r="I45" s="105">
        <v>40124422</v>
      </c>
      <c r="J45" s="105">
        <v>15881553</v>
      </c>
      <c r="K45" s="105">
        <v>1763732</v>
      </c>
      <c r="L45" s="105">
        <v>-12306173</v>
      </c>
      <c r="M45" s="105">
        <v>-12306173</v>
      </c>
      <c r="N45" s="105">
        <v>-23983015</v>
      </c>
      <c r="O45" s="105">
        <v>-31511234</v>
      </c>
      <c r="P45" s="105">
        <v>21141240</v>
      </c>
      <c r="Q45" s="105">
        <v>21141240</v>
      </c>
      <c r="R45" s="105">
        <v>12708844</v>
      </c>
      <c r="S45" s="105">
        <v>36783650</v>
      </c>
      <c r="T45" s="105">
        <v>27578166</v>
      </c>
      <c r="U45" s="105">
        <v>27578166</v>
      </c>
      <c r="V45" s="105">
        <v>27578166</v>
      </c>
      <c r="W45" s="105">
        <v>202297824</v>
      </c>
      <c r="X45" s="105">
        <v>-174719658</v>
      </c>
      <c r="Y45" s="106">
        <v>-86.37</v>
      </c>
      <c r="Z45" s="107">
        <v>202297824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5568539</v>
      </c>
      <c r="C49" s="57"/>
      <c r="D49" s="134">
        <v>0</v>
      </c>
      <c r="E49" s="59">
        <v>4351987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110655195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66219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260841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100</v>
      </c>
      <c r="R59" s="10">
        <f t="shared" si="7"/>
        <v>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100</v>
      </c>
      <c r="N63" s="13">
        <f t="shared" si="7"/>
        <v>100</v>
      </c>
      <c r="O63" s="13">
        <f t="shared" si="7"/>
        <v>0</v>
      </c>
      <c r="P63" s="13">
        <f t="shared" si="7"/>
        <v>100</v>
      </c>
      <c r="Q63" s="13">
        <f t="shared" si="7"/>
        <v>90.97901186286012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82.9343122268392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100</v>
      </c>
      <c r="Q64" s="13">
        <f t="shared" si="7"/>
        <v>209.43070730304774</v>
      </c>
      <c r="R64" s="13">
        <f t="shared" si="7"/>
        <v>100</v>
      </c>
      <c r="S64" s="13">
        <f t="shared" si="7"/>
        <v>0</v>
      </c>
      <c r="T64" s="13">
        <f t="shared" si="7"/>
        <v>0</v>
      </c>
      <c r="U64" s="13">
        <f t="shared" si="7"/>
        <v>2186.3291139240505</v>
      </c>
      <c r="V64" s="13">
        <f t="shared" si="7"/>
        <v>230.05989006481252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/>
      <c r="E67" s="26">
        <v>4200</v>
      </c>
      <c r="F67" s="26">
        <v>4002</v>
      </c>
      <c r="G67" s="26">
        <v>5104</v>
      </c>
      <c r="H67" s="26">
        <v>2102</v>
      </c>
      <c r="I67" s="26">
        <v>11208</v>
      </c>
      <c r="J67" s="26">
        <v>272</v>
      </c>
      <c r="K67" s="26">
        <v>286</v>
      </c>
      <c r="L67" s="26">
        <v>409</v>
      </c>
      <c r="M67" s="26">
        <v>967</v>
      </c>
      <c r="N67" s="26">
        <v>47099</v>
      </c>
      <c r="O67" s="26">
        <v>1168909</v>
      </c>
      <c r="P67" s="26">
        <v>77674</v>
      </c>
      <c r="Q67" s="26">
        <v>1293682</v>
      </c>
      <c r="R67" s="26">
        <v>395</v>
      </c>
      <c r="S67" s="26">
        <v>91400</v>
      </c>
      <c r="T67" s="26">
        <v>3172</v>
      </c>
      <c r="U67" s="26">
        <v>94967</v>
      </c>
      <c r="V67" s="26">
        <v>1400824</v>
      </c>
      <c r="W67" s="26">
        <v>4200</v>
      </c>
      <c r="X67" s="26"/>
      <c r="Y67" s="25"/>
      <c r="Z67" s="27">
        <v>4200</v>
      </c>
    </row>
    <row r="68" spans="1:26" ht="13.5" hidden="1">
      <c r="A68" s="37" t="s">
        <v>31</v>
      </c>
      <c r="B68" s="19"/>
      <c r="C68" s="19"/>
      <c r="D68" s="20"/>
      <c r="E68" s="21">
        <v>4200</v>
      </c>
      <c r="F68" s="21">
        <v>79</v>
      </c>
      <c r="G68" s="21">
        <v>24</v>
      </c>
      <c r="H68" s="21">
        <v>8</v>
      </c>
      <c r="I68" s="21">
        <v>111</v>
      </c>
      <c r="J68" s="21"/>
      <c r="K68" s="21">
        <v>22</v>
      </c>
      <c r="L68" s="21"/>
      <c r="M68" s="21">
        <v>22</v>
      </c>
      <c r="N68" s="21">
        <v>7268</v>
      </c>
      <c r="O68" s="21">
        <v>14372</v>
      </c>
      <c r="P68" s="21"/>
      <c r="Q68" s="21">
        <v>21640</v>
      </c>
      <c r="R68" s="21"/>
      <c r="S68" s="21">
        <v>25271</v>
      </c>
      <c r="T68" s="21">
        <v>26</v>
      </c>
      <c r="U68" s="21">
        <v>25297</v>
      </c>
      <c r="V68" s="21">
        <v>47070</v>
      </c>
      <c r="W68" s="21">
        <v>4200</v>
      </c>
      <c r="X68" s="21"/>
      <c r="Y68" s="20"/>
      <c r="Z68" s="23">
        <v>4200</v>
      </c>
    </row>
    <row r="69" spans="1:26" ht="13.5" hidden="1">
      <c r="A69" s="38" t="s">
        <v>32</v>
      </c>
      <c r="B69" s="19"/>
      <c r="C69" s="19"/>
      <c r="D69" s="20"/>
      <c r="E69" s="21"/>
      <c r="F69" s="21">
        <v>3923</v>
      </c>
      <c r="G69" s="21">
        <v>5080</v>
      </c>
      <c r="H69" s="21">
        <v>2094</v>
      </c>
      <c r="I69" s="21">
        <v>11097</v>
      </c>
      <c r="J69" s="21">
        <v>272</v>
      </c>
      <c r="K69" s="21">
        <v>264</v>
      </c>
      <c r="L69" s="21">
        <v>409</v>
      </c>
      <c r="M69" s="21">
        <v>945</v>
      </c>
      <c r="N69" s="21">
        <v>33013</v>
      </c>
      <c r="O69" s="21">
        <v>69973</v>
      </c>
      <c r="P69" s="21">
        <v>77674</v>
      </c>
      <c r="Q69" s="21">
        <v>180660</v>
      </c>
      <c r="R69" s="21">
        <v>395</v>
      </c>
      <c r="S69" s="21">
        <v>66129</v>
      </c>
      <c r="T69" s="21">
        <v>3146</v>
      </c>
      <c r="U69" s="21">
        <v>69670</v>
      </c>
      <c r="V69" s="21">
        <v>262372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3230</v>
      </c>
      <c r="G71" s="21">
        <v>3702</v>
      </c>
      <c r="H71" s="21"/>
      <c r="I71" s="21">
        <v>6932</v>
      </c>
      <c r="J71" s="21"/>
      <c r="K71" s="21"/>
      <c r="L71" s="21"/>
      <c r="M71" s="21"/>
      <c r="N71" s="21">
        <v>25497</v>
      </c>
      <c r="O71" s="21">
        <v>62361</v>
      </c>
      <c r="P71" s="21">
        <v>1465</v>
      </c>
      <c r="Q71" s="21">
        <v>89323</v>
      </c>
      <c r="R71" s="21"/>
      <c r="S71" s="21">
        <v>57888</v>
      </c>
      <c r="T71" s="21">
        <v>3146</v>
      </c>
      <c r="U71" s="21">
        <v>61034</v>
      </c>
      <c r="V71" s="21">
        <v>157289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272</v>
      </c>
      <c r="K72" s="21"/>
      <c r="L72" s="21"/>
      <c r="M72" s="21">
        <v>272</v>
      </c>
      <c r="N72" s="21">
        <v>1086</v>
      </c>
      <c r="O72" s="21">
        <v>7612</v>
      </c>
      <c r="P72" s="21">
        <v>75683</v>
      </c>
      <c r="Q72" s="21">
        <v>84381</v>
      </c>
      <c r="R72" s="21"/>
      <c r="S72" s="21">
        <v>8241</v>
      </c>
      <c r="T72" s="21"/>
      <c r="U72" s="21">
        <v>8241</v>
      </c>
      <c r="V72" s="21">
        <v>92894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693</v>
      </c>
      <c r="G73" s="21">
        <v>1378</v>
      </c>
      <c r="H73" s="21">
        <v>2094</v>
      </c>
      <c r="I73" s="21">
        <v>4165</v>
      </c>
      <c r="J73" s="21"/>
      <c r="K73" s="21">
        <v>264</v>
      </c>
      <c r="L73" s="21">
        <v>409</v>
      </c>
      <c r="M73" s="21">
        <v>673</v>
      </c>
      <c r="N73" s="21">
        <v>6430</v>
      </c>
      <c r="O73" s="21"/>
      <c r="P73" s="21">
        <v>526</v>
      </c>
      <c r="Q73" s="21">
        <v>6956</v>
      </c>
      <c r="R73" s="21">
        <v>395</v>
      </c>
      <c r="S73" s="21"/>
      <c r="T73" s="21"/>
      <c r="U73" s="21">
        <v>395</v>
      </c>
      <c r="V73" s="21">
        <v>12189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>
        <v>6818</v>
      </c>
      <c r="O75" s="30">
        <v>1084564</v>
      </c>
      <c r="P75" s="30"/>
      <c r="Q75" s="30">
        <v>1091382</v>
      </c>
      <c r="R75" s="30"/>
      <c r="S75" s="30"/>
      <c r="T75" s="30"/>
      <c r="U75" s="30"/>
      <c r="V75" s="30">
        <v>1091382</v>
      </c>
      <c r="W75" s="30"/>
      <c r="X75" s="30"/>
      <c r="Y75" s="29"/>
      <c r="Z75" s="31"/>
    </row>
    <row r="76" spans="1:26" ht="13.5" hidden="1">
      <c r="A76" s="42" t="s">
        <v>222</v>
      </c>
      <c r="B76" s="32">
        <v>12810038</v>
      </c>
      <c r="C76" s="32">
        <v>1400824</v>
      </c>
      <c r="D76" s="33"/>
      <c r="E76" s="34">
        <v>4200</v>
      </c>
      <c r="F76" s="34">
        <v>4002</v>
      </c>
      <c r="G76" s="34">
        <v>5104</v>
      </c>
      <c r="H76" s="34">
        <v>2102</v>
      </c>
      <c r="I76" s="34">
        <v>11208</v>
      </c>
      <c r="J76" s="34">
        <v>272</v>
      </c>
      <c r="K76" s="34">
        <v>286</v>
      </c>
      <c r="L76" s="34">
        <v>409</v>
      </c>
      <c r="M76" s="34">
        <v>967</v>
      </c>
      <c r="N76" s="34">
        <v>47099</v>
      </c>
      <c r="O76" s="34">
        <v>1168909</v>
      </c>
      <c r="P76" s="34">
        <v>77674</v>
      </c>
      <c r="Q76" s="34">
        <v>1293682</v>
      </c>
      <c r="R76" s="34">
        <v>395</v>
      </c>
      <c r="S76" s="34">
        <v>91400</v>
      </c>
      <c r="T76" s="34">
        <v>3172</v>
      </c>
      <c r="U76" s="34">
        <v>94967</v>
      </c>
      <c r="V76" s="34">
        <v>1400824</v>
      </c>
      <c r="W76" s="34">
        <v>4200</v>
      </c>
      <c r="X76" s="34"/>
      <c r="Y76" s="33"/>
      <c r="Z76" s="35">
        <v>4200</v>
      </c>
    </row>
    <row r="77" spans="1:26" ht="13.5" hidden="1">
      <c r="A77" s="37" t="s">
        <v>31</v>
      </c>
      <c r="B77" s="19">
        <v>844408</v>
      </c>
      <c r="C77" s="19">
        <v>47070</v>
      </c>
      <c r="D77" s="20"/>
      <c r="E77" s="21">
        <v>4200</v>
      </c>
      <c r="F77" s="21">
        <v>79</v>
      </c>
      <c r="G77" s="21">
        <v>24</v>
      </c>
      <c r="H77" s="21">
        <v>8</v>
      </c>
      <c r="I77" s="21">
        <v>111</v>
      </c>
      <c r="J77" s="21"/>
      <c r="K77" s="21">
        <v>22</v>
      </c>
      <c r="L77" s="21"/>
      <c r="M77" s="21">
        <v>22</v>
      </c>
      <c r="N77" s="21">
        <v>7268</v>
      </c>
      <c r="O77" s="21">
        <v>14372</v>
      </c>
      <c r="P77" s="21"/>
      <c r="Q77" s="21">
        <v>21640</v>
      </c>
      <c r="R77" s="21"/>
      <c r="S77" s="21">
        <v>25271</v>
      </c>
      <c r="T77" s="21">
        <v>26</v>
      </c>
      <c r="U77" s="21">
        <v>25297</v>
      </c>
      <c r="V77" s="21">
        <v>47070</v>
      </c>
      <c r="W77" s="21">
        <v>4200</v>
      </c>
      <c r="X77" s="21"/>
      <c r="Y77" s="20"/>
      <c r="Z77" s="23">
        <v>4200</v>
      </c>
    </row>
    <row r="78" spans="1:26" ht="13.5" hidden="1">
      <c r="A78" s="38" t="s">
        <v>32</v>
      </c>
      <c r="B78" s="19">
        <v>11965630</v>
      </c>
      <c r="C78" s="19">
        <v>262372</v>
      </c>
      <c r="D78" s="20"/>
      <c r="E78" s="21"/>
      <c r="F78" s="21">
        <v>3923</v>
      </c>
      <c r="G78" s="21">
        <v>5080</v>
      </c>
      <c r="H78" s="21">
        <v>2094</v>
      </c>
      <c r="I78" s="21">
        <v>11097</v>
      </c>
      <c r="J78" s="21">
        <v>272</v>
      </c>
      <c r="K78" s="21">
        <v>264</v>
      </c>
      <c r="L78" s="21">
        <v>409</v>
      </c>
      <c r="M78" s="21">
        <v>945</v>
      </c>
      <c r="N78" s="21">
        <v>33013</v>
      </c>
      <c r="O78" s="21">
        <v>69973</v>
      </c>
      <c r="P78" s="21">
        <v>77674</v>
      </c>
      <c r="Q78" s="21">
        <v>180660</v>
      </c>
      <c r="R78" s="21">
        <v>395</v>
      </c>
      <c r="S78" s="21">
        <v>66129</v>
      </c>
      <c r="T78" s="21">
        <v>3146</v>
      </c>
      <c r="U78" s="21">
        <v>69670</v>
      </c>
      <c r="V78" s="21">
        <v>262372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157289</v>
      </c>
      <c r="D80" s="20"/>
      <c r="E80" s="21"/>
      <c r="F80" s="21">
        <v>3230</v>
      </c>
      <c r="G80" s="21">
        <v>3702</v>
      </c>
      <c r="H80" s="21"/>
      <c r="I80" s="21">
        <v>6932</v>
      </c>
      <c r="J80" s="21"/>
      <c r="K80" s="21"/>
      <c r="L80" s="21"/>
      <c r="M80" s="21"/>
      <c r="N80" s="21">
        <v>25497</v>
      </c>
      <c r="O80" s="21">
        <v>62361</v>
      </c>
      <c r="P80" s="21">
        <v>1465</v>
      </c>
      <c r="Q80" s="21">
        <v>89323</v>
      </c>
      <c r="R80" s="21"/>
      <c r="S80" s="21">
        <v>57888</v>
      </c>
      <c r="T80" s="21">
        <v>3146</v>
      </c>
      <c r="U80" s="21">
        <v>61034</v>
      </c>
      <c r="V80" s="21">
        <v>157289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>
        <v>77041</v>
      </c>
      <c r="D81" s="20"/>
      <c r="E81" s="21"/>
      <c r="F81" s="21"/>
      <c r="G81" s="21"/>
      <c r="H81" s="21"/>
      <c r="I81" s="21"/>
      <c r="J81" s="21">
        <v>272</v>
      </c>
      <c r="K81" s="21"/>
      <c r="L81" s="21"/>
      <c r="M81" s="21">
        <v>272</v>
      </c>
      <c r="N81" s="21">
        <v>1086</v>
      </c>
      <c r="O81" s="21"/>
      <c r="P81" s="21">
        <v>75683</v>
      </c>
      <c r="Q81" s="21">
        <v>76769</v>
      </c>
      <c r="R81" s="21"/>
      <c r="S81" s="21"/>
      <c r="T81" s="21"/>
      <c r="U81" s="21"/>
      <c r="V81" s="21">
        <v>77041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28042</v>
      </c>
      <c r="D82" s="20"/>
      <c r="E82" s="21"/>
      <c r="F82" s="21">
        <v>693</v>
      </c>
      <c r="G82" s="21">
        <v>1378</v>
      </c>
      <c r="H82" s="21">
        <v>2094</v>
      </c>
      <c r="I82" s="21">
        <v>4165</v>
      </c>
      <c r="J82" s="21"/>
      <c r="K82" s="21">
        <v>264</v>
      </c>
      <c r="L82" s="21">
        <v>409</v>
      </c>
      <c r="M82" s="21">
        <v>673</v>
      </c>
      <c r="N82" s="21">
        <v>6430</v>
      </c>
      <c r="O82" s="21">
        <v>7612</v>
      </c>
      <c r="P82" s="21">
        <v>526</v>
      </c>
      <c r="Q82" s="21">
        <v>14568</v>
      </c>
      <c r="R82" s="21">
        <v>395</v>
      </c>
      <c r="S82" s="21">
        <v>8241</v>
      </c>
      <c r="T82" s="21"/>
      <c r="U82" s="21">
        <v>8636</v>
      </c>
      <c r="V82" s="21">
        <v>28042</v>
      </c>
      <c r="W82" s="21"/>
      <c r="X82" s="21"/>
      <c r="Y82" s="20"/>
      <c r="Z82" s="23"/>
    </row>
    <row r="83" spans="1:26" ht="13.5" hidden="1">
      <c r="A83" s="39" t="s">
        <v>107</v>
      </c>
      <c r="B83" s="19">
        <v>11965630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1091382</v>
      </c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>
        <v>6818</v>
      </c>
      <c r="O84" s="30">
        <v>1084564</v>
      </c>
      <c r="P84" s="30"/>
      <c r="Q84" s="30">
        <v>1091382</v>
      </c>
      <c r="R84" s="30"/>
      <c r="S84" s="30"/>
      <c r="T84" s="30"/>
      <c r="U84" s="30"/>
      <c r="V84" s="30">
        <v>1091382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228145275</v>
      </c>
      <c r="G5" s="105">
        <f t="shared" si="0"/>
        <v>79034374</v>
      </c>
      <c r="H5" s="105">
        <f t="shared" si="0"/>
        <v>423438</v>
      </c>
      <c r="I5" s="105">
        <f t="shared" si="0"/>
        <v>87027</v>
      </c>
      <c r="J5" s="105">
        <f t="shared" si="0"/>
        <v>79544839</v>
      </c>
      <c r="K5" s="105">
        <f t="shared" si="0"/>
        <v>81608</v>
      </c>
      <c r="L5" s="105">
        <f t="shared" si="0"/>
        <v>12027</v>
      </c>
      <c r="M5" s="105">
        <f t="shared" si="0"/>
        <v>127918</v>
      </c>
      <c r="N5" s="105">
        <f t="shared" si="0"/>
        <v>221553</v>
      </c>
      <c r="O5" s="105">
        <f t="shared" si="0"/>
        <v>38177</v>
      </c>
      <c r="P5" s="105">
        <f t="shared" si="0"/>
        <v>2732075</v>
      </c>
      <c r="Q5" s="105">
        <f t="shared" si="0"/>
        <v>70553147</v>
      </c>
      <c r="R5" s="105">
        <f t="shared" si="0"/>
        <v>73323399</v>
      </c>
      <c r="S5" s="105">
        <f t="shared" si="0"/>
        <v>448423</v>
      </c>
      <c r="T5" s="105">
        <f t="shared" si="0"/>
        <v>46670603</v>
      </c>
      <c r="U5" s="105">
        <f t="shared" si="0"/>
        <v>345851</v>
      </c>
      <c r="V5" s="105">
        <f t="shared" si="0"/>
        <v>47464877</v>
      </c>
      <c r="W5" s="105">
        <f t="shared" si="0"/>
        <v>200554668</v>
      </c>
      <c r="X5" s="105">
        <f t="shared" si="0"/>
        <v>228145275</v>
      </c>
      <c r="Y5" s="105">
        <f t="shared" si="0"/>
        <v>-27590607</v>
      </c>
      <c r="Z5" s="142">
        <f>+IF(X5&lt;&gt;0,+(Y5/X5)*100,0)</f>
        <v>-12.093437832538937</v>
      </c>
      <c r="AA5" s="158">
        <f>SUM(AA6:AA8)</f>
        <v>228145275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/>
      <c r="D7" s="162"/>
      <c r="E7" s="163"/>
      <c r="F7" s="164">
        <v>228145275</v>
      </c>
      <c r="G7" s="164">
        <v>79034374</v>
      </c>
      <c r="H7" s="164">
        <v>423438</v>
      </c>
      <c r="I7" s="164">
        <v>87027</v>
      </c>
      <c r="J7" s="164">
        <v>79544839</v>
      </c>
      <c r="K7" s="164">
        <v>81608</v>
      </c>
      <c r="L7" s="164">
        <v>12027</v>
      </c>
      <c r="M7" s="164">
        <v>127918</v>
      </c>
      <c r="N7" s="164">
        <v>221553</v>
      </c>
      <c r="O7" s="164">
        <v>38177</v>
      </c>
      <c r="P7" s="164">
        <v>2732075</v>
      </c>
      <c r="Q7" s="164">
        <v>70553147</v>
      </c>
      <c r="R7" s="164">
        <v>73323399</v>
      </c>
      <c r="S7" s="164">
        <v>448423</v>
      </c>
      <c r="T7" s="164">
        <v>46670603</v>
      </c>
      <c r="U7" s="164">
        <v>345851</v>
      </c>
      <c r="V7" s="164">
        <v>47464877</v>
      </c>
      <c r="W7" s="164">
        <v>200554668</v>
      </c>
      <c r="X7" s="164">
        <v>228145275</v>
      </c>
      <c r="Y7" s="164">
        <v>-27590607</v>
      </c>
      <c r="Z7" s="146">
        <v>-12.09</v>
      </c>
      <c r="AA7" s="162">
        <v>228145275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355000</v>
      </c>
      <c r="G9" s="105">
        <f t="shared" si="1"/>
        <v>822762</v>
      </c>
      <c r="H9" s="105">
        <f t="shared" si="1"/>
        <v>71860</v>
      </c>
      <c r="I9" s="105">
        <f t="shared" si="1"/>
        <v>30382</v>
      </c>
      <c r="J9" s="105">
        <f t="shared" si="1"/>
        <v>925004</v>
      </c>
      <c r="K9" s="105">
        <f t="shared" si="1"/>
        <v>13606</v>
      </c>
      <c r="L9" s="105">
        <f t="shared" si="1"/>
        <v>8871</v>
      </c>
      <c r="M9" s="105">
        <f t="shared" si="1"/>
        <v>21835</v>
      </c>
      <c r="N9" s="105">
        <f t="shared" si="1"/>
        <v>44312</v>
      </c>
      <c r="O9" s="105">
        <f t="shared" si="1"/>
        <v>35542</v>
      </c>
      <c r="P9" s="105">
        <f t="shared" si="1"/>
        <v>82682</v>
      </c>
      <c r="Q9" s="105">
        <f t="shared" si="1"/>
        <v>47926</v>
      </c>
      <c r="R9" s="105">
        <f t="shared" si="1"/>
        <v>166150</v>
      </c>
      <c r="S9" s="105">
        <f t="shared" si="1"/>
        <v>49184</v>
      </c>
      <c r="T9" s="105">
        <f t="shared" si="1"/>
        <v>185118</v>
      </c>
      <c r="U9" s="105">
        <f t="shared" si="1"/>
        <v>74600</v>
      </c>
      <c r="V9" s="105">
        <f t="shared" si="1"/>
        <v>308902</v>
      </c>
      <c r="W9" s="105">
        <f t="shared" si="1"/>
        <v>1444368</v>
      </c>
      <c r="X9" s="105">
        <f t="shared" si="1"/>
        <v>355000</v>
      </c>
      <c r="Y9" s="105">
        <f t="shared" si="1"/>
        <v>1089368</v>
      </c>
      <c r="Z9" s="142">
        <f>+IF(X9&lt;&gt;0,+(Y9/X9)*100,0)</f>
        <v>306.86422535211267</v>
      </c>
      <c r="AA9" s="158">
        <f>SUM(AA10:AA14)</f>
        <v>355000</v>
      </c>
    </row>
    <row r="10" spans="1:27" ht="13.5">
      <c r="A10" s="143" t="s">
        <v>79</v>
      </c>
      <c r="B10" s="141"/>
      <c r="C10" s="160"/>
      <c r="D10" s="160"/>
      <c r="E10" s="161"/>
      <c r="F10" s="65">
        <v>355000</v>
      </c>
      <c r="G10" s="65">
        <v>822762</v>
      </c>
      <c r="H10" s="65">
        <v>71860</v>
      </c>
      <c r="I10" s="65">
        <v>30382</v>
      </c>
      <c r="J10" s="65">
        <v>925004</v>
      </c>
      <c r="K10" s="65">
        <v>13606</v>
      </c>
      <c r="L10" s="65">
        <v>8871</v>
      </c>
      <c r="M10" s="65">
        <v>21835</v>
      </c>
      <c r="N10" s="65">
        <v>44312</v>
      </c>
      <c r="O10" s="65">
        <v>35542</v>
      </c>
      <c r="P10" s="65">
        <v>82682</v>
      </c>
      <c r="Q10" s="65">
        <v>47926</v>
      </c>
      <c r="R10" s="65">
        <v>166150</v>
      </c>
      <c r="S10" s="65">
        <v>49184</v>
      </c>
      <c r="T10" s="65">
        <v>185118</v>
      </c>
      <c r="U10" s="65">
        <v>74600</v>
      </c>
      <c r="V10" s="65">
        <v>308902</v>
      </c>
      <c r="W10" s="65">
        <v>1444368</v>
      </c>
      <c r="X10" s="65">
        <v>355000</v>
      </c>
      <c r="Y10" s="65">
        <v>1089368</v>
      </c>
      <c r="Z10" s="145">
        <v>306.86</v>
      </c>
      <c r="AA10" s="160">
        <v>355000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144277986</v>
      </c>
      <c r="G15" s="105">
        <f t="shared" si="2"/>
        <v>821893</v>
      </c>
      <c r="H15" s="105">
        <f t="shared" si="2"/>
        <v>590817</v>
      </c>
      <c r="I15" s="105">
        <f t="shared" si="2"/>
        <v>1187750</v>
      </c>
      <c r="J15" s="105">
        <f t="shared" si="2"/>
        <v>2600460</v>
      </c>
      <c r="K15" s="105">
        <f t="shared" si="2"/>
        <v>31429</v>
      </c>
      <c r="L15" s="105">
        <f t="shared" si="2"/>
        <v>159619</v>
      </c>
      <c r="M15" s="105">
        <f t="shared" si="2"/>
        <v>19797</v>
      </c>
      <c r="N15" s="105">
        <f t="shared" si="2"/>
        <v>210845</v>
      </c>
      <c r="O15" s="105">
        <f t="shared" si="2"/>
        <v>2095373</v>
      </c>
      <c r="P15" s="105">
        <f t="shared" si="2"/>
        <v>395296</v>
      </c>
      <c r="Q15" s="105">
        <f t="shared" si="2"/>
        <v>472342</v>
      </c>
      <c r="R15" s="105">
        <f t="shared" si="2"/>
        <v>2963011</v>
      </c>
      <c r="S15" s="105">
        <f t="shared" si="2"/>
        <v>671453</v>
      </c>
      <c r="T15" s="105">
        <f t="shared" si="2"/>
        <v>979446</v>
      </c>
      <c r="U15" s="105">
        <f t="shared" si="2"/>
        <v>209790</v>
      </c>
      <c r="V15" s="105">
        <f t="shared" si="2"/>
        <v>1860689</v>
      </c>
      <c r="W15" s="105">
        <f t="shared" si="2"/>
        <v>7635005</v>
      </c>
      <c r="X15" s="105">
        <f t="shared" si="2"/>
        <v>144277986</v>
      </c>
      <c r="Y15" s="105">
        <f t="shared" si="2"/>
        <v>-136642981</v>
      </c>
      <c r="Z15" s="142">
        <f>+IF(X15&lt;&gt;0,+(Y15/X15)*100,0)</f>
        <v>-94.70812893104844</v>
      </c>
      <c r="AA15" s="158">
        <f>SUM(AA16:AA18)</f>
        <v>144277986</v>
      </c>
    </row>
    <row r="16" spans="1:27" ht="13.5">
      <c r="A16" s="143" t="s">
        <v>85</v>
      </c>
      <c r="B16" s="141"/>
      <c r="C16" s="160"/>
      <c r="D16" s="160"/>
      <c r="E16" s="161"/>
      <c r="F16" s="65">
        <v>144277986</v>
      </c>
      <c r="G16" s="65">
        <v>821893</v>
      </c>
      <c r="H16" s="65">
        <v>590817</v>
      </c>
      <c r="I16" s="65">
        <v>1187750</v>
      </c>
      <c r="J16" s="65">
        <v>2600460</v>
      </c>
      <c r="K16" s="65">
        <v>31429</v>
      </c>
      <c r="L16" s="65">
        <v>159619</v>
      </c>
      <c r="M16" s="65">
        <v>19797</v>
      </c>
      <c r="N16" s="65">
        <v>210845</v>
      </c>
      <c r="O16" s="65">
        <v>2095373</v>
      </c>
      <c r="P16" s="65">
        <v>395296</v>
      </c>
      <c r="Q16" s="65">
        <v>472342</v>
      </c>
      <c r="R16" s="65">
        <v>2963011</v>
      </c>
      <c r="S16" s="65">
        <v>671453</v>
      </c>
      <c r="T16" s="65">
        <v>979446</v>
      </c>
      <c r="U16" s="65">
        <v>209790</v>
      </c>
      <c r="V16" s="65">
        <v>1860689</v>
      </c>
      <c r="W16" s="65">
        <v>7635005</v>
      </c>
      <c r="X16" s="65">
        <v>144277986</v>
      </c>
      <c r="Y16" s="65">
        <v>-136642981</v>
      </c>
      <c r="Z16" s="145">
        <v>-94.71</v>
      </c>
      <c r="AA16" s="160">
        <v>144277986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9020000</v>
      </c>
      <c r="G19" s="105">
        <f t="shared" si="3"/>
        <v>2302208</v>
      </c>
      <c r="H19" s="105">
        <f t="shared" si="3"/>
        <v>5817</v>
      </c>
      <c r="I19" s="105">
        <f t="shared" si="3"/>
        <v>5567</v>
      </c>
      <c r="J19" s="105">
        <f t="shared" si="3"/>
        <v>2313592</v>
      </c>
      <c r="K19" s="105">
        <f t="shared" si="3"/>
        <v>12730</v>
      </c>
      <c r="L19" s="105">
        <f t="shared" si="3"/>
        <v>1843</v>
      </c>
      <c r="M19" s="105">
        <f t="shared" si="3"/>
        <v>409</v>
      </c>
      <c r="N19" s="105">
        <f t="shared" si="3"/>
        <v>14982</v>
      </c>
      <c r="O19" s="105">
        <f t="shared" si="3"/>
        <v>33898</v>
      </c>
      <c r="P19" s="105">
        <f t="shared" si="3"/>
        <v>4787704</v>
      </c>
      <c r="Q19" s="105">
        <f t="shared" si="3"/>
        <v>84936</v>
      </c>
      <c r="R19" s="105">
        <f t="shared" si="3"/>
        <v>4906538</v>
      </c>
      <c r="S19" s="105">
        <f t="shared" si="3"/>
        <v>5930</v>
      </c>
      <c r="T19" s="105">
        <f t="shared" si="3"/>
        <v>91699</v>
      </c>
      <c r="U19" s="105">
        <f t="shared" si="3"/>
        <v>21475</v>
      </c>
      <c r="V19" s="105">
        <f t="shared" si="3"/>
        <v>119104</v>
      </c>
      <c r="W19" s="105">
        <f t="shared" si="3"/>
        <v>7354216</v>
      </c>
      <c r="X19" s="105">
        <f t="shared" si="3"/>
        <v>9020000</v>
      </c>
      <c r="Y19" s="105">
        <f t="shared" si="3"/>
        <v>-1665784</v>
      </c>
      <c r="Z19" s="142">
        <f>+IF(X19&lt;&gt;0,+(Y19/X19)*100,0)</f>
        <v>-18.467671840354768</v>
      </c>
      <c r="AA19" s="158">
        <f>SUM(AA20:AA23)</f>
        <v>9020000</v>
      </c>
    </row>
    <row r="20" spans="1:27" ht="13.5">
      <c r="A20" s="143" t="s">
        <v>89</v>
      </c>
      <c r="B20" s="141"/>
      <c r="C20" s="160"/>
      <c r="D20" s="160"/>
      <c r="E20" s="161"/>
      <c r="F20" s="65">
        <v>1813000</v>
      </c>
      <c r="G20" s="65"/>
      <c r="H20" s="65"/>
      <c r="I20" s="65"/>
      <c r="J20" s="65"/>
      <c r="K20" s="65"/>
      <c r="L20" s="65"/>
      <c r="M20" s="65"/>
      <c r="N20" s="65"/>
      <c r="O20" s="65"/>
      <c r="P20" s="65">
        <v>876</v>
      </c>
      <c r="Q20" s="65"/>
      <c r="R20" s="65">
        <v>876</v>
      </c>
      <c r="S20" s="65"/>
      <c r="T20" s="65"/>
      <c r="U20" s="65"/>
      <c r="V20" s="65"/>
      <c r="W20" s="65">
        <v>876</v>
      </c>
      <c r="X20" s="65">
        <v>1813000</v>
      </c>
      <c r="Y20" s="65">
        <v>-1812124</v>
      </c>
      <c r="Z20" s="145">
        <v>-99.95</v>
      </c>
      <c r="AA20" s="160">
        <v>1813000</v>
      </c>
    </row>
    <row r="21" spans="1:27" ht="13.5">
      <c r="A21" s="143" t="s">
        <v>90</v>
      </c>
      <c r="B21" s="141"/>
      <c r="C21" s="160"/>
      <c r="D21" s="160"/>
      <c r="E21" s="161"/>
      <c r="F21" s="65">
        <v>7046000</v>
      </c>
      <c r="G21" s="65">
        <v>2301515</v>
      </c>
      <c r="H21" s="65">
        <v>4439</v>
      </c>
      <c r="I21" s="65">
        <v>3473</v>
      </c>
      <c r="J21" s="65">
        <v>2309427</v>
      </c>
      <c r="K21" s="65">
        <v>12458</v>
      </c>
      <c r="L21" s="65">
        <v>1579</v>
      </c>
      <c r="M21" s="65"/>
      <c r="N21" s="65">
        <v>14037</v>
      </c>
      <c r="O21" s="65">
        <v>26382</v>
      </c>
      <c r="P21" s="65">
        <v>4753423</v>
      </c>
      <c r="Q21" s="65">
        <v>8587</v>
      </c>
      <c r="R21" s="65">
        <v>4788392</v>
      </c>
      <c r="S21" s="65">
        <v>5395</v>
      </c>
      <c r="T21" s="65">
        <v>58379</v>
      </c>
      <c r="U21" s="65">
        <v>5114</v>
      </c>
      <c r="V21" s="65">
        <v>68888</v>
      </c>
      <c r="W21" s="65">
        <v>7180744</v>
      </c>
      <c r="X21" s="65">
        <v>7046000</v>
      </c>
      <c r="Y21" s="65">
        <v>134744</v>
      </c>
      <c r="Z21" s="145">
        <v>1.91</v>
      </c>
      <c r="AA21" s="160">
        <v>7046000</v>
      </c>
    </row>
    <row r="22" spans="1:27" ht="13.5">
      <c r="A22" s="143" t="s">
        <v>91</v>
      </c>
      <c r="B22" s="141"/>
      <c r="C22" s="162"/>
      <c r="D22" s="162"/>
      <c r="E22" s="163"/>
      <c r="F22" s="164">
        <v>161000</v>
      </c>
      <c r="G22" s="164"/>
      <c r="H22" s="164"/>
      <c r="I22" s="164"/>
      <c r="J22" s="164"/>
      <c r="K22" s="164">
        <v>272</v>
      </c>
      <c r="L22" s="164"/>
      <c r="M22" s="164"/>
      <c r="N22" s="164">
        <v>272</v>
      </c>
      <c r="O22" s="164">
        <v>1086</v>
      </c>
      <c r="P22" s="164">
        <v>7612</v>
      </c>
      <c r="Q22" s="164">
        <v>75683</v>
      </c>
      <c r="R22" s="164">
        <v>84381</v>
      </c>
      <c r="S22" s="164"/>
      <c r="T22" s="164">
        <v>8241</v>
      </c>
      <c r="U22" s="164"/>
      <c r="V22" s="164">
        <v>8241</v>
      </c>
      <c r="W22" s="164">
        <v>92894</v>
      </c>
      <c r="X22" s="164">
        <v>161000</v>
      </c>
      <c r="Y22" s="164">
        <v>-68106</v>
      </c>
      <c r="Z22" s="146">
        <v>-42.3</v>
      </c>
      <c r="AA22" s="162">
        <v>161000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693</v>
      </c>
      <c r="H23" s="65">
        <v>1378</v>
      </c>
      <c r="I23" s="65">
        <v>2094</v>
      </c>
      <c r="J23" s="65">
        <v>4165</v>
      </c>
      <c r="K23" s="65"/>
      <c r="L23" s="65">
        <v>264</v>
      </c>
      <c r="M23" s="65">
        <v>409</v>
      </c>
      <c r="N23" s="65">
        <v>673</v>
      </c>
      <c r="O23" s="65">
        <v>6430</v>
      </c>
      <c r="P23" s="65">
        <v>25793</v>
      </c>
      <c r="Q23" s="65">
        <v>666</v>
      </c>
      <c r="R23" s="65">
        <v>32889</v>
      </c>
      <c r="S23" s="65">
        <v>535</v>
      </c>
      <c r="T23" s="65">
        <v>25079</v>
      </c>
      <c r="U23" s="65">
        <v>16361</v>
      </c>
      <c r="V23" s="65">
        <v>41975</v>
      </c>
      <c r="W23" s="65">
        <v>79702</v>
      </c>
      <c r="X23" s="65"/>
      <c r="Y23" s="65">
        <v>79702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0</v>
      </c>
      <c r="F25" s="78">
        <f t="shared" si="4"/>
        <v>381798261</v>
      </c>
      <c r="G25" s="78">
        <f t="shared" si="4"/>
        <v>82981237</v>
      </c>
      <c r="H25" s="78">
        <f t="shared" si="4"/>
        <v>1091932</v>
      </c>
      <c r="I25" s="78">
        <f t="shared" si="4"/>
        <v>1310726</v>
      </c>
      <c r="J25" s="78">
        <f t="shared" si="4"/>
        <v>85383895</v>
      </c>
      <c r="K25" s="78">
        <f t="shared" si="4"/>
        <v>139373</v>
      </c>
      <c r="L25" s="78">
        <f t="shared" si="4"/>
        <v>182360</v>
      </c>
      <c r="M25" s="78">
        <f t="shared" si="4"/>
        <v>169959</v>
      </c>
      <c r="N25" s="78">
        <f t="shared" si="4"/>
        <v>491692</v>
      </c>
      <c r="O25" s="78">
        <f t="shared" si="4"/>
        <v>2202990</v>
      </c>
      <c r="P25" s="78">
        <f t="shared" si="4"/>
        <v>7997757</v>
      </c>
      <c r="Q25" s="78">
        <f t="shared" si="4"/>
        <v>71158351</v>
      </c>
      <c r="R25" s="78">
        <f t="shared" si="4"/>
        <v>81359098</v>
      </c>
      <c r="S25" s="78">
        <f t="shared" si="4"/>
        <v>1174990</v>
      </c>
      <c r="T25" s="78">
        <f t="shared" si="4"/>
        <v>47926866</v>
      </c>
      <c r="U25" s="78">
        <f t="shared" si="4"/>
        <v>651716</v>
      </c>
      <c r="V25" s="78">
        <f t="shared" si="4"/>
        <v>49753572</v>
      </c>
      <c r="W25" s="78">
        <f t="shared" si="4"/>
        <v>216988257</v>
      </c>
      <c r="X25" s="78">
        <f t="shared" si="4"/>
        <v>381798261</v>
      </c>
      <c r="Y25" s="78">
        <f t="shared" si="4"/>
        <v>-164810004</v>
      </c>
      <c r="Z25" s="179">
        <f>+IF(X25&lt;&gt;0,+(Y25/X25)*100,0)</f>
        <v>-43.16677702206716</v>
      </c>
      <c r="AA25" s="177">
        <f>+AA5+AA9+AA15+AA19+AA24</f>
        <v>381798261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0</v>
      </c>
      <c r="F28" s="105">
        <f t="shared" si="5"/>
        <v>94006656</v>
      </c>
      <c r="G28" s="105">
        <f t="shared" si="5"/>
        <v>3542595</v>
      </c>
      <c r="H28" s="105">
        <f t="shared" si="5"/>
        <v>5859682</v>
      </c>
      <c r="I28" s="105">
        <f t="shared" si="5"/>
        <v>5133730</v>
      </c>
      <c r="J28" s="105">
        <f t="shared" si="5"/>
        <v>14536007</v>
      </c>
      <c r="K28" s="105">
        <f t="shared" si="5"/>
        <v>4573013</v>
      </c>
      <c r="L28" s="105">
        <f t="shared" si="5"/>
        <v>4713860</v>
      </c>
      <c r="M28" s="105">
        <f t="shared" si="5"/>
        <v>3353883</v>
      </c>
      <c r="N28" s="105">
        <f t="shared" si="5"/>
        <v>12640756</v>
      </c>
      <c r="O28" s="105">
        <f t="shared" si="5"/>
        <v>7728651</v>
      </c>
      <c r="P28" s="105">
        <f t="shared" si="5"/>
        <v>6352485</v>
      </c>
      <c r="Q28" s="105">
        <f t="shared" si="5"/>
        <v>4200699</v>
      </c>
      <c r="R28" s="105">
        <f t="shared" si="5"/>
        <v>18281835</v>
      </c>
      <c r="S28" s="105">
        <f t="shared" si="5"/>
        <v>3817699</v>
      </c>
      <c r="T28" s="105">
        <f t="shared" si="5"/>
        <v>8154446</v>
      </c>
      <c r="U28" s="105">
        <f t="shared" si="5"/>
        <v>6102216</v>
      </c>
      <c r="V28" s="105">
        <f t="shared" si="5"/>
        <v>18074361</v>
      </c>
      <c r="W28" s="105">
        <f t="shared" si="5"/>
        <v>63532959</v>
      </c>
      <c r="X28" s="105">
        <f t="shared" si="5"/>
        <v>94006656</v>
      </c>
      <c r="Y28" s="105">
        <f t="shared" si="5"/>
        <v>-30473697</v>
      </c>
      <c r="Z28" s="142">
        <f>+IF(X28&lt;&gt;0,+(Y28/X28)*100,0)</f>
        <v>-32.41653122944827</v>
      </c>
      <c r="AA28" s="158">
        <f>SUM(AA29:AA31)</f>
        <v>94006656</v>
      </c>
    </row>
    <row r="29" spans="1:27" ht="13.5">
      <c r="A29" s="143" t="s">
        <v>75</v>
      </c>
      <c r="B29" s="141"/>
      <c r="C29" s="160"/>
      <c r="D29" s="160"/>
      <c r="E29" s="161"/>
      <c r="F29" s="65">
        <v>71707334</v>
      </c>
      <c r="G29" s="65">
        <v>2423017</v>
      </c>
      <c r="H29" s="65">
        <v>3749317</v>
      </c>
      <c r="I29" s="65">
        <v>3635830</v>
      </c>
      <c r="J29" s="65">
        <v>9808164</v>
      </c>
      <c r="K29" s="65">
        <v>3638061</v>
      </c>
      <c r="L29" s="65">
        <v>3548190</v>
      </c>
      <c r="M29" s="65">
        <v>2388071</v>
      </c>
      <c r="N29" s="65">
        <v>9574322</v>
      </c>
      <c r="O29" s="65">
        <v>4349403</v>
      </c>
      <c r="P29" s="65">
        <v>5011561</v>
      </c>
      <c r="Q29" s="65">
        <v>2744431</v>
      </c>
      <c r="R29" s="65">
        <v>12105395</v>
      </c>
      <c r="S29" s="65">
        <v>2746036</v>
      </c>
      <c r="T29" s="65">
        <v>6393453</v>
      </c>
      <c r="U29" s="65">
        <v>4984785</v>
      </c>
      <c r="V29" s="65">
        <v>14124274</v>
      </c>
      <c r="W29" s="65">
        <v>45612155</v>
      </c>
      <c r="X29" s="65">
        <v>71707334</v>
      </c>
      <c r="Y29" s="65">
        <v>-26095179</v>
      </c>
      <c r="Z29" s="145">
        <v>-36.39</v>
      </c>
      <c r="AA29" s="160">
        <v>71707334</v>
      </c>
    </row>
    <row r="30" spans="1:27" ht="13.5">
      <c r="A30" s="143" t="s">
        <v>76</v>
      </c>
      <c r="B30" s="141"/>
      <c r="C30" s="162"/>
      <c r="D30" s="162"/>
      <c r="E30" s="163"/>
      <c r="F30" s="164">
        <v>14830622</v>
      </c>
      <c r="G30" s="164">
        <v>778594</v>
      </c>
      <c r="H30" s="164">
        <v>1617354</v>
      </c>
      <c r="I30" s="164">
        <v>1104894</v>
      </c>
      <c r="J30" s="164">
        <v>3500842</v>
      </c>
      <c r="K30" s="164">
        <v>556971</v>
      </c>
      <c r="L30" s="164">
        <v>507308</v>
      </c>
      <c r="M30" s="164">
        <v>506345</v>
      </c>
      <c r="N30" s="164">
        <v>1570624</v>
      </c>
      <c r="O30" s="164">
        <v>2530807</v>
      </c>
      <c r="P30" s="164">
        <v>799972</v>
      </c>
      <c r="Q30" s="164">
        <v>886956</v>
      </c>
      <c r="R30" s="164">
        <v>4217735</v>
      </c>
      <c r="S30" s="164">
        <v>463287</v>
      </c>
      <c r="T30" s="164">
        <v>905307</v>
      </c>
      <c r="U30" s="164">
        <v>492437</v>
      </c>
      <c r="V30" s="164">
        <v>1861031</v>
      </c>
      <c r="W30" s="164">
        <v>11150232</v>
      </c>
      <c r="X30" s="164">
        <v>14830622</v>
      </c>
      <c r="Y30" s="164">
        <v>-3680390</v>
      </c>
      <c r="Z30" s="146">
        <v>-24.82</v>
      </c>
      <c r="AA30" s="162">
        <v>14830622</v>
      </c>
    </row>
    <row r="31" spans="1:27" ht="13.5">
      <c r="A31" s="143" t="s">
        <v>77</v>
      </c>
      <c r="B31" s="141"/>
      <c r="C31" s="160"/>
      <c r="D31" s="160"/>
      <c r="E31" s="161"/>
      <c r="F31" s="65">
        <v>7468700</v>
      </c>
      <c r="G31" s="65">
        <v>340984</v>
      </c>
      <c r="H31" s="65">
        <v>493011</v>
      </c>
      <c r="I31" s="65">
        <v>393006</v>
      </c>
      <c r="J31" s="65">
        <v>1227001</v>
      </c>
      <c r="K31" s="65">
        <v>377981</v>
      </c>
      <c r="L31" s="65">
        <v>658362</v>
      </c>
      <c r="M31" s="65">
        <v>459467</v>
      </c>
      <c r="N31" s="65">
        <v>1495810</v>
      </c>
      <c r="O31" s="65">
        <v>848441</v>
      </c>
      <c r="P31" s="65">
        <v>540952</v>
      </c>
      <c r="Q31" s="65">
        <v>569312</v>
      </c>
      <c r="R31" s="65">
        <v>1958705</v>
      </c>
      <c r="S31" s="65">
        <v>608376</v>
      </c>
      <c r="T31" s="65">
        <v>855686</v>
      </c>
      <c r="U31" s="65">
        <v>624994</v>
      </c>
      <c r="V31" s="65">
        <v>2089056</v>
      </c>
      <c r="W31" s="65">
        <v>6770572</v>
      </c>
      <c r="X31" s="65">
        <v>7468700</v>
      </c>
      <c r="Y31" s="65">
        <v>-698128</v>
      </c>
      <c r="Z31" s="145">
        <v>-9.35</v>
      </c>
      <c r="AA31" s="160">
        <v>7468700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16611202</v>
      </c>
      <c r="G32" s="105">
        <f t="shared" si="6"/>
        <v>499867</v>
      </c>
      <c r="H32" s="105">
        <f t="shared" si="6"/>
        <v>2052356</v>
      </c>
      <c r="I32" s="105">
        <f t="shared" si="6"/>
        <v>930650</v>
      </c>
      <c r="J32" s="105">
        <f t="shared" si="6"/>
        <v>3482873</v>
      </c>
      <c r="K32" s="105">
        <f t="shared" si="6"/>
        <v>1472110</v>
      </c>
      <c r="L32" s="105">
        <f t="shared" si="6"/>
        <v>423060</v>
      </c>
      <c r="M32" s="105">
        <f t="shared" si="6"/>
        <v>1313357</v>
      </c>
      <c r="N32" s="105">
        <f t="shared" si="6"/>
        <v>3208527</v>
      </c>
      <c r="O32" s="105">
        <f t="shared" si="6"/>
        <v>2264959</v>
      </c>
      <c r="P32" s="105">
        <f t="shared" si="6"/>
        <v>564332</v>
      </c>
      <c r="Q32" s="105">
        <f t="shared" si="6"/>
        <v>1446117</v>
      </c>
      <c r="R32" s="105">
        <f t="shared" si="6"/>
        <v>4275408</v>
      </c>
      <c r="S32" s="105">
        <f t="shared" si="6"/>
        <v>2322080</v>
      </c>
      <c r="T32" s="105">
        <f t="shared" si="6"/>
        <v>765947</v>
      </c>
      <c r="U32" s="105">
        <f t="shared" si="6"/>
        <v>1277319</v>
      </c>
      <c r="V32" s="105">
        <f t="shared" si="6"/>
        <v>4365346</v>
      </c>
      <c r="W32" s="105">
        <f t="shared" si="6"/>
        <v>15332154</v>
      </c>
      <c r="X32" s="105">
        <f t="shared" si="6"/>
        <v>16611202</v>
      </c>
      <c r="Y32" s="105">
        <f t="shared" si="6"/>
        <v>-1279048</v>
      </c>
      <c r="Z32" s="142">
        <f>+IF(X32&lt;&gt;0,+(Y32/X32)*100,0)</f>
        <v>-7.699912384425883</v>
      </c>
      <c r="AA32" s="158">
        <f>SUM(AA33:AA37)</f>
        <v>16611202</v>
      </c>
    </row>
    <row r="33" spans="1:27" ht="13.5">
      <c r="A33" s="143" t="s">
        <v>79</v>
      </c>
      <c r="B33" s="141"/>
      <c r="C33" s="160"/>
      <c r="D33" s="160"/>
      <c r="E33" s="161"/>
      <c r="F33" s="65">
        <v>16611202</v>
      </c>
      <c r="G33" s="65">
        <v>499867</v>
      </c>
      <c r="H33" s="65">
        <v>2052356</v>
      </c>
      <c r="I33" s="65">
        <v>930650</v>
      </c>
      <c r="J33" s="65">
        <v>3482873</v>
      </c>
      <c r="K33" s="65">
        <v>1472110</v>
      </c>
      <c r="L33" s="65">
        <v>423060</v>
      </c>
      <c r="M33" s="65">
        <v>1313357</v>
      </c>
      <c r="N33" s="65">
        <v>3208527</v>
      </c>
      <c r="O33" s="65">
        <v>2264959</v>
      </c>
      <c r="P33" s="65">
        <v>564332</v>
      </c>
      <c r="Q33" s="65">
        <v>1446117</v>
      </c>
      <c r="R33" s="65">
        <v>4275408</v>
      </c>
      <c r="S33" s="65">
        <v>2322080</v>
      </c>
      <c r="T33" s="65">
        <v>765947</v>
      </c>
      <c r="U33" s="65">
        <v>1277319</v>
      </c>
      <c r="V33" s="65">
        <v>4365346</v>
      </c>
      <c r="W33" s="65">
        <v>15332154</v>
      </c>
      <c r="X33" s="65">
        <v>16611202</v>
      </c>
      <c r="Y33" s="65">
        <v>-1279048</v>
      </c>
      <c r="Z33" s="145">
        <v>-7.7</v>
      </c>
      <c r="AA33" s="160">
        <v>16611202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187522722</v>
      </c>
      <c r="G38" s="105">
        <f t="shared" si="7"/>
        <v>1886899</v>
      </c>
      <c r="H38" s="105">
        <f t="shared" si="7"/>
        <v>2431291</v>
      </c>
      <c r="I38" s="105">
        <f t="shared" si="7"/>
        <v>2269733</v>
      </c>
      <c r="J38" s="105">
        <f t="shared" si="7"/>
        <v>6587923</v>
      </c>
      <c r="K38" s="105">
        <f t="shared" si="7"/>
        <v>944357</v>
      </c>
      <c r="L38" s="105">
        <f t="shared" si="7"/>
        <v>1875834</v>
      </c>
      <c r="M38" s="105">
        <f t="shared" si="7"/>
        <v>2137914</v>
      </c>
      <c r="N38" s="105">
        <f t="shared" si="7"/>
        <v>4958105</v>
      </c>
      <c r="O38" s="105">
        <f t="shared" si="7"/>
        <v>2349404</v>
      </c>
      <c r="P38" s="105">
        <f t="shared" si="7"/>
        <v>1683929</v>
      </c>
      <c r="Q38" s="105">
        <f t="shared" si="7"/>
        <v>2129841</v>
      </c>
      <c r="R38" s="105">
        <f t="shared" si="7"/>
        <v>6163174</v>
      </c>
      <c r="S38" s="105">
        <f t="shared" si="7"/>
        <v>1971127</v>
      </c>
      <c r="T38" s="105">
        <f t="shared" si="7"/>
        <v>3039939</v>
      </c>
      <c r="U38" s="105">
        <f t="shared" si="7"/>
        <v>1662194</v>
      </c>
      <c r="V38" s="105">
        <f t="shared" si="7"/>
        <v>6673260</v>
      </c>
      <c r="W38" s="105">
        <f t="shared" si="7"/>
        <v>24382462</v>
      </c>
      <c r="X38" s="105">
        <f t="shared" si="7"/>
        <v>187522722</v>
      </c>
      <c r="Y38" s="105">
        <f t="shared" si="7"/>
        <v>-163140260</v>
      </c>
      <c r="Z38" s="142">
        <f>+IF(X38&lt;&gt;0,+(Y38/X38)*100,0)</f>
        <v>-86.99759594999907</v>
      </c>
      <c r="AA38" s="158">
        <f>SUM(AA39:AA41)</f>
        <v>187522722</v>
      </c>
    </row>
    <row r="39" spans="1:27" ht="13.5">
      <c r="A39" s="143" t="s">
        <v>85</v>
      </c>
      <c r="B39" s="141"/>
      <c r="C39" s="160"/>
      <c r="D39" s="160"/>
      <c r="E39" s="161"/>
      <c r="F39" s="65">
        <v>187522722</v>
      </c>
      <c r="G39" s="65">
        <v>1886899</v>
      </c>
      <c r="H39" s="65">
        <v>2431291</v>
      </c>
      <c r="I39" s="65">
        <v>2269733</v>
      </c>
      <c r="J39" s="65">
        <v>6587923</v>
      </c>
      <c r="K39" s="65">
        <v>944357</v>
      </c>
      <c r="L39" s="65">
        <v>1875834</v>
      </c>
      <c r="M39" s="65">
        <v>2137914</v>
      </c>
      <c r="N39" s="65">
        <v>4958105</v>
      </c>
      <c r="O39" s="65">
        <v>2349404</v>
      </c>
      <c r="P39" s="65">
        <v>1683929</v>
      </c>
      <c r="Q39" s="65">
        <v>2129841</v>
      </c>
      <c r="R39" s="65">
        <v>6163174</v>
      </c>
      <c r="S39" s="65">
        <v>1971127</v>
      </c>
      <c r="T39" s="65">
        <v>3039939</v>
      </c>
      <c r="U39" s="65">
        <v>1662194</v>
      </c>
      <c r="V39" s="65">
        <v>6673260</v>
      </c>
      <c r="W39" s="65">
        <v>24382462</v>
      </c>
      <c r="X39" s="65">
        <v>187522722</v>
      </c>
      <c r="Y39" s="65">
        <v>-163140260</v>
      </c>
      <c r="Z39" s="145">
        <v>-87</v>
      </c>
      <c r="AA39" s="160">
        <v>187522722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103185550</v>
      </c>
      <c r="G42" s="105">
        <f t="shared" si="8"/>
        <v>3254096</v>
      </c>
      <c r="H42" s="105">
        <f t="shared" si="8"/>
        <v>7128180</v>
      </c>
      <c r="I42" s="105">
        <f t="shared" si="8"/>
        <v>10270394</v>
      </c>
      <c r="J42" s="105">
        <f t="shared" si="8"/>
        <v>20652670</v>
      </c>
      <c r="K42" s="105">
        <f t="shared" si="8"/>
        <v>17392762</v>
      </c>
      <c r="L42" s="105">
        <f t="shared" si="8"/>
        <v>7287427</v>
      </c>
      <c r="M42" s="105">
        <f t="shared" si="8"/>
        <v>7434710</v>
      </c>
      <c r="N42" s="105">
        <f t="shared" si="8"/>
        <v>32114899</v>
      </c>
      <c r="O42" s="105">
        <f t="shared" si="8"/>
        <v>1536818</v>
      </c>
      <c r="P42" s="105">
        <f t="shared" si="8"/>
        <v>6925230</v>
      </c>
      <c r="Q42" s="105">
        <f t="shared" si="8"/>
        <v>10729220</v>
      </c>
      <c r="R42" s="105">
        <f t="shared" si="8"/>
        <v>19191268</v>
      </c>
      <c r="S42" s="105">
        <f t="shared" si="8"/>
        <v>1496480</v>
      </c>
      <c r="T42" s="105">
        <f t="shared" si="8"/>
        <v>11891730</v>
      </c>
      <c r="U42" s="105">
        <f t="shared" si="8"/>
        <v>815473</v>
      </c>
      <c r="V42" s="105">
        <f t="shared" si="8"/>
        <v>14203683</v>
      </c>
      <c r="W42" s="105">
        <f t="shared" si="8"/>
        <v>86162520</v>
      </c>
      <c r="X42" s="105">
        <f t="shared" si="8"/>
        <v>103185550</v>
      </c>
      <c r="Y42" s="105">
        <f t="shared" si="8"/>
        <v>-17023030</v>
      </c>
      <c r="Z42" s="142">
        <f>+IF(X42&lt;&gt;0,+(Y42/X42)*100,0)</f>
        <v>-16.497494077416846</v>
      </c>
      <c r="AA42" s="158">
        <f>SUM(AA43:AA46)</f>
        <v>103185550</v>
      </c>
    </row>
    <row r="43" spans="1:27" ht="13.5">
      <c r="A43" s="143" t="s">
        <v>89</v>
      </c>
      <c r="B43" s="141"/>
      <c r="C43" s="160"/>
      <c r="D43" s="160"/>
      <c r="E43" s="161"/>
      <c r="F43" s="65">
        <v>12513000</v>
      </c>
      <c r="G43" s="65"/>
      <c r="H43" s="65">
        <v>261515</v>
      </c>
      <c r="I43" s="65">
        <v>263468</v>
      </c>
      <c r="J43" s="65">
        <v>524983</v>
      </c>
      <c r="K43" s="65">
        <v>81000</v>
      </c>
      <c r="L43" s="65">
        <v>252096</v>
      </c>
      <c r="M43" s="65">
        <v>492568</v>
      </c>
      <c r="N43" s="65">
        <v>825664</v>
      </c>
      <c r="O43" s="65">
        <v>492568</v>
      </c>
      <c r="P43" s="65">
        <v>232917</v>
      </c>
      <c r="Q43" s="65"/>
      <c r="R43" s="65">
        <v>725485</v>
      </c>
      <c r="S43" s="65"/>
      <c r="T43" s="65">
        <v>237619</v>
      </c>
      <c r="U43" s="65"/>
      <c r="V43" s="65">
        <v>237619</v>
      </c>
      <c r="W43" s="65">
        <v>2313751</v>
      </c>
      <c r="X43" s="65">
        <v>12513000</v>
      </c>
      <c r="Y43" s="65">
        <v>-10199249</v>
      </c>
      <c r="Z43" s="145">
        <v>-81.51</v>
      </c>
      <c r="AA43" s="160">
        <v>12513000</v>
      </c>
    </row>
    <row r="44" spans="1:27" ht="13.5">
      <c r="A44" s="143" t="s">
        <v>90</v>
      </c>
      <c r="B44" s="141"/>
      <c r="C44" s="160"/>
      <c r="D44" s="160"/>
      <c r="E44" s="161"/>
      <c r="F44" s="65">
        <v>89672550</v>
      </c>
      <c r="G44" s="65">
        <v>3217996</v>
      </c>
      <c r="H44" s="65">
        <v>6830565</v>
      </c>
      <c r="I44" s="65">
        <v>10006926</v>
      </c>
      <c r="J44" s="65">
        <v>20055487</v>
      </c>
      <c r="K44" s="65">
        <v>16934700</v>
      </c>
      <c r="L44" s="65">
        <v>6820677</v>
      </c>
      <c r="M44" s="65">
        <v>6942142</v>
      </c>
      <c r="N44" s="65">
        <v>30697519</v>
      </c>
      <c r="O44" s="65">
        <v>882463</v>
      </c>
      <c r="P44" s="65">
        <v>6692313</v>
      </c>
      <c r="Q44" s="65">
        <v>10729220</v>
      </c>
      <c r="R44" s="65">
        <v>18303996</v>
      </c>
      <c r="S44" s="65">
        <v>1406893</v>
      </c>
      <c r="T44" s="65">
        <v>11504469</v>
      </c>
      <c r="U44" s="65">
        <v>815473</v>
      </c>
      <c r="V44" s="65">
        <v>13726835</v>
      </c>
      <c r="W44" s="65">
        <v>82783837</v>
      </c>
      <c r="X44" s="65">
        <v>89672550</v>
      </c>
      <c r="Y44" s="65">
        <v>-6888713</v>
      </c>
      <c r="Z44" s="145">
        <v>-7.68</v>
      </c>
      <c r="AA44" s="160">
        <v>89672550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>
        <v>377062</v>
      </c>
      <c r="L45" s="164"/>
      <c r="M45" s="164"/>
      <c r="N45" s="164">
        <v>377062</v>
      </c>
      <c r="O45" s="164"/>
      <c r="P45" s="164"/>
      <c r="Q45" s="164"/>
      <c r="R45" s="164"/>
      <c r="S45" s="164"/>
      <c r="T45" s="164"/>
      <c r="U45" s="164"/>
      <c r="V45" s="164"/>
      <c r="W45" s="164">
        <v>377062</v>
      </c>
      <c r="X45" s="164"/>
      <c r="Y45" s="164">
        <v>377062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>
        <v>1000000</v>
      </c>
      <c r="G46" s="65">
        <v>36100</v>
      </c>
      <c r="H46" s="65">
        <v>36100</v>
      </c>
      <c r="I46" s="65"/>
      <c r="J46" s="65">
        <v>72200</v>
      </c>
      <c r="K46" s="65"/>
      <c r="L46" s="65">
        <v>214654</v>
      </c>
      <c r="M46" s="65"/>
      <c r="N46" s="65">
        <v>214654</v>
      </c>
      <c r="O46" s="65">
        <v>161787</v>
      </c>
      <c r="P46" s="65"/>
      <c r="Q46" s="65"/>
      <c r="R46" s="65">
        <v>161787</v>
      </c>
      <c r="S46" s="65">
        <v>89587</v>
      </c>
      <c r="T46" s="65">
        <v>149642</v>
      </c>
      <c r="U46" s="65"/>
      <c r="V46" s="65">
        <v>239229</v>
      </c>
      <c r="W46" s="65">
        <v>687870</v>
      </c>
      <c r="X46" s="65">
        <v>1000000</v>
      </c>
      <c r="Y46" s="65">
        <v>-312130</v>
      </c>
      <c r="Z46" s="145">
        <v>-31.21</v>
      </c>
      <c r="AA46" s="160">
        <v>1000000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0</v>
      </c>
      <c r="F48" s="78">
        <f t="shared" si="9"/>
        <v>401326130</v>
      </c>
      <c r="G48" s="78">
        <f t="shared" si="9"/>
        <v>9183457</v>
      </c>
      <c r="H48" s="78">
        <f t="shared" si="9"/>
        <v>17471509</v>
      </c>
      <c r="I48" s="78">
        <f t="shared" si="9"/>
        <v>18604507</v>
      </c>
      <c r="J48" s="78">
        <f t="shared" si="9"/>
        <v>45259473</v>
      </c>
      <c r="K48" s="78">
        <f t="shared" si="9"/>
        <v>24382242</v>
      </c>
      <c r="L48" s="78">
        <f t="shared" si="9"/>
        <v>14300181</v>
      </c>
      <c r="M48" s="78">
        <f t="shared" si="9"/>
        <v>14239864</v>
      </c>
      <c r="N48" s="78">
        <f t="shared" si="9"/>
        <v>52922287</v>
      </c>
      <c r="O48" s="78">
        <f t="shared" si="9"/>
        <v>13879832</v>
      </c>
      <c r="P48" s="78">
        <f t="shared" si="9"/>
        <v>15525976</v>
      </c>
      <c r="Q48" s="78">
        <f t="shared" si="9"/>
        <v>18505877</v>
      </c>
      <c r="R48" s="78">
        <f t="shared" si="9"/>
        <v>47911685</v>
      </c>
      <c r="S48" s="78">
        <f t="shared" si="9"/>
        <v>9607386</v>
      </c>
      <c r="T48" s="78">
        <f t="shared" si="9"/>
        <v>23852062</v>
      </c>
      <c r="U48" s="78">
        <f t="shared" si="9"/>
        <v>9857202</v>
      </c>
      <c r="V48" s="78">
        <f t="shared" si="9"/>
        <v>43316650</v>
      </c>
      <c r="W48" s="78">
        <f t="shared" si="9"/>
        <v>189410095</v>
      </c>
      <c r="X48" s="78">
        <f t="shared" si="9"/>
        <v>401326130</v>
      </c>
      <c r="Y48" s="78">
        <f t="shared" si="9"/>
        <v>-211916035</v>
      </c>
      <c r="Z48" s="179">
        <f>+IF(X48&lt;&gt;0,+(Y48/X48)*100,0)</f>
        <v>-52.803946506049826</v>
      </c>
      <c r="AA48" s="177">
        <f>+AA28+AA32+AA38+AA42+AA47</f>
        <v>401326130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0</v>
      </c>
      <c r="F49" s="182">
        <f t="shared" si="10"/>
        <v>-19527869</v>
      </c>
      <c r="G49" s="182">
        <f t="shared" si="10"/>
        <v>73797780</v>
      </c>
      <c r="H49" s="182">
        <f t="shared" si="10"/>
        <v>-16379577</v>
      </c>
      <c r="I49" s="182">
        <f t="shared" si="10"/>
        <v>-17293781</v>
      </c>
      <c r="J49" s="182">
        <f t="shared" si="10"/>
        <v>40124422</v>
      </c>
      <c r="K49" s="182">
        <f t="shared" si="10"/>
        <v>-24242869</v>
      </c>
      <c r="L49" s="182">
        <f t="shared" si="10"/>
        <v>-14117821</v>
      </c>
      <c r="M49" s="182">
        <f t="shared" si="10"/>
        <v>-14069905</v>
      </c>
      <c r="N49" s="182">
        <f t="shared" si="10"/>
        <v>-52430595</v>
      </c>
      <c r="O49" s="182">
        <f t="shared" si="10"/>
        <v>-11676842</v>
      </c>
      <c r="P49" s="182">
        <f t="shared" si="10"/>
        <v>-7528219</v>
      </c>
      <c r="Q49" s="182">
        <f t="shared" si="10"/>
        <v>52652474</v>
      </c>
      <c r="R49" s="182">
        <f t="shared" si="10"/>
        <v>33447413</v>
      </c>
      <c r="S49" s="182">
        <f t="shared" si="10"/>
        <v>-8432396</v>
      </c>
      <c r="T49" s="182">
        <f t="shared" si="10"/>
        <v>24074804</v>
      </c>
      <c r="U49" s="182">
        <f t="shared" si="10"/>
        <v>-9205486</v>
      </c>
      <c r="V49" s="182">
        <f t="shared" si="10"/>
        <v>6436922</v>
      </c>
      <c r="W49" s="182">
        <f t="shared" si="10"/>
        <v>27578162</v>
      </c>
      <c r="X49" s="182">
        <f>IF(F25=F48,0,X25-X48)</f>
        <v>-19527869</v>
      </c>
      <c r="Y49" s="182">
        <f t="shared" si="10"/>
        <v>47106031</v>
      </c>
      <c r="Z49" s="183">
        <f>+IF(X49&lt;&gt;0,+(Y49/X49)*100,0)</f>
        <v>-241.2246364413854</v>
      </c>
      <c r="AA49" s="180">
        <f>+AA25-AA48</f>
        <v>-19527869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4200</v>
      </c>
      <c r="G5" s="65">
        <v>79</v>
      </c>
      <c r="H5" s="65">
        <v>24</v>
      </c>
      <c r="I5" s="65">
        <v>8</v>
      </c>
      <c r="J5" s="65">
        <v>111</v>
      </c>
      <c r="K5" s="65">
        <v>0</v>
      </c>
      <c r="L5" s="65">
        <v>22</v>
      </c>
      <c r="M5" s="65">
        <v>0</v>
      </c>
      <c r="N5" s="65">
        <v>22</v>
      </c>
      <c r="O5" s="65">
        <v>7268</v>
      </c>
      <c r="P5" s="65">
        <v>14372</v>
      </c>
      <c r="Q5" s="65">
        <v>0</v>
      </c>
      <c r="R5" s="65">
        <v>21640</v>
      </c>
      <c r="S5" s="65">
        <v>0</v>
      </c>
      <c r="T5" s="65">
        <v>25271</v>
      </c>
      <c r="U5" s="65">
        <v>26</v>
      </c>
      <c r="V5" s="65">
        <v>25297</v>
      </c>
      <c r="W5" s="65">
        <v>47070</v>
      </c>
      <c r="X5" s="65">
        <v>4200</v>
      </c>
      <c r="Y5" s="65">
        <v>42870</v>
      </c>
      <c r="Z5" s="145">
        <v>1020.71</v>
      </c>
      <c r="AA5" s="160">
        <v>4200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3230</v>
      </c>
      <c r="H8" s="65">
        <v>3702</v>
      </c>
      <c r="I8" s="65">
        <v>0</v>
      </c>
      <c r="J8" s="65">
        <v>6932</v>
      </c>
      <c r="K8" s="65">
        <v>0</v>
      </c>
      <c r="L8" s="65">
        <v>0</v>
      </c>
      <c r="M8" s="65">
        <v>0</v>
      </c>
      <c r="N8" s="65">
        <v>0</v>
      </c>
      <c r="O8" s="65">
        <v>25497</v>
      </c>
      <c r="P8" s="65">
        <v>62361</v>
      </c>
      <c r="Q8" s="65">
        <v>1465</v>
      </c>
      <c r="R8" s="65">
        <v>89323</v>
      </c>
      <c r="S8" s="65">
        <v>0</v>
      </c>
      <c r="T8" s="65">
        <v>57888</v>
      </c>
      <c r="U8" s="65">
        <v>3146</v>
      </c>
      <c r="V8" s="65">
        <v>61034</v>
      </c>
      <c r="W8" s="65">
        <v>157289</v>
      </c>
      <c r="X8" s="65">
        <v>0</v>
      </c>
      <c r="Y8" s="65">
        <v>157289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272</v>
      </c>
      <c r="L9" s="65">
        <v>0</v>
      </c>
      <c r="M9" s="65">
        <v>0</v>
      </c>
      <c r="N9" s="65">
        <v>272</v>
      </c>
      <c r="O9" s="65">
        <v>1086</v>
      </c>
      <c r="P9" s="65">
        <v>7612</v>
      </c>
      <c r="Q9" s="65">
        <v>75683</v>
      </c>
      <c r="R9" s="65">
        <v>84381</v>
      </c>
      <c r="S9" s="65">
        <v>0</v>
      </c>
      <c r="T9" s="65">
        <v>8241</v>
      </c>
      <c r="U9" s="65">
        <v>0</v>
      </c>
      <c r="V9" s="65">
        <v>8241</v>
      </c>
      <c r="W9" s="65">
        <v>92894</v>
      </c>
      <c r="X9" s="65">
        <v>0</v>
      </c>
      <c r="Y9" s="65">
        <v>92894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693</v>
      </c>
      <c r="H10" s="59">
        <v>1378</v>
      </c>
      <c r="I10" s="59">
        <v>2094</v>
      </c>
      <c r="J10" s="59">
        <v>4165</v>
      </c>
      <c r="K10" s="59">
        <v>0</v>
      </c>
      <c r="L10" s="59">
        <v>264</v>
      </c>
      <c r="M10" s="59">
        <v>409</v>
      </c>
      <c r="N10" s="59">
        <v>673</v>
      </c>
      <c r="O10" s="59">
        <v>6430</v>
      </c>
      <c r="P10" s="59">
        <v>0</v>
      </c>
      <c r="Q10" s="59">
        <v>526</v>
      </c>
      <c r="R10" s="59">
        <v>6956</v>
      </c>
      <c r="S10" s="59">
        <v>395</v>
      </c>
      <c r="T10" s="59">
        <v>0</v>
      </c>
      <c r="U10" s="59">
        <v>0</v>
      </c>
      <c r="V10" s="59">
        <v>395</v>
      </c>
      <c r="W10" s="59">
        <v>12189</v>
      </c>
      <c r="X10" s="59">
        <v>0</v>
      </c>
      <c r="Y10" s="59">
        <v>12189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52500</v>
      </c>
      <c r="G12" s="65">
        <v>4334</v>
      </c>
      <c r="H12" s="65">
        <v>2609</v>
      </c>
      <c r="I12" s="65">
        <v>18862</v>
      </c>
      <c r="J12" s="65">
        <v>25805</v>
      </c>
      <c r="K12" s="65">
        <v>13606</v>
      </c>
      <c r="L12" s="65">
        <v>2555</v>
      </c>
      <c r="M12" s="65">
        <v>5000</v>
      </c>
      <c r="N12" s="65">
        <v>21161</v>
      </c>
      <c r="O12" s="65">
        <v>4474</v>
      </c>
      <c r="P12" s="65">
        <v>11206</v>
      </c>
      <c r="Q12" s="65">
        <v>2237</v>
      </c>
      <c r="R12" s="65">
        <v>17917</v>
      </c>
      <c r="S12" s="65">
        <v>39246</v>
      </c>
      <c r="T12" s="65">
        <v>12864</v>
      </c>
      <c r="U12" s="65">
        <v>25264</v>
      </c>
      <c r="V12" s="65">
        <v>77374</v>
      </c>
      <c r="W12" s="65">
        <v>142257</v>
      </c>
      <c r="X12" s="65">
        <v>52500</v>
      </c>
      <c r="Y12" s="65">
        <v>89757</v>
      </c>
      <c r="Z12" s="145">
        <v>170.97</v>
      </c>
      <c r="AA12" s="160">
        <v>52500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0</v>
      </c>
      <c r="H13" s="65">
        <v>290879</v>
      </c>
      <c r="I13" s="65">
        <v>0</v>
      </c>
      <c r="J13" s="65">
        <v>290879</v>
      </c>
      <c r="K13" s="65">
        <v>62000</v>
      </c>
      <c r="L13" s="65">
        <v>0</v>
      </c>
      <c r="M13" s="65">
        <v>114932</v>
      </c>
      <c r="N13" s="65">
        <v>176932</v>
      </c>
      <c r="O13" s="65">
        <v>0</v>
      </c>
      <c r="P13" s="65">
        <v>1547349</v>
      </c>
      <c r="Q13" s="65">
        <v>3285053</v>
      </c>
      <c r="R13" s="65">
        <v>4832402</v>
      </c>
      <c r="S13" s="65">
        <v>415915</v>
      </c>
      <c r="T13" s="65">
        <v>333221</v>
      </c>
      <c r="U13" s="65">
        <v>342270</v>
      </c>
      <c r="V13" s="65">
        <v>1091406</v>
      </c>
      <c r="W13" s="65">
        <v>6391619</v>
      </c>
      <c r="X13" s="65">
        <v>0</v>
      </c>
      <c r="Y13" s="65">
        <v>6391619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6818</v>
      </c>
      <c r="P14" s="65">
        <v>1084564</v>
      </c>
      <c r="Q14" s="65">
        <v>0</v>
      </c>
      <c r="R14" s="65">
        <v>1091382</v>
      </c>
      <c r="S14" s="65">
        <v>0</v>
      </c>
      <c r="T14" s="65">
        <v>0</v>
      </c>
      <c r="U14" s="65">
        <v>0</v>
      </c>
      <c r="V14" s="65">
        <v>0</v>
      </c>
      <c r="W14" s="65">
        <v>1091382</v>
      </c>
      <c r="X14" s="65">
        <v>0</v>
      </c>
      <c r="Y14" s="65">
        <v>1091382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2500</v>
      </c>
      <c r="H16" s="65">
        <v>0</v>
      </c>
      <c r="I16" s="65">
        <v>2789</v>
      </c>
      <c r="J16" s="65">
        <v>5289</v>
      </c>
      <c r="K16" s="65">
        <v>5149</v>
      </c>
      <c r="L16" s="65">
        <v>1447</v>
      </c>
      <c r="M16" s="65">
        <v>5461</v>
      </c>
      <c r="N16" s="65">
        <v>12057</v>
      </c>
      <c r="O16" s="65">
        <v>526</v>
      </c>
      <c r="P16" s="65">
        <v>1754</v>
      </c>
      <c r="Q16" s="65">
        <v>6070</v>
      </c>
      <c r="R16" s="65">
        <v>8350</v>
      </c>
      <c r="S16" s="65">
        <v>0</v>
      </c>
      <c r="T16" s="65">
        <v>4316</v>
      </c>
      <c r="U16" s="65">
        <v>6078</v>
      </c>
      <c r="V16" s="65">
        <v>10394</v>
      </c>
      <c r="W16" s="65">
        <v>36090</v>
      </c>
      <c r="X16" s="65">
        <v>0</v>
      </c>
      <c r="Y16" s="65">
        <v>36090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3520000</v>
      </c>
      <c r="G17" s="65">
        <v>806151</v>
      </c>
      <c r="H17" s="65">
        <v>586210</v>
      </c>
      <c r="I17" s="65">
        <v>817745</v>
      </c>
      <c r="J17" s="65">
        <v>2210106</v>
      </c>
      <c r="K17" s="65">
        <v>10024</v>
      </c>
      <c r="L17" s="65">
        <v>57299</v>
      </c>
      <c r="M17" s="65">
        <v>11615</v>
      </c>
      <c r="N17" s="65">
        <v>78938</v>
      </c>
      <c r="O17" s="65">
        <v>1832991</v>
      </c>
      <c r="P17" s="65">
        <v>398456</v>
      </c>
      <c r="Q17" s="65">
        <v>400861</v>
      </c>
      <c r="R17" s="65">
        <v>2632308</v>
      </c>
      <c r="S17" s="65">
        <v>614902</v>
      </c>
      <c r="T17" s="65">
        <v>9437</v>
      </c>
      <c r="U17" s="65">
        <v>6037</v>
      </c>
      <c r="V17" s="65">
        <v>630376</v>
      </c>
      <c r="W17" s="65">
        <v>5551728</v>
      </c>
      <c r="X17" s="65">
        <v>3520000</v>
      </c>
      <c r="Y17" s="65">
        <v>2031728</v>
      </c>
      <c r="Z17" s="145">
        <v>57.72</v>
      </c>
      <c r="AA17" s="160">
        <v>3520000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0</v>
      </c>
      <c r="F19" s="65">
        <v>209235065</v>
      </c>
      <c r="G19" s="65">
        <v>78896000</v>
      </c>
      <c r="H19" s="65">
        <v>0</v>
      </c>
      <c r="I19" s="65">
        <v>0</v>
      </c>
      <c r="J19" s="65">
        <v>78896000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4689000</v>
      </c>
      <c r="Q19" s="65">
        <v>67116000</v>
      </c>
      <c r="R19" s="65">
        <v>71805000</v>
      </c>
      <c r="S19" s="65">
        <v>0</v>
      </c>
      <c r="T19" s="65">
        <v>45819000</v>
      </c>
      <c r="U19" s="65">
        <v>0</v>
      </c>
      <c r="V19" s="65">
        <v>45819000</v>
      </c>
      <c r="W19" s="65">
        <v>196520000</v>
      </c>
      <c r="X19" s="65">
        <v>209235065</v>
      </c>
      <c r="Y19" s="65">
        <v>-12715065</v>
      </c>
      <c r="Z19" s="145">
        <v>-6.08</v>
      </c>
      <c r="AA19" s="160">
        <v>209235065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0</v>
      </c>
      <c r="F20" s="59">
        <v>79880496</v>
      </c>
      <c r="G20" s="59">
        <v>972250</v>
      </c>
      <c r="H20" s="59">
        <v>207130</v>
      </c>
      <c r="I20" s="59">
        <v>181228</v>
      </c>
      <c r="J20" s="59">
        <v>1360608</v>
      </c>
      <c r="K20" s="59">
        <v>35864</v>
      </c>
      <c r="L20" s="59">
        <v>120773</v>
      </c>
      <c r="M20" s="59">
        <v>32542</v>
      </c>
      <c r="N20" s="59">
        <v>189179</v>
      </c>
      <c r="O20" s="59">
        <v>317900</v>
      </c>
      <c r="P20" s="59">
        <v>181083</v>
      </c>
      <c r="Q20" s="59">
        <v>270456</v>
      </c>
      <c r="R20" s="59">
        <v>769439</v>
      </c>
      <c r="S20" s="59">
        <v>104532</v>
      </c>
      <c r="T20" s="59">
        <v>1656628</v>
      </c>
      <c r="U20" s="59">
        <v>268895</v>
      </c>
      <c r="V20" s="59">
        <v>2030055</v>
      </c>
      <c r="W20" s="59">
        <v>4349281</v>
      </c>
      <c r="X20" s="59">
        <v>79880496</v>
      </c>
      <c r="Y20" s="59">
        <v>-75531215</v>
      </c>
      <c r="Z20" s="199">
        <v>-94.56</v>
      </c>
      <c r="AA20" s="135">
        <v>79880496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0</v>
      </c>
      <c r="F22" s="205">
        <f t="shared" si="0"/>
        <v>292692261</v>
      </c>
      <c r="G22" s="205">
        <f t="shared" si="0"/>
        <v>80685237</v>
      </c>
      <c r="H22" s="205">
        <f t="shared" si="0"/>
        <v>1091932</v>
      </c>
      <c r="I22" s="205">
        <f t="shared" si="0"/>
        <v>1022726</v>
      </c>
      <c r="J22" s="205">
        <f t="shared" si="0"/>
        <v>82799895</v>
      </c>
      <c r="K22" s="205">
        <f t="shared" si="0"/>
        <v>126915</v>
      </c>
      <c r="L22" s="205">
        <f t="shared" si="0"/>
        <v>182360</v>
      </c>
      <c r="M22" s="205">
        <f t="shared" si="0"/>
        <v>169959</v>
      </c>
      <c r="N22" s="205">
        <f t="shared" si="0"/>
        <v>479234</v>
      </c>
      <c r="O22" s="205">
        <f t="shared" si="0"/>
        <v>2202990</v>
      </c>
      <c r="P22" s="205">
        <f t="shared" si="0"/>
        <v>7997757</v>
      </c>
      <c r="Q22" s="205">
        <f t="shared" si="0"/>
        <v>71158351</v>
      </c>
      <c r="R22" s="205">
        <f t="shared" si="0"/>
        <v>81359098</v>
      </c>
      <c r="S22" s="205">
        <f t="shared" si="0"/>
        <v>1174990</v>
      </c>
      <c r="T22" s="205">
        <f t="shared" si="0"/>
        <v>47926866</v>
      </c>
      <c r="U22" s="205">
        <f t="shared" si="0"/>
        <v>651716</v>
      </c>
      <c r="V22" s="205">
        <f t="shared" si="0"/>
        <v>49753572</v>
      </c>
      <c r="W22" s="205">
        <f t="shared" si="0"/>
        <v>214391799</v>
      </c>
      <c r="X22" s="205">
        <f t="shared" si="0"/>
        <v>292692261</v>
      </c>
      <c r="Y22" s="205">
        <f t="shared" si="0"/>
        <v>-78300462</v>
      </c>
      <c r="Z22" s="206">
        <f>+IF(X22&lt;&gt;0,+(Y22/X22)*100,0)</f>
        <v>-26.751804688132836</v>
      </c>
      <c r="AA22" s="203">
        <f>SUM(AA5:AA21)</f>
        <v>292692261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0</v>
      </c>
      <c r="F25" s="65">
        <v>72809328</v>
      </c>
      <c r="G25" s="65">
        <v>3300777</v>
      </c>
      <c r="H25" s="65">
        <v>4165107</v>
      </c>
      <c r="I25" s="65">
        <v>3421964</v>
      </c>
      <c r="J25" s="65">
        <v>10887848</v>
      </c>
      <c r="K25" s="65">
        <v>3963418</v>
      </c>
      <c r="L25" s="65">
        <v>3919275</v>
      </c>
      <c r="M25" s="65">
        <v>4051215</v>
      </c>
      <c r="N25" s="65">
        <v>11933908</v>
      </c>
      <c r="O25" s="65">
        <v>4696705</v>
      </c>
      <c r="P25" s="65">
        <v>4521455</v>
      </c>
      <c r="Q25" s="65">
        <v>4475200</v>
      </c>
      <c r="R25" s="65">
        <v>13693360</v>
      </c>
      <c r="S25" s="65">
        <v>4354650</v>
      </c>
      <c r="T25" s="65">
        <v>4490352</v>
      </c>
      <c r="U25" s="65">
        <v>4399921</v>
      </c>
      <c r="V25" s="65">
        <v>13244923</v>
      </c>
      <c r="W25" s="65">
        <v>49760039</v>
      </c>
      <c r="X25" s="65">
        <v>72809328</v>
      </c>
      <c r="Y25" s="65">
        <v>-23049289</v>
      </c>
      <c r="Z25" s="145">
        <v>-31.66</v>
      </c>
      <c r="AA25" s="160">
        <v>72809328</v>
      </c>
    </row>
    <row r="26" spans="1:27" ht="13.5">
      <c r="A26" s="198" t="s">
        <v>38</v>
      </c>
      <c r="B26" s="197"/>
      <c r="C26" s="160">
        <v>0</v>
      </c>
      <c r="D26" s="160"/>
      <c r="E26" s="161">
        <v>0</v>
      </c>
      <c r="F26" s="65">
        <v>4550000</v>
      </c>
      <c r="G26" s="65">
        <v>1258051</v>
      </c>
      <c r="H26" s="65">
        <v>1161924</v>
      </c>
      <c r="I26" s="65">
        <v>1200227</v>
      </c>
      <c r="J26" s="65">
        <v>3620202</v>
      </c>
      <c r="K26" s="65">
        <v>1244504</v>
      </c>
      <c r="L26" s="65">
        <v>1194811</v>
      </c>
      <c r="M26" s="65">
        <v>1199546</v>
      </c>
      <c r="N26" s="65">
        <v>3638861</v>
      </c>
      <c r="O26" s="65">
        <v>1783462</v>
      </c>
      <c r="P26" s="65">
        <v>1400836</v>
      </c>
      <c r="Q26" s="65">
        <v>1393978</v>
      </c>
      <c r="R26" s="65">
        <v>4578276</v>
      </c>
      <c r="S26" s="65">
        <v>1394135</v>
      </c>
      <c r="T26" s="65">
        <v>1393999</v>
      </c>
      <c r="U26" s="65">
        <v>1393999</v>
      </c>
      <c r="V26" s="65">
        <v>4182133</v>
      </c>
      <c r="W26" s="65">
        <v>16019472</v>
      </c>
      <c r="X26" s="65">
        <v>4550000</v>
      </c>
      <c r="Y26" s="65">
        <v>11469472</v>
      </c>
      <c r="Z26" s="145">
        <v>252.08</v>
      </c>
      <c r="AA26" s="160">
        <v>4550000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10000000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10000000</v>
      </c>
      <c r="Y28" s="65">
        <v>-10000000</v>
      </c>
      <c r="Z28" s="145">
        <v>-100</v>
      </c>
      <c r="AA28" s="160">
        <v>10000000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2</v>
      </c>
      <c r="U29" s="65">
        <v>2</v>
      </c>
      <c r="V29" s="65">
        <v>4</v>
      </c>
      <c r="W29" s="65">
        <v>4</v>
      </c>
      <c r="X29" s="65">
        <v>0</v>
      </c>
      <c r="Y29" s="65">
        <v>4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67700000</v>
      </c>
      <c r="G30" s="65">
        <v>1850850</v>
      </c>
      <c r="H30" s="65">
        <v>406970</v>
      </c>
      <c r="I30" s="65">
        <v>8436244</v>
      </c>
      <c r="J30" s="65">
        <v>10694064</v>
      </c>
      <c r="K30" s="65">
        <v>8436244</v>
      </c>
      <c r="L30" s="65">
        <v>5203487</v>
      </c>
      <c r="M30" s="65">
        <v>5141427</v>
      </c>
      <c r="N30" s="65">
        <v>18781158</v>
      </c>
      <c r="O30" s="65">
        <v>53000</v>
      </c>
      <c r="P30" s="65">
        <v>5330000</v>
      </c>
      <c r="Q30" s="65">
        <v>9868026</v>
      </c>
      <c r="R30" s="65">
        <v>15251026</v>
      </c>
      <c r="S30" s="65">
        <v>383678</v>
      </c>
      <c r="T30" s="65">
        <v>9878900</v>
      </c>
      <c r="U30" s="65">
        <v>0</v>
      </c>
      <c r="V30" s="65">
        <v>10262578</v>
      </c>
      <c r="W30" s="65">
        <v>54988826</v>
      </c>
      <c r="X30" s="65">
        <v>67700000</v>
      </c>
      <c r="Y30" s="65">
        <v>-12711174</v>
      </c>
      <c r="Z30" s="145">
        <v>-18.78</v>
      </c>
      <c r="AA30" s="160">
        <v>67700000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77437</v>
      </c>
      <c r="H31" s="65">
        <v>0</v>
      </c>
      <c r="I31" s="65">
        <v>70917</v>
      </c>
      <c r="J31" s="65">
        <v>148354</v>
      </c>
      <c r="K31" s="65">
        <v>0</v>
      </c>
      <c r="L31" s="65">
        <v>18022</v>
      </c>
      <c r="M31" s="65">
        <v>22867</v>
      </c>
      <c r="N31" s="65">
        <v>40889</v>
      </c>
      <c r="O31" s="65">
        <v>2372</v>
      </c>
      <c r="P31" s="65">
        <v>0</v>
      </c>
      <c r="Q31" s="65">
        <v>0</v>
      </c>
      <c r="R31" s="65">
        <v>2372</v>
      </c>
      <c r="S31" s="65">
        <v>0</v>
      </c>
      <c r="T31" s="65">
        <v>78724</v>
      </c>
      <c r="U31" s="65">
        <v>0</v>
      </c>
      <c r="V31" s="65">
        <v>78724</v>
      </c>
      <c r="W31" s="65">
        <v>270339</v>
      </c>
      <c r="X31" s="65">
        <v>0</v>
      </c>
      <c r="Y31" s="65">
        <v>270339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36100</v>
      </c>
      <c r="H32" s="65">
        <v>36100</v>
      </c>
      <c r="I32" s="65">
        <v>0</v>
      </c>
      <c r="J32" s="65">
        <v>72200</v>
      </c>
      <c r="K32" s="65">
        <v>377062</v>
      </c>
      <c r="L32" s="65">
        <v>214654</v>
      </c>
      <c r="M32" s="65">
        <v>0</v>
      </c>
      <c r="N32" s="65">
        <v>591716</v>
      </c>
      <c r="O32" s="65">
        <v>1951043</v>
      </c>
      <c r="P32" s="65">
        <v>0</v>
      </c>
      <c r="Q32" s="65">
        <v>894628</v>
      </c>
      <c r="R32" s="65">
        <v>2845671</v>
      </c>
      <c r="S32" s="65">
        <v>1878843</v>
      </c>
      <c r="T32" s="65">
        <v>149642</v>
      </c>
      <c r="U32" s="65">
        <v>745135</v>
      </c>
      <c r="V32" s="65">
        <v>2773620</v>
      </c>
      <c r="W32" s="65">
        <v>6283207</v>
      </c>
      <c r="X32" s="65">
        <v>0</v>
      </c>
      <c r="Y32" s="65">
        <v>6283207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3366043</v>
      </c>
      <c r="G33" s="65">
        <v>0</v>
      </c>
      <c r="H33" s="65">
        <v>88057</v>
      </c>
      <c r="I33" s="65">
        <v>133439</v>
      </c>
      <c r="J33" s="65">
        <v>221496</v>
      </c>
      <c r="K33" s="65">
        <v>0</v>
      </c>
      <c r="L33" s="65">
        <v>0</v>
      </c>
      <c r="M33" s="65">
        <v>50421</v>
      </c>
      <c r="N33" s="65">
        <v>50421</v>
      </c>
      <c r="O33" s="65">
        <v>222301</v>
      </c>
      <c r="P33" s="65">
        <v>314785</v>
      </c>
      <c r="Q33" s="65">
        <v>406928</v>
      </c>
      <c r="R33" s="65">
        <v>944014</v>
      </c>
      <c r="S33" s="65">
        <v>14368</v>
      </c>
      <c r="T33" s="65">
        <v>242704</v>
      </c>
      <c r="U33" s="65">
        <v>0</v>
      </c>
      <c r="V33" s="65">
        <v>257072</v>
      </c>
      <c r="W33" s="65">
        <v>1473003</v>
      </c>
      <c r="X33" s="65">
        <v>3366043</v>
      </c>
      <c r="Y33" s="65">
        <v>-1893040</v>
      </c>
      <c r="Z33" s="145">
        <v>-56.24</v>
      </c>
      <c r="AA33" s="160">
        <v>3366043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0</v>
      </c>
      <c r="F34" s="65">
        <v>242900759</v>
      </c>
      <c r="G34" s="65">
        <v>2660242</v>
      </c>
      <c r="H34" s="65">
        <v>11613351</v>
      </c>
      <c r="I34" s="65">
        <v>5341716</v>
      </c>
      <c r="J34" s="65">
        <v>19615309</v>
      </c>
      <c r="K34" s="65">
        <v>10361014</v>
      </c>
      <c r="L34" s="65">
        <v>3749932</v>
      </c>
      <c r="M34" s="65">
        <v>3774388</v>
      </c>
      <c r="N34" s="65">
        <v>17885334</v>
      </c>
      <c r="O34" s="65">
        <v>5170949</v>
      </c>
      <c r="P34" s="65">
        <v>3958900</v>
      </c>
      <c r="Q34" s="65">
        <v>1467117</v>
      </c>
      <c r="R34" s="65">
        <v>10596966</v>
      </c>
      <c r="S34" s="65">
        <v>1581712</v>
      </c>
      <c r="T34" s="65">
        <v>7617739</v>
      </c>
      <c r="U34" s="65">
        <v>3318145</v>
      </c>
      <c r="V34" s="65">
        <v>12517596</v>
      </c>
      <c r="W34" s="65">
        <v>60615205</v>
      </c>
      <c r="X34" s="65">
        <v>242900759</v>
      </c>
      <c r="Y34" s="65">
        <v>-182285554</v>
      </c>
      <c r="Z34" s="145">
        <v>-75.05</v>
      </c>
      <c r="AA34" s="160">
        <v>242900759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0</v>
      </c>
      <c r="F36" s="205">
        <f t="shared" si="1"/>
        <v>401326130</v>
      </c>
      <c r="G36" s="205">
        <f t="shared" si="1"/>
        <v>9183457</v>
      </c>
      <c r="H36" s="205">
        <f t="shared" si="1"/>
        <v>17471509</v>
      </c>
      <c r="I36" s="205">
        <f t="shared" si="1"/>
        <v>18604507</v>
      </c>
      <c r="J36" s="205">
        <f t="shared" si="1"/>
        <v>45259473</v>
      </c>
      <c r="K36" s="205">
        <f t="shared" si="1"/>
        <v>24382242</v>
      </c>
      <c r="L36" s="205">
        <f t="shared" si="1"/>
        <v>14300181</v>
      </c>
      <c r="M36" s="205">
        <f t="shared" si="1"/>
        <v>14239864</v>
      </c>
      <c r="N36" s="205">
        <f t="shared" si="1"/>
        <v>52922287</v>
      </c>
      <c r="O36" s="205">
        <f t="shared" si="1"/>
        <v>13879832</v>
      </c>
      <c r="P36" s="205">
        <f t="shared" si="1"/>
        <v>15525976</v>
      </c>
      <c r="Q36" s="205">
        <f t="shared" si="1"/>
        <v>18505877</v>
      </c>
      <c r="R36" s="205">
        <f t="shared" si="1"/>
        <v>47911685</v>
      </c>
      <c r="S36" s="205">
        <f t="shared" si="1"/>
        <v>9607386</v>
      </c>
      <c r="T36" s="205">
        <f t="shared" si="1"/>
        <v>23852062</v>
      </c>
      <c r="U36" s="205">
        <f t="shared" si="1"/>
        <v>9857202</v>
      </c>
      <c r="V36" s="205">
        <f t="shared" si="1"/>
        <v>43316650</v>
      </c>
      <c r="W36" s="205">
        <f t="shared" si="1"/>
        <v>189410095</v>
      </c>
      <c r="X36" s="205">
        <f t="shared" si="1"/>
        <v>401326130</v>
      </c>
      <c r="Y36" s="205">
        <f t="shared" si="1"/>
        <v>-211916035</v>
      </c>
      <c r="Z36" s="206">
        <f>+IF(X36&lt;&gt;0,+(Y36/X36)*100,0)</f>
        <v>-52.803946506049826</v>
      </c>
      <c r="AA36" s="203">
        <f>SUM(AA25:AA35)</f>
        <v>401326130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0</v>
      </c>
      <c r="F38" s="111">
        <f t="shared" si="2"/>
        <v>-108633869</v>
      </c>
      <c r="G38" s="111">
        <f t="shared" si="2"/>
        <v>71501780</v>
      </c>
      <c r="H38" s="111">
        <f t="shared" si="2"/>
        <v>-16379577</v>
      </c>
      <c r="I38" s="111">
        <f t="shared" si="2"/>
        <v>-17581781</v>
      </c>
      <c r="J38" s="111">
        <f t="shared" si="2"/>
        <v>37540422</v>
      </c>
      <c r="K38" s="111">
        <f t="shared" si="2"/>
        <v>-24255327</v>
      </c>
      <c r="L38" s="111">
        <f t="shared" si="2"/>
        <v>-14117821</v>
      </c>
      <c r="M38" s="111">
        <f t="shared" si="2"/>
        <v>-14069905</v>
      </c>
      <c r="N38" s="111">
        <f t="shared" si="2"/>
        <v>-52443053</v>
      </c>
      <c r="O38" s="111">
        <f t="shared" si="2"/>
        <v>-11676842</v>
      </c>
      <c r="P38" s="111">
        <f t="shared" si="2"/>
        <v>-7528219</v>
      </c>
      <c r="Q38" s="111">
        <f t="shared" si="2"/>
        <v>52652474</v>
      </c>
      <c r="R38" s="111">
        <f t="shared" si="2"/>
        <v>33447413</v>
      </c>
      <c r="S38" s="111">
        <f t="shared" si="2"/>
        <v>-8432396</v>
      </c>
      <c r="T38" s="111">
        <f t="shared" si="2"/>
        <v>24074804</v>
      </c>
      <c r="U38" s="111">
        <f t="shared" si="2"/>
        <v>-9205486</v>
      </c>
      <c r="V38" s="111">
        <f t="shared" si="2"/>
        <v>6436922</v>
      </c>
      <c r="W38" s="111">
        <f t="shared" si="2"/>
        <v>24981704</v>
      </c>
      <c r="X38" s="111">
        <f>IF(F22=F36,0,X22-X36)</f>
        <v>-108633869</v>
      </c>
      <c r="Y38" s="111">
        <f t="shared" si="2"/>
        <v>133615573</v>
      </c>
      <c r="Z38" s="216">
        <f>+IF(X38&lt;&gt;0,+(Y38/X38)*100,0)</f>
        <v>-122.99623886174946</v>
      </c>
      <c r="AA38" s="214">
        <f>+AA22-AA36</f>
        <v>-108633869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89106000</v>
      </c>
      <c r="G39" s="65">
        <v>2296000</v>
      </c>
      <c r="H39" s="65">
        <v>0</v>
      </c>
      <c r="I39" s="65">
        <v>288000</v>
      </c>
      <c r="J39" s="65">
        <v>2584000</v>
      </c>
      <c r="K39" s="65">
        <v>12458</v>
      </c>
      <c r="L39" s="65">
        <v>0</v>
      </c>
      <c r="M39" s="65">
        <v>0</v>
      </c>
      <c r="N39" s="65">
        <v>12458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2596458</v>
      </c>
      <c r="X39" s="65">
        <v>89106000</v>
      </c>
      <c r="Y39" s="65">
        <v>-86509542</v>
      </c>
      <c r="Z39" s="145">
        <v>-97.09</v>
      </c>
      <c r="AA39" s="160">
        <v>89106000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0</v>
      </c>
      <c r="F42" s="93">
        <f t="shared" si="3"/>
        <v>-19527869</v>
      </c>
      <c r="G42" s="93">
        <f t="shared" si="3"/>
        <v>73797780</v>
      </c>
      <c r="H42" s="93">
        <f t="shared" si="3"/>
        <v>-16379577</v>
      </c>
      <c r="I42" s="93">
        <f t="shared" si="3"/>
        <v>-17293781</v>
      </c>
      <c r="J42" s="93">
        <f t="shared" si="3"/>
        <v>40124422</v>
      </c>
      <c r="K42" s="93">
        <f t="shared" si="3"/>
        <v>-24242869</v>
      </c>
      <c r="L42" s="93">
        <f t="shared" si="3"/>
        <v>-14117821</v>
      </c>
      <c r="M42" s="93">
        <f t="shared" si="3"/>
        <v>-14069905</v>
      </c>
      <c r="N42" s="93">
        <f t="shared" si="3"/>
        <v>-52430595</v>
      </c>
      <c r="O42" s="93">
        <f t="shared" si="3"/>
        <v>-11676842</v>
      </c>
      <c r="P42" s="93">
        <f t="shared" si="3"/>
        <v>-7528219</v>
      </c>
      <c r="Q42" s="93">
        <f t="shared" si="3"/>
        <v>52652474</v>
      </c>
      <c r="R42" s="93">
        <f t="shared" si="3"/>
        <v>33447413</v>
      </c>
      <c r="S42" s="93">
        <f t="shared" si="3"/>
        <v>-8432396</v>
      </c>
      <c r="T42" s="93">
        <f t="shared" si="3"/>
        <v>24074804</v>
      </c>
      <c r="U42" s="93">
        <f t="shared" si="3"/>
        <v>-9205486</v>
      </c>
      <c r="V42" s="93">
        <f t="shared" si="3"/>
        <v>6436922</v>
      </c>
      <c r="W42" s="93">
        <f t="shared" si="3"/>
        <v>27578162</v>
      </c>
      <c r="X42" s="93">
        <f t="shared" si="3"/>
        <v>-19527869</v>
      </c>
      <c r="Y42" s="93">
        <f t="shared" si="3"/>
        <v>47106031</v>
      </c>
      <c r="Z42" s="223">
        <f>+IF(X42&lt;&gt;0,+(Y42/X42)*100,0)</f>
        <v>-241.2246364413854</v>
      </c>
      <c r="AA42" s="221">
        <f>SUM(AA38:AA41)</f>
        <v>-19527869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0</v>
      </c>
      <c r="F44" s="82">
        <f t="shared" si="4"/>
        <v>-19527869</v>
      </c>
      <c r="G44" s="82">
        <f t="shared" si="4"/>
        <v>73797780</v>
      </c>
      <c r="H44" s="82">
        <f t="shared" si="4"/>
        <v>-16379577</v>
      </c>
      <c r="I44" s="82">
        <f t="shared" si="4"/>
        <v>-17293781</v>
      </c>
      <c r="J44" s="82">
        <f t="shared" si="4"/>
        <v>40124422</v>
      </c>
      <c r="K44" s="82">
        <f t="shared" si="4"/>
        <v>-24242869</v>
      </c>
      <c r="L44" s="82">
        <f t="shared" si="4"/>
        <v>-14117821</v>
      </c>
      <c r="M44" s="82">
        <f t="shared" si="4"/>
        <v>-14069905</v>
      </c>
      <c r="N44" s="82">
        <f t="shared" si="4"/>
        <v>-52430595</v>
      </c>
      <c r="O44" s="82">
        <f t="shared" si="4"/>
        <v>-11676842</v>
      </c>
      <c r="P44" s="82">
        <f t="shared" si="4"/>
        <v>-7528219</v>
      </c>
      <c r="Q44" s="82">
        <f t="shared" si="4"/>
        <v>52652474</v>
      </c>
      <c r="R44" s="82">
        <f t="shared" si="4"/>
        <v>33447413</v>
      </c>
      <c r="S44" s="82">
        <f t="shared" si="4"/>
        <v>-8432396</v>
      </c>
      <c r="T44" s="82">
        <f t="shared" si="4"/>
        <v>24074804</v>
      </c>
      <c r="U44" s="82">
        <f t="shared" si="4"/>
        <v>-9205486</v>
      </c>
      <c r="V44" s="82">
        <f t="shared" si="4"/>
        <v>6436922</v>
      </c>
      <c r="W44" s="82">
        <f t="shared" si="4"/>
        <v>27578162</v>
      </c>
      <c r="X44" s="82">
        <f t="shared" si="4"/>
        <v>-19527869</v>
      </c>
      <c r="Y44" s="82">
        <f t="shared" si="4"/>
        <v>47106031</v>
      </c>
      <c r="Z44" s="227">
        <f>+IF(X44&lt;&gt;0,+(Y44/X44)*100,0)</f>
        <v>-241.2246364413854</v>
      </c>
      <c r="AA44" s="225">
        <f>+AA42-AA43</f>
        <v>-19527869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0</v>
      </c>
      <c r="F46" s="93">
        <f t="shared" si="5"/>
        <v>-19527869</v>
      </c>
      <c r="G46" s="93">
        <f t="shared" si="5"/>
        <v>73797780</v>
      </c>
      <c r="H46" s="93">
        <f t="shared" si="5"/>
        <v>-16379577</v>
      </c>
      <c r="I46" s="93">
        <f t="shared" si="5"/>
        <v>-17293781</v>
      </c>
      <c r="J46" s="93">
        <f t="shared" si="5"/>
        <v>40124422</v>
      </c>
      <c r="K46" s="93">
        <f t="shared" si="5"/>
        <v>-24242869</v>
      </c>
      <c r="L46" s="93">
        <f t="shared" si="5"/>
        <v>-14117821</v>
      </c>
      <c r="M46" s="93">
        <f t="shared" si="5"/>
        <v>-14069905</v>
      </c>
      <c r="N46" s="93">
        <f t="shared" si="5"/>
        <v>-52430595</v>
      </c>
      <c r="O46" s="93">
        <f t="shared" si="5"/>
        <v>-11676842</v>
      </c>
      <c r="P46" s="93">
        <f t="shared" si="5"/>
        <v>-7528219</v>
      </c>
      <c r="Q46" s="93">
        <f t="shared" si="5"/>
        <v>52652474</v>
      </c>
      <c r="R46" s="93">
        <f t="shared" si="5"/>
        <v>33447413</v>
      </c>
      <c r="S46" s="93">
        <f t="shared" si="5"/>
        <v>-8432396</v>
      </c>
      <c r="T46" s="93">
        <f t="shared" si="5"/>
        <v>24074804</v>
      </c>
      <c r="U46" s="93">
        <f t="shared" si="5"/>
        <v>-9205486</v>
      </c>
      <c r="V46" s="93">
        <f t="shared" si="5"/>
        <v>6436922</v>
      </c>
      <c r="W46" s="93">
        <f t="shared" si="5"/>
        <v>27578162</v>
      </c>
      <c r="X46" s="93">
        <f t="shared" si="5"/>
        <v>-19527869</v>
      </c>
      <c r="Y46" s="93">
        <f t="shared" si="5"/>
        <v>47106031</v>
      </c>
      <c r="Z46" s="223">
        <f>+IF(X46&lt;&gt;0,+(Y46/X46)*100,0)</f>
        <v>-241.2246364413854</v>
      </c>
      <c r="AA46" s="221">
        <f>SUM(AA44:AA45)</f>
        <v>-19527869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0</v>
      </c>
      <c r="F48" s="234">
        <f t="shared" si="6"/>
        <v>-19527869</v>
      </c>
      <c r="G48" s="234">
        <f t="shared" si="6"/>
        <v>73797780</v>
      </c>
      <c r="H48" s="235">
        <f t="shared" si="6"/>
        <v>-16379577</v>
      </c>
      <c r="I48" s="235">
        <f t="shared" si="6"/>
        <v>-17293781</v>
      </c>
      <c r="J48" s="235">
        <f t="shared" si="6"/>
        <v>40124422</v>
      </c>
      <c r="K48" s="235">
        <f t="shared" si="6"/>
        <v>-24242869</v>
      </c>
      <c r="L48" s="235">
        <f t="shared" si="6"/>
        <v>-14117821</v>
      </c>
      <c r="M48" s="234">
        <f t="shared" si="6"/>
        <v>-14069905</v>
      </c>
      <c r="N48" s="234">
        <f t="shared" si="6"/>
        <v>-52430595</v>
      </c>
      <c r="O48" s="235">
        <f t="shared" si="6"/>
        <v>-11676842</v>
      </c>
      <c r="P48" s="235">
        <f t="shared" si="6"/>
        <v>-7528219</v>
      </c>
      <c r="Q48" s="235">
        <f t="shared" si="6"/>
        <v>52652474</v>
      </c>
      <c r="R48" s="235">
        <f t="shared" si="6"/>
        <v>33447413</v>
      </c>
      <c r="S48" s="235">
        <f t="shared" si="6"/>
        <v>-8432396</v>
      </c>
      <c r="T48" s="234">
        <f t="shared" si="6"/>
        <v>24074804</v>
      </c>
      <c r="U48" s="234">
        <f t="shared" si="6"/>
        <v>-9205486</v>
      </c>
      <c r="V48" s="235">
        <f t="shared" si="6"/>
        <v>6436922</v>
      </c>
      <c r="W48" s="235">
        <f t="shared" si="6"/>
        <v>27578162</v>
      </c>
      <c r="X48" s="235">
        <f t="shared" si="6"/>
        <v>-19527869</v>
      </c>
      <c r="Y48" s="235">
        <f t="shared" si="6"/>
        <v>47106031</v>
      </c>
      <c r="Z48" s="236">
        <f>+IF(X48&lt;&gt;0,+(Y48/X48)*100,0)</f>
        <v>-241.2246364413854</v>
      </c>
      <c r="AA48" s="237">
        <f>SUM(AA46:AA47)</f>
        <v>-19527869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1277</v>
      </c>
      <c r="H5" s="105">
        <f t="shared" si="0"/>
        <v>0</v>
      </c>
      <c r="I5" s="105">
        <f t="shared" si="0"/>
        <v>0</v>
      </c>
      <c r="J5" s="105">
        <f t="shared" si="0"/>
        <v>1277</v>
      </c>
      <c r="K5" s="105">
        <f t="shared" si="0"/>
        <v>310463</v>
      </c>
      <c r="L5" s="105">
        <f t="shared" si="0"/>
        <v>126243</v>
      </c>
      <c r="M5" s="105">
        <f t="shared" si="0"/>
        <v>48423</v>
      </c>
      <c r="N5" s="105">
        <f t="shared" si="0"/>
        <v>485129</v>
      </c>
      <c r="O5" s="105">
        <f t="shared" si="0"/>
        <v>0</v>
      </c>
      <c r="P5" s="105">
        <f t="shared" si="0"/>
        <v>0</v>
      </c>
      <c r="Q5" s="105">
        <f t="shared" si="0"/>
        <v>1754727</v>
      </c>
      <c r="R5" s="105">
        <f t="shared" si="0"/>
        <v>1754727</v>
      </c>
      <c r="S5" s="105">
        <f t="shared" si="0"/>
        <v>0</v>
      </c>
      <c r="T5" s="105">
        <f t="shared" si="0"/>
        <v>0</v>
      </c>
      <c r="U5" s="105">
        <f t="shared" si="0"/>
        <v>155892</v>
      </c>
      <c r="V5" s="105">
        <f t="shared" si="0"/>
        <v>155892</v>
      </c>
      <c r="W5" s="105">
        <f t="shared" si="0"/>
        <v>2397025</v>
      </c>
      <c r="X5" s="105">
        <f t="shared" si="0"/>
        <v>0</v>
      </c>
      <c r="Y5" s="105">
        <f t="shared" si="0"/>
        <v>2397025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1277</v>
      </c>
      <c r="H6" s="65"/>
      <c r="I6" s="65"/>
      <c r="J6" s="65">
        <v>1277</v>
      </c>
      <c r="K6" s="65">
        <v>310463</v>
      </c>
      <c r="L6" s="65">
        <v>126243</v>
      </c>
      <c r="M6" s="65">
        <v>48423</v>
      </c>
      <c r="N6" s="65">
        <v>485129</v>
      </c>
      <c r="O6" s="65"/>
      <c r="P6" s="65"/>
      <c r="Q6" s="65">
        <v>1754727</v>
      </c>
      <c r="R6" s="65">
        <v>1754727</v>
      </c>
      <c r="S6" s="65"/>
      <c r="T6" s="65"/>
      <c r="U6" s="65">
        <v>155892</v>
      </c>
      <c r="V6" s="65">
        <v>155892</v>
      </c>
      <c r="W6" s="65">
        <v>2397025</v>
      </c>
      <c r="X6" s="65"/>
      <c r="Y6" s="65">
        <v>2397025</v>
      </c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124674364</v>
      </c>
      <c r="G15" s="105">
        <f t="shared" si="2"/>
        <v>531400</v>
      </c>
      <c r="H15" s="105">
        <f t="shared" si="2"/>
        <v>7115032</v>
      </c>
      <c r="I15" s="105">
        <f t="shared" si="2"/>
        <v>9564565</v>
      </c>
      <c r="J15" s="105">
        <f t="shared" si="2"/>
        <v>17210997</v>
      </c>
      <c r="K15" s="105">
        <f t="shared" si="2"/>
        <v>4961654</v>
      </c>
      <c r="L15" s="105">
        <f t="shared" si="2"/>
        <v>7873659</v>
      </c>
      <c r="M15" s="105">
        <f t="shared" si="2"/>
        <v>2769280</v>
      </c>
      <c r="N15" s="105">
        <f t="shared" si="2"/>
        <v>15604593</v>
      </c>
      <c r="O15" s="105">
        <f t="shared" si="2"/>
        <v>7517051</v>
      </c>
      <c r="P15" s="105">
        <f t="shared" si="2"/>
        <v>9313970</v>
      </c>
      <c r="Q15" s="105">
        <f t="shared" si="2"/>
        <v>9124706</v>
      </c>
      <c r="R15" s="105">
        <f t="shared" si="2"/>
        <v>25955727</v>
      </c>
      <c r="S15" s="105">
        <f t="shared" si="2"/>
        <v>4882989</v>
      </c>
      <c r="T15" s="105">
        <f t="shared" si="2"/>
        <v>11444708</v>
      </c>
      <c r="U15" s="105">
        <f t="shared" si="2"/>
        <v>2182309</v>
      </c>
      <c r="V15" s="105">
        <f t="shared" si="2"/>
        <v>18510006</v>
      </c>
      <c r="W15" s="105">
        <f t="shared" si="2"/>
        <v>77281323</v>
      </c>
      <c r="X15" s="105">
        <f t="shared" si="2"/>
        <v>124674364</v>
      </c>
      <c r="Y15" s="105">
        <f t="shared" si="2"/>
        <v>-47393041</v>
      </c>
      <c r="Z15" s="142">
        <f>+IF(X15&lt;&gt;0,+(Y15/X15)*100,0)</f>
        <v>-38.01346121164091</v>
      </c>
      <c r="AA15" s="107">
        <f>SUM(AA16:AA18)</f>
        <v>124674364</v>
      </c>
    </row>
    <row r="16" spans="1:27" ht="13.5">
      <c r="A16" s="143" t="s">
        <v>85</v>
      </c>
      <c r="B16" s="141"/>
      <c r="C16" s="160"/>
      <c r="D16" s="160"/>
      <c r="E16" s="161"/>
      <c r="F16" s="65">
        <v>124674364</v>
      </c>
      <c r="G16" s="65">
        <v>531400</v>
      </c>
      <c r="H16" s="65">
        <v>7115032</v>
      </c>
      <c r="I16" s="65">
        <v>9564565</v>
      </c>
      <c r="J16" s="65">
        <v>17210997</v>
      </c>
      <c r="K16" s="65">
        <v>4961654</v>
      </c>
      <c r="L16" s="65">
        <v>7873659</v>
      </c>
      <c r="M16" s="65">
        <v>2769280</v>
      </c>
      <c r="N16" s="65">
        <v>15604593</v>
      </c>
      <c r="O16" s="65">
        <v>7517051</v>
      </c>
      <c r="P16" s="65">
        <v>9313970</v>
      </c>
      <c r="Q16" s="65">
        <v>9124706</v>
      </c>
      <c r="R16" s="65">
        <v>25955727</v>
      </c>
      <c r="S16" s="65">
        <v>4882989</v>
      </c>
      <c r="T16" s="65">
        <v>11444708</v>
      </c>
      <c r="U16" s="65">
        <v>2182309</v>
      </c>
      <c r="V16" s="65">
        <v>18510006</v>
      </c>
      <c r="W16" s="65">
        <v>77281323</v>
      </c>
      <c r="X16" s="65">
        <v>124674364</v>
      </c>
      <c r="Y16" s="65">
        <v>-47393041</v>
      </c>
      <c r="Z16" s="145">
        <v>-38.01</v>
      </c>
      <c r="AA16" s="67">
        <v>124674364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1813000</v>
      </c>
      <c r="G19" s="105">
        <f t="shared" si="3"/>
        <v>652861</v>
      </c>
      <c r="H19" s="105">
        <f t="shared" si="3"/>
        <v>0</v>
      </c>
      <c r="I19" s="105">
        <f t="shared" si="3"/>
        <v>288484</v>
      </c>
      <c r="J19" s="105">
        <f t="shared" si="3"/>
        <v>941345</v>
      </c>
      <c r="K19" s="105">
        <f t="shared" si="3"/>
        <v>637573</v>
      </c>
      <c r="L19" s="105">
        <f t="shared" si="3"/>
        <v>245579</v>
      </c>
      <c r="M19" s="105">
        <f t="shared" si="3"/>
        <v>143345</v>
      </c>
      <c r="N19" s="105">
        <f t="shared" si="3"/>
        <v>1026497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1967842</v>
      </c>
      <c r="X19" s="105">
        <f t="shared" si="3"/>
        <v>1813000</v>
      </c>
      <c r="Y19" s="105">
        <f t="shared" si="3"/>
        <v>154842</v>
      </c>
      <c r="Z19" s="142">
        <f>+IF(X19&lt;&gt;0,+(Y19/X19)*100,0)</f>
        <v>8.540650854936569</v>
      </c>
      <c r="AA19" s="107">
        <f>SUM(AA20:AA23)</f>
        <v>1813000</v>
      </c>
    </row>
    <row r="20" spans="1:27" ht="13.5">
      <c r="A20" s="143" t="s">
        <v>89</v>
      </c>
      <c r="B20" s="141"/>
      <c r="C20" s="160"/>
      <c r="D20" s="160"/>
      <c r="E20" s="161"/>
      <c r="F20" s="65">
        <v>1813000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1813000</v>
      </c>
      <c r="Y20" s="65">
        <v>-1813000</v>
      </c>
      <c r="Z20" s="145">
        <v>-100</v>
      </c>
      <c r="AA20" s="67">
        <v>1813000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540780</v>
      </c>
      <c r="H21" s="65"/>
      <c r="I21" s="65">
        <v>288484</v>
      </c>
      <c r="J21" s="65">
        <v>829264</v>
      </c>
      <c r="K21" s="65">
        <v>637573</v>
      </c>
      <c r="L21" s="65">
        <v>245579</v>
      </c>
      <c r="M21" s="65">
        <v>143345</v>
      </c>
      <c r="N21" s="65">
        <v>1026497</v>
      </c>
      <c r="O21" s="65"/>
      <c r="P21" s="65"/>
      <c r="Q21" s="65"/>
      <c r="R21" s="65"/>
      <c r="S21" s="65"/>
      <c r="T21" s="65"/>
      <c r="U21" s="65"/>
      <c r="V21" s="65"/>
      <c r="W21" s="65">
        <v>1855761</v>
      </c>
      <c r="X21" s="65"/>
      <c r="Y21" s="65">
        <v>1855761</v>
      </c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>
        <v>112081</v>
      </c>
      <c r="H22" s="164"/>
      <c r="I22" s="164"/>
      <c r="J22" s="164">
        <v>112081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112081</v>
      </c>
      <c r="X22" s="164"/>
      <c r="Y22" s="164">
        <v>112081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0</v>
      </c>
      <c r="F25" s="234">
        <f t="shared" si="4"/>
        <v>126487364</v>
      </c>
      <c r="G25" s="234">
        <f t="shared" si="4"/>
        <v>1185538</v>
      </c>
      <c r="H25" s="234">
        <f t="shared" si="4"/>
        <v>7115032</v>
      </c>
      <c r="I25" s="234">
        <f t="shared" si="4"/>
        <v>9853049</v>
      </c>
      <c r="J25" s="234">
        <f t="shared" si="4"/>
        <v>18153619</v>
      </c>
      <c r="K25" s="234">
        <f t="shared" si="4"/>
        <v>5909690</v>
      </c>
      <c r="L25" s="234">
        <f t="shared" si="4"/>
        <v>8245481</v>
      </c>
      <c r="M25" s="234">
        <f t="shared" si="4"/>
        <v>2961048</v>
      </c>
      <c r="N25" s="234">
        <f t="shared" si="4"/>
        <v>17116219</v>
      </c>
      <c r="O25" s="234">
        <f t="shared" si="4"/>
        <v>7517051</v>
      </c>
      <c r="P25" s="234">
        <f t="shared" si="4"/>
        <v>9313970</v>
      </c>
      <c r="Q25" s="234">
        <f t="shared" si="4"/>
        <v>10879433</v>
      </c>
      <c r="R25" s="234">
        <f t="shared" si="4"/>
        <v>27710454</v>
      </c>
      <c r="S25" s="234">
        <f t="shared" si="4"/>
        <v>4882989</v>
      </c>
      <c r="T25" s="234">
        <f t="shared" si="4"/>
        <v>11444708</v>
      </c>
      <c r="U25" s="234">
        <f t="shared" si="4"/>
        <v>2338201</v>
      </c>
      <c r="V25" s="234">
        <f t="shared" si="4"/>
        <v>18665898</v>
      </c>
      <c r="W25" s="234">
        <f t="shared" si="4"/>
        <v>81646190</v>
      </c>
      <c r="X25" s="234">
        <f t="shared" si="4"/>
        <v>126487364</v>
      </c>
      <c r="Y25" s="234">
        <f t="shared" si="4"/>
        <v>-44841174</v>
      </c>
      <c r="Z25" s="246">
        <f>+IF(X25&lt;&gt;0,+(Y25/X25)*100,0)</f>
        <v>-35.45110956696038</v>
      </c>
      <c r="AA25" s="247">
        <f>+AA5+AA9+AA15+AA19+AA24</f>
        <v>126487364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>
        <v>126487364</v>
      </c>
      <c r="G28" s="65">
        <v>1759921</v>
      </c>
      <c r="H28" s="65">
        <v>7115032</v>
      </c>
      <c r="I28" s="65">
        <v>9853049</v>
      </c>
      <c r="J28" s="65">
        <v>18728002</v>
      </c>
      <c r="K28" s="65">
        <v>5560601</v>
      </c>
      <c r="L28" s="65">
        <v>8245481</v>
      </c>
      <c r="M28" s="65">
        <v>2961048</v>
      </c>
      <c r="N28" s="65">
        <v>16767130</v>
      </c>
      <c r="O28" s="65">
        <v>7517051</v>
      </c>
      <c r="P28" s="65">
        <v>9313970</v>
      </c>
      <c r="Q28" s="65">
        <v>10879433</v>
      </c>
      <c r="R28" s="65">
        <v>27710454</v>
      </c>
      <c r="S28" s="65">
        <v>4882989</v>
      </c>
      <c r="T28" s="65">
        <v>11444708</v>
      </c>
      <c r="U28" s="65">
        <v>2338201</v>
      </c>
      <c r="V28" s="65">
        <v>18665898</v>
      </c>
      <c r="W28" s="65">
        <v>81871484</v>
      </c>
      <c r="X28" s="65">
        <v>126487364</v>
      </c>
      <c r="Y28" s="65">
        <v>-44615880</v>
      </c>
      <c r="Z28" s="145">
        <v>-35.27</v>
      </c>
      <c r="AA28" s="160">
        <v>126487364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126487364</v>
      </c>
      <c r="G32" s="82">
        <f t="shared" si="5"/>
        <v>1759921</v>
      </c>
      <c r="H32" s="82">
        <f t="shared" si="5"/>
        <v>7115032</v>
      </c>
      <c r="I32" s="82">
        <f t="shared" si="5"/>
        <v>9853049</v>
      </c>
      <c r="J32" s="82">
        <f t="shared" si="5"/>
        <v>18728002</v>
      </c>
      <c r="K32" s="82">
        <f t="shared" si="5"/>
        <v>5560601</v>
      </c>
      <c r="L32" s="82">
        <f t="shared" si="5"/>
        <v>8245481</v>
      </c>
      <c r="M32" s="82">
        <f t="shared" si="5"/>
        <v>2961048</v>
      </c>
      <c r="N32" s="82">
        <f t="shared" si="5"/>
        <v>16767130</v>
      </c>
      <c r="O32" s="82">
        <f t="shared" si="5"/>
        <v>7517051</v>
      </c>
      <c r="P32" s="82">
        <f t="shared" si="5"/>
        <v>9313970</v>
      </c>
      <c r="Q32" s="82">
        <f t="shared" si="5"/>
        <v>10879433</v>
      </c>
      <c r="R32" s="82">
        <f t="shared" si="5"/>
        <v>27710454</v>
      </c>
      <c r="S32" s="82">
        <f t="shared" si="5"/>
        <v>4882989</v>
      </c>
      <c r="T32" s="82">
        <f t="shared" si="5"/>
        <v>11444708</v>
      </c>
      <c r="U32" s="82">
        <f t="shared" si="5"/>
        <v>2338201</v>
      </c>
      <c r="V32" s="82">
        <f t="shared" si="5"/>
        <v>18665898</v>
      </c>
      <c r="W32" s="82">
        <f t="shared" si="5"/>
        <v>81871484</v>
      </c>
      <c r="X32" s="82">
        <f t="shared" si="5"/>
        <v>126487364</v>
      </c>
      <c r="Y32" s="82">
        <f t="shared" si="5"/>
        <v>-44615880</v>
      </c>
      <c r="Z32" s="227">
        <f>+IF(X32&lt;&gt;0,+(Y32/X32)*100,0)</f>
        <v>-35.27299375137583</v>
      </c>
      <c r="AA32" s="84">
        <f>SUM(AA28:AA31)</f>
        <v>126487364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126487364</v>
      </c>
      <c r="G36" s="235">
        <f t="shared" si="6"/>
        <v>1759921</v>
      </c>
      <c r="H36" s="235">
        <f t="shared" si="6"/>
        <v>7115032</v>
      </c>
      <c r="I36" s="235">
        <f t="shared" si="6"/>
        <v>9853049</v>
      </c>
      <c r="J36" s="235">
        <f t="shared" si="6"/>
        <v>18728002</v>
      </c>
      <c r="K36" s="235">
        <f t="shared" si="6"/>
        <v>5560601</v>
      </c>
      <c r="L36" s="235">
        <f t="shared" si="6"/>
        <v>8245481</v>
      </c>
      <c r="M36" s="235">
        <f t="shared" si="6"/>
        <v>2961048</v>
      </c>
      <c r="N36" s="235">
        <f t="shared" si="6"/>
        <v>16767130</v>
      </c>
      <c r="O36" s="235">
        <f t="shared" si="6"/>
        <v>7517051</v>
      </c>
      <c r="P36" s="235">
        <f t="shared" si="6"/>
        <v>9313970</v>
      </c>
      <c r="Q36" s="235">
        <f t="shared" si="6"/>
        <v>10879433</v>
      </c>
      <c r="R36" s="235">
        <f t="shared" si="6"/>
        <v>27710454</v>
      </c>
      <c r="S36" s="235">
        <f t="shared" si="6"/>
        <v>4882989</v>
      </c>
      <c r="T36" s="235">
        <f t="shared" si="6"/>
        <v>11444708</v>
      </c>
      <c r="U36" s="235">
        <f t="shared" si="6"/>
        <v>2338201</v>
      </c>
      <c r="V36" s="235">
        <f t="shared" si="6"/>
        <v>18665898</v>
      </c>
      <c r="W36" s="235">
        <f t="shared" si="6"/>
        <v>81871484</v>
      </c>
      <c r="X36" s="235">
        <f t="shared" si="6"/>
        <v>126487364</v>
      </c>
      <c r="Y36" s="235">
        <f t="shared" si="6"/>
        <v>-44615880</v>
      </c>
      <c r="Z36" s="236">
        <f>+IF(X36&lt;&gt;0,+(Y36/X36)*100,0)</f>
        <v>-35.27299375137583</v>
      </c>
      <c r="AA36" s="254">
        <f>SUM(AA32:AA35)</f>
        <v>126487364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/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8">
        <f t="shared" si="0"/>
        <v>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0</v>
      </c>
      <c r="Y40" s="78">
        <f t="shared" si="5"/>
        <v>0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0</v>
      </c>
      <c r="Y42" s="274">
        <f t="shared" si="6"/>
        <v>0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44114206</v>
      </c>
      <c r="D6" s="160">
        <v>10388798</v>
      </c>
      <c r="E6" s="64"/>
      <c r="F6" s="65">
        <v>83457192</v>
      </c>
      <c r="G6" s="65">
        <v>1789237</v>
      </c>
      <c r="H6" s="65">
        <v>801053</v>
      </c>
      <c r="I6" s="65">
        <v>1022726</v>
      </c>
      <c r="J6" s="65">
        <v>3613016</v>
      </c>
      <c r="K6" s="65">
        <v>64915</v>
      </c>
      <c r="L6" s="65">
        <v>182360</v>
      </c>
      <c r="M6" s="65">
        <v>55027</v>
      </c>
      <c r="N6" s="65">
        <v>302302</v>
      </c>
      <c r="O6" s="65">
        <v>2196172</v>
      </c>
      <c r="P6" s="65">
        <v>676844</v>
      </c>
      <c r="Q6" s="65">
        <v>757298</v>
      </c>
      <c r="R6" s="65">
        <v>3630314</v>
      </c>
      <c r="S6" s="65">
        <v>759075</v>
      </c>
      <c r="T6" s="65">
        <v>1774645</v>
      </c>
      <c r="U6" s="65">
        <v>309446</v>
      </c>
      <c r="V6" s="65">
        <v>2843166</v>
      </c>
      <c r="W6" s="65">
        <v>10388798</v>
      </c>
      <c r="X6" s="65">
        <v>83457192</v>
      </c>
      <c r="Y6" s="65">
        <v>-73068394</v>
      </c>
      <c r="Z6" s="145">
        <v>-87.55</v>
      </c>
      <c r="AA6" s="67">
        <v>83457192</v>
      </c>
    </row>
    <row r="7" spans="1:27" ht="13.5">
      <c r="A7" s="264" t="s">
        <v>181</v>
      </c>
      <c r="B7" s="197" t="s">
        <v>72</v>
      </c>
      <c r="C7" s="160">
        <v>173000453</v>
      </c>
      <c r="D7" s="160">
        <v>191831000</v>
      </c>
      <c r="E7" s="64"/>
      <c r="F7" s="65">
        <v>209235060</v>
      </c>
      <c r="G7" s="65">
        <v>78896000</v>
      </c>
      <c r="H7" s="65"/>
      <c r="I7" s="65"/>
      <c r="J7" s="65">
        <v>78896000</v>
      </c>
      <c r="K7" s="65"/>
      <c r="L7" s="65"/>
      <c r="M7" s="65"/>
      <c r="N7" s="65"/>
      <c r="O7" s="65"/>
      <c r="P7" s="65"/>
      <c r="Q7" s="65">
        <v>67116000</v>
      </c>
      <c r="R7" s="65">
        <v>67116000</v>
      </c>
      <c r="S7" s="65"/>
      <c r="T7" s="65">
        <v>45819000</v>
      </c>
      <c r="U7" s="65"/>
      <c r="V7" s="65">
        <v>45819000</v>
      </c>
      <c r="W7" s="65">
        <v>191831000</v>
      </c>
      <c r="X7" s="65">
        <v>209235060</v>
      </c>
      <c r="Y7" s="65">
        <v>-17404060</v>
      </c>
      <c r="Z7" s="145">
        <v>-8.32</v>
      </c>
      <c r="AA7" s="67">
        <v>209235060</v>
      </c>
    </row>
    <row r="8" spans="1:27" ht="13.5">
      <c r="A8" s="264" t="s">
        <v>182</v>
      </c>
      <c r="B8" s="197" t="s">
        <v>72</v>
      </c>
      <c r="C8" s="160"/>
      <c r="D8" s="160">
        <v>7285458</v>
      </c>
      <c r="E8" s="64"/>
      <c r="F8" s="65">
        <v>89106000</v>
      </c>
      <c r="G8" s="65">
        <v>2296000</v>
      </c>
      <c r="H8" s="65"/>
      <c r="I8" s="65">
        <v>288000</v>
      </c>
      <c r="J8" s="65">
        <v>2584000</v>
      </c>
      <c r="K8" s="65">
        <v>12458</v>
      </c>
      <c r="L8" s="65"/>
      <c r="M8" s="65"/>
      <c r="N8" s="65">
        <v>12458</v>
      </c>
      <c r="O8" s="65"/>
      <c r="P8" s="65">
        <v>4689000</v>
      </c>
      <c r="Q8" s="65"/>
      <c r="R8" s="65">
        <v>4689000</v>
      </c>
      <c r="S8" s="65"/>
      <c r="T8" s="65"/>
      <c r="U8" s="65"/>
      <c r="V8" s="65"/>
      <c r="W8" s="65">
        <v>7285458</v>
      </c>
      <c r="X8" s="65">
        <v>89106000</v>
      </c>
      <c r="Y8" s="65">
        <v>-81820542</v>
      </c>
      <c r="Z8" s="145">
        <v>-91.82</v>
      </c>
      <c r="AA8" s="67">
        <v>89106000</v>
      </c>
    </row>
    <row r="9" spans="1:27" ht="13.5">
      <c r="A9" s="264" t="s">
        <v>183</v>
      </c>
      <c r="B9" s="197"/>
      <c r="C9" s="160"/>
      <c r="D9" s="160">
        <v>7483001</v>
      </c>
      <c r="E9" s="64"/>
      <c r="F9" s="65"/>
      <c r="G9" s="65"/>
      <c r="H9" s="65">
        <v>290879</v>
      </c>
      <c r="I9" s="65"/>
      <c r="J9" s="65">
        <v>290879</v>
      </c>
      <c r="K9" s="65">
        <v>62000</v>
      </c>
      <c r="L9" s="65"/>
      <c r="M9" s="65">
        <v>114932</v>
      </c>
      <c r="N9" s="65">
        <v>176932</v>
      </c>
      <c r="O9" s="65">
        <v>6818</v>
      </c>
      <c r="P9" s="65">
        <v>2631913</v>
      </c>
      <c r="Q9" s="65">
        <v>3285053</v>
      </c>
      <c r="R9" s="65">
        <v>5923784</v>
      </c>
      <c r="S9" s="65">
        <v>415915</v>
      </c>
      <c r="T9" s="65">
        <v>333221</v>
      </c>
      <c r="U9" s="65">
        <v>342270</v>
      </c>
      <c r="V9" s="65">
        <v>1091406</v>
      </c>
      <c r="W9" s="65">
        <v>7483001</v>
      </c>
      <c r="X9" s="65"/>
      <c r="Y9" s="65">
        <v>7483001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-121019680</v>
      </c>
      <c r="D12" s="160">
        <v>-187937088</v>
      </c>
      <c r="E12" s="64"/>
      <c r="F12" s="65">
        <v>-176134380</v>
      </c>
      <c r="G12" s="65">
        <v>-9183457</v>
      </c>
      <c r="H12" s="65">
        <v>-17383452</v>
      </c>
      <c r="I12" s="65">
        <v>-18471068</v>
      </c>
      <c r="J12" s="65">
        <v>-45037977</v>
      </c>
      <c r="K12" s="65">
        <v>-24382242</v>
      </c>
      <c r="L12" s="65">
        <v>-14300181</v>
      </c>
      <c r="M12" s="65">
        <v>-14189443</v>
      </c>
      <c r="N12" s="65">
        <v>-52871866</v>
      </c>
      <c r="O12" s="65">
        <v>-13657531</v>
      </c>
      <c r="P12" s="65">
        <v>-15211191</v>
      </c>
      <c r="Q12" s="65">
        <v>-18098949</v>
      </c>
      <c r="R12" s="65">
        <v>-46967671</v>
      </c>
      <c r="S12" s="65">
        <v>-9593018</v>
      </c>
      <c r="T12" s="65">
        <v>-23609356</v>
      </c>
      <c r="U12" s="65">
        <v>-9857200</v>
      </c>
      <c r="V12" s="65">
        <v>-43059574</v>
      </c>
      <c r="W12" s="65">
        <v>-187937088</v>
      </c>
      <c r="X12" s="65">
        <v>-176134380</v>
      </c>
      <c r="Y12" s="65">
        <v>-11802708</v>
      </c>
      <c r="Z12" s="145">
        <v>6.7</v>
      </c>
      <c r="AA12" s="67">
        <v>-176134380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-3423913</v>
      </c>
      <c r="D14" s="160">
        <v>-1473003</v>
      </c>
      <c r="E14" s="64"/>
      <c r="F14" s="65">
        <v>-3366048</v>
      </c>
      <c r="G14" s="65"/>
      <c r="H14" s="65">
        <v>-88057</v>
      </c>
      <c r="I14" s="65">
        <v>-133439</v>
      </c>
      <c r="J14" s="65">
        <v>-221496</v>
      </c>
      <c r="K14" s="65"/>
      <c r="L14" s="65"/>
      <c r="M14" s="65">
        <v>-50421</v>
      </c>
      <c r="N14" s="65">
        <v>-50421</v>
      </c>
      <c r="O14" s="65">
        <v>-222301</v>
      </c>
      <c r="P14" s="65">
        <v>-314785</v>
      </c>
      <c r="Q14" s="65">
        <v>-406928</v>
      </c>
      <c r="R14" s="65">
        <v>-944014</v>
      </c>
      <c r="S14" s="65">
        <v>-14368</v>
      </c>
      <c r="T14" s="65">
        <v>-242704</v>
      </c>
      <c r="U14" s="65"/>
      <c r="V14" s="65">
        <v>-257072</v>
      </c>
      <c r="W14" s="65">
        <v>-1473003</v>
      </c>
      <c r="X14" s="65">
        <v>-3366048</v>
      </c>
      <c r="Y14" s="65">
        <v>1893045</v>
      </c>
      <c r="Z14" s="145">
        <v>-56.24</v>
      </c>
      <c r="AA14" s="67">
        <v>-3366048</v>
      </c>
    </row>
    <row r="15" spans="1:27" ht="13.5">
      <c r="A15" s="265" t="s">
        <v>187</v>
      </c>
      <c r="B15" s="266"/>
      <c r="C15" s="177">
        <f aca="true" t="shared" si="0" ref="C15:Y15">SUM(C6:C14)</f>
        <v>92671066</v>
      </c>
      <c r="D15" s="177">
        <f>SUM(D6:D14)</f>
        <v>27578166</v>
      </c>
      <c r="E15" s="77">
        <f t="shared" si="0"/>
        <v>0</v>
      </c>
      <c r="F15" s="78">
        <f t="shared" si="0"/>
        <v>202297824</v>
      </c>
      <c r="G15" s="78">
        <f t="shared" si="0"/>
        <v>73797780</v>
      </c>
      <c r="H15" s="78">
        <f t="shared" si="0"/>
        <v>-16379577</v>
      </c>
      <c r="I15" s="78">
        <f t="shared" si="0"/>
        <v>-17293781</v>
      </c>
      <c r="J15" s="78">
        <f t="shared" si="0"/>
        <v>40124422</v>
      </c>
      <c r="K15" s="78">
        <f t="shared" si="0"/>
        <v>-24242869</v>
      </c>
      <c r="L15" s="78">
        <f t="shared" si="0"/>
        <v>-14117821</v>
      </c>
      <c r="M15" s="78">
        <f t="shared" si="0"/>
        <v>-14069905</v>
      </c>
      <c r="N15" s="78">
        <f t="shared" si="0"/>
        <v>-52430595</v>
      </c>
      <c r="O15" s="78">
        <f t="shared" si="0"/>
        <v>-11676842</v>
      </c>
      <c r="P15" s="78">
        <f t="shared" si="0"/>
        <v>-7528219</v>
      </c>
      <c r="Q15" s="78">
        <f t="shared" si="0"/>
        <v>52652474</v>
      </c>
      <c r="R15" s="78">
        <f t="shared" si="0"/>
        <v>33447413</v>
      </c>
      <c r="S15" s="78">
        <f t="shared" si="0"/>
        <v>-8432396</v>
      </c>
      <c r="T15" s="78">
        <f t="shared" si="0"/>
        <v>24074806</v>
      </c>
      <c r="U15" s="78">
        <f t="shared" si="0"/>
        <v>-9205484</v>
      </c>
      <c r="V15" s="78">
        <f t="shared" si="0"/>
        <v>6436926</v>
      </c>
      <c r="W15" s="78">
        <f t="shared" si="0"/>
        <v>27578166</v>
      </c>
      <c r="X15" s="78">
        <f t="shared" si="0"/>
        <v>202297824</v>
      </c>
      <c r="Y15" s="78">
        <f t="shared" si="0"/>
        <v>-174719658</v>
      </c>
      <c r="Z15" s="179">
        <f>+IF(X15&lt;&gt;0,+(Y15/X15)*100,0)</f>
        <v>-86.36754194647195</v>
      </c>
      <c r="AA15" s="79">
        <f>SUM(AA6:AA14)</f>
        <v>202297824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767526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-36513315</v>
      </c>
      <c r="D24" s="160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-35745789</v>
      </c>
      <c r="D25" s="177">
        <f>SUM(D19:D24)</f>
        <v>0</v>
      </c>
      <c r="E25" s="77">
        <f t="shared" si="1"/>
        <v>0</v>
      </c>
      <c r="F25" s="78">
        <f t="shared" si="1"/>
        <v>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0</v>
      </c>
      <c r="X25" s="78">
        <f t="shared" si="1"/>
        <v>0</v>
      </c>
      <c r="Y25" s="78">
        <f t="shared" si="1"/>
        <v>0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7666696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7666696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64591973</v>
      </c>
      <c r="D36" s="158">
        <f>+D15+D25+D34</f>
        <v>27578166</v>
      </c>
      <c r="E36" s="104">
        <f t="shared" si="3"/>
        <v>0</v>
      </c>
      <c r="F36" s="105">
        <f t="shared" si="3"/>
        <v>202297824</v>
      </c>
      <c r="G36" s="105">
        <f t="shared" si="3"/>
        <v>73797780</v>
      </c>
      <c r="H36" s="105">
        <f t="shared" si="3"/>
        <v>-16379577</v>
      </c>
      <c r="I36" s="105">
        <f t="shared" si="3"/>
        <v>-17293781</v>
      </c>
      <c r="J36" s="105">
        <f t="shared" si="3"/>
        <v>40124422</v>
      </c>
      <c r="K36" s="105">
        <f t="shared" si="3"/>
        <v>-24242869</v>
      </c>
      <c r="L36" s="105">
        <f t="shared" si="3"/>
        <v>-14117821</v>
      </c>
      <c r="M36" s="105">
        <f t="shared" si="3"/>
        <v>-14069905</v>
      </c>
      <c r="N36" s="105">
        <f t="shared" si="3"/>
        <v>-52430595</v>
      </c>
      <c r="O36" s="105">
        <f t="shared" si="3"/>
        <v>-11676842</v>
      </c>
      <c r="P36" s="105">
        <f t="shared" si="3"/>
        <v>-7528219</v>
      </c>
      <c r="Q36" s="105">
        <f t="shared" si="3"/>
        <v>52652474</v>
      </c>
      <c r="R36" s="105">
        <f t="shared" si="3"/>
        <v>33447413</v>
      </c>
      <c r="S36" s="105">
        <f t="shared" si="3"/>
        <v>-8432396</v>
      </c>
      <c r="T36" s="105">
        <f t="shared" si="3"/>
        <v>24074806</v>
      </c>
      <c r="U36" s="105">
        <f t="shared" si="3"/>
        <v>-9205484</v>
      </c>
      <c r="V36" s="105">
        <f t="shared" si="3"/>
        <v>6436926</v>
      </c>
      <c r="W36" s="105">
        <f t="shared" si="3"/>
        <v>27578166</v>
      </c>
      <c r="X36" s="105">
        <f t="shared" si="3"/>
        <v>202297824</v>
      </c>
      <c r="Y36" s="105">
        <f t="shared" si="3"/>
        <v>-174719658</v>
      </c>
      <c r="Z36" s="142">
        <f>+IF(X36&lt;&gt;0,+(Y36/X36)*100,0)</f>
        <v>-86.36754194647195</v>
      </c>
      <c r="AA36" s="107">
        <f>+AA15+AA25+AA34</f>
        <v>202297824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73797780</v>
      </c>
      <c r="I37" s="105">
        <v>57418203</v>
      </c>
      <c r="J37" s="105"/>
      <c r="K37" s="105">
        <v>40124422</v>
      </c>
      <c r="L37" s="105">
        <v>15881553</v>
      </c>
      <c r="M37" s="105">
        <v>1763732</v>
      </c>
      <c r="N37" s="105">
        <v>40124422</v>
      </c>
      <c r="O37" s="105">
        <v>-12306173</v>
      </c>
      <c r="P37" s="105">
        <v>-23983015</v>
      </c>
      <c r="Q37" s="105">
        <v>-31511234</v>
      </c>
      <c r="R37" s="105">
        <v>-12306173</v>
      </c>
      <c r="S37" s="105">
        <v>21141240</v>
      </c>
      <c r="T37" s="105">
        <v>12708844</v>
      </c>
      <c r="U37" s="105">
        <v>36783650</v>
      </c>
      <c r="V37" s="105">
        <v>21141240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64591973</v>
      </c>
      <c r="D38" s="272">
        <v>27578166</v>
      </c>
      <c r="E38" s="273"/>
      <c r="F38" s="274">
        <v>202297824</v>
      </c>
      <c r="G38" s="274">
        <v>73797780</v>
      </c>
      <c r="H38" s="274">
        <v>57418203</v>
      </c>
      <c r="I38" s="274">
        <v>40124422</v>
      </c>
      <c r="J38" s="274">
        <v>40124422</v>
      </c>
      <c r="K38" s="274">
        <v>15881553</v>
      </c>
      <c r="L38" s="274">
        <v>1763732</v>
      </c>
      <c r="M38" s="274">
        <v>-12306173</v>
      </c>
      <c r="N38" s="274">
        <v>-12306173</v>
      </c>
      <c r="O38" s="274">
        <v>-23983015</v>
      </c>
      <c r="P38" s="274">
        <v>-31511234</v>
      </c>
      <c r="Q38" s="274">
        <v>21141240</v>
      </c>
      <c r="R38" s="274">
        <v>21141240</v>
      </c>
      <c r="S38" s="274">
        <v>12708844</v>
      </c>
      <c r="T38" s="274">
        <v>36783650</v>
      </c>
      <c r="U38" s="274">
        <v>27578166</v>
      </c>
      <c r="V38" s="274">
        <v>27578166</v>
      </c>
      <c r="W38" s="274">
        <v>27578166</v>
      </c>
      <c r="X38" s="274">
        <v>202297824</v>
      </c>
      <c r="Y38" s="274">
        <v>-174719658</v>
      </c>
      <c r="Z38" s="275">
        <v>-86.37</v>
      </c>
      <c r="AA38" s="276">
        <v>202297824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2012-08-02T08:10:25Z</dcterms:created>
  <dcterms:modified xsi:type="dcterms:W3CDTF">2012-08-02T08:10:25Z</dcterms:modified>
  <cp:category/>
  <cp:version/>
  <cp:contentType/>
  <cp:contentStatus/>
</cp:coreProperties>
</file>