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<sst xmlns="http://schemas.openxmlformats.org/spreadsheetml/2006/main" count="536" uniqueCount="252">
  <si>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Mpumalanga: Nkomazi(MP324)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</si>
  <si>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</si>
  <si>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</si>
  <si>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</si>
  <si>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</si>
  <si>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</si>
  <si>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</si>
  <si>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</si>
  <si>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</si>
  <si>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</si>
  <si>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</si>
  <si>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</si>
  <si>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</si>
  <si>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</si>
  <si>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</si>
  <si>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</si>
  <si>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</si>
  <si>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</si>
  <si>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</si>
  <si>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</si>
  <si>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</si>
  <si>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</si>
  <si>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</si>
  <si>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</si>
  <si>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</si>
  <si>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</si>
  <si>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</si>
  <si>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</si>
  <si>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</si>
  <si>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</si>
  <si>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</si>
  <si>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</si>
  <si>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</si>
  <si>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</si>
  <si>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</si>
  <si>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</si>
  <si>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</si>
  <si>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</si>
  <si>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</si>
  <si>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</si>
  <si>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</si>
  <si>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</si>
  <si>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</si>
  <si>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</si>
  <si>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</si>
  <si>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</si>
  <si>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</si>
  <si>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</si>
  <si>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</si>
  <si>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</si>
  <si>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</si>
  <si>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</si>
  <si>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</si>
  <si>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</si>
  <si>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</si>
  <si>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</si>
  <si>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</si>
  <si>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</si>
  <si>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</si>
  <si>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</si>
  <si>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</si>
  <si>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</si>
  <si>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</si>
  <si>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</si>
  <si>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</si>
  <si>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</si>
  <si>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</si>
  <si>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</si>
  <si>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</si>
  <si>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</si>
  <si>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Nkomazi(MP324)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</si>
  <si>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</si>
  <si>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</si>
  <si>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</si>
  <si>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</si>
  <si>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</si>
  <si>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</si>
  <si>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</si>
  <si>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</si>
  <si>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</si>
  <si>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</si>
  <si>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</si>
  <si>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</si>
  <si>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</si>
  <si>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</si>
  <si>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</si>
  <si>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</si>
  <si>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</si>
  <si>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</si>
  <si>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</si>
  <si>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</si>
  <si>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</si>
  <si>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</si>
  <si>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</si>
  <si>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</si>
  <si>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</si>
  <si>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</si>
  <si>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</si>
  <si>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</si>
  <si>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</si>
  <si>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Nkomazi(MP324)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</si>
  <si>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</si>
  <si>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</si>
  <si>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</si>
  <si>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</si>
  <si>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</si>
  <si>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</si>
  <si>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</si>
  <si>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</si>
  <si>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</si>
  <si>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</si>
  <si>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</si>
  <si>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</si>
  <si>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</si>
  <si>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</si>
  <si>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</si>
  <si>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</si>
  <si>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</si>
  <si>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</si>
  <si>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</si>
  <si>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</si>
  <si>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</si>
  <si>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</si>
  <si>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</si>
  <si>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</si>
  <si>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</si>
  <si>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</si>
  <si>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</si>
  <si>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</si>
  <si>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</si>
  <si>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</si>
  <si>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</si>
  <si>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</si>
  <si>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Mpumalanga: Nkomazi(MP324)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</si>
  <si>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</si>
  <si>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</si>
  <si>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</si>
  <si>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</si>
  <si>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</si>
  <si>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</si>
  <si>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</si>
  <si>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</si>
  <si>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</si>
  <si>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Mpumalanga: Nkomazi(MP324)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</si>
  <si>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</si>
  <si>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</si>
  <si>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</si>
  <si>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</si>
  <si>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</si>
  <si>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</si>
  <si>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</si>
  <si>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</si>
  <si>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</si>
  <si>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</si>
  <si>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</si>
  <si>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</si>
  <si>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</si>
  <si>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</si>
  <si>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</si>
  <si>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</si>
  <si>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</si>
  <si>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</si>
  <si>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</si>
  <si>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</si>
  <si>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</si>
  <si>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</si>
  <si>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</si>
  <si>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</si>
  <si>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</si>
  <si>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</si>
  <si>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</si>
  <si>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</si>
  <si>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</si>
  <si>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</si>
  <si>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</si>
  <si>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</si>
  <si>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</si>
  <si>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Nkomazi(MP324)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</si>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</sst>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41745321</v>
      </c>
      <c r="C5" s="19"/>
      <c r="D5" s="64">
        <v>73000000</v>
      </c>
      <c r="E5" s="65">
        <v>73000000</v>
      </c>
      <c r="F5" s="65">
        <v>3295196</v>
      </c>
      <c r="G5" s="65">
        <v>3533469</v>
      </c>
      <c r="H5" s="65">
        <v>2887029</v>
      </c>
      <c r="I5" s="65">
        <v>9715694</v>
      </c>
      <c r="J5" s="65">
        <v>2987565</v>
      </c>
      <c r="K5" s="65">
        <v>3286963</v>
      </c>
      <c r="L5" s="65">
        <v>3678837</v>
      </c>
      <c r="M5" s="65">
        <v>9953365</v>
      </c>
      <c r="N5" s="65">
        <v>49251</v>
      </c>
      <c r="O5" s="65">
        <v>7759165</v>
      </c>
      <c r="P5" s="65">
        <v>4079564</v>
      </c>
      <c r="Q5" s="65">
        <v>11887980</v>
      </c>
      <c r="R5" s="65">
        <v>4079564</v>
      </c>
      <c r="S5" s="65">
        <v>8295268</v>
      </c>
      <c r="T5" s="65">
        <v>1949080</v>
      </c>
      <c r="U5" s="65">
        <v>14323912</v>
      </c>
      <c r="V5" s="65">
        <v>45880951</v>
      </c>
      <c r="W5" s="65">
        <v>73000000</v>
      </c>
      <c r="X5" s="65">
        <v>-27119049</v>
      </c>
      <c r="Y5" s="66">
        <v>-37.15</v>
      </c>
      <c r="Z5" s="67">
        <v>73000000</v>
      </c>
    </row>
    <row r="6" spans="1:26" ht="13.5">
      <c r="A6" s="63" t="s">
        <v>32</v>
      </c>
      <c r="B6" s="19">
        <v>25913094</v>
      </c>
      <c r="C6" s="19"/>
      <c r="D6" s="64">
        <v>34618850</v>
      </c>
      <c r="E6" s="65">
        <v>34618850</v>
      </c>
      <c r="F6" s="65">
        <v>906267</v>
      </c>
      <c r="G6" s="65">
        <v>959678</v>
      </c>
      <c r="H6" s="65">
        <v>4891815</v>
      </c>
      <c r="I6" s="65">
        <v>6757760</v>
      </c>
      <c r="J6" s="65">
        <v>953841</v>
      </c>
      <c r="K6" s="65">
        <v>6023798</v>
      </c>
      <c r="L6" s="65">
        <v>4997654</v>
      </c>
      <c r="M6" s="65">
        <v>11975293</v>
      </c>
      <c r="N6" s="65">
        <v>5538295</v>
      </c>
      <c r="O6" s="65">
        <v>10770095</v>
      </c>
      <c r="P6" s="65">
        <v>6128670</v>
      </c>
      <c r="Q6" s="65">
        <v>22437060</v>
      </c>
      <c r="R6" s="65">
        <v>6128670</v>
      </c>
      <c r="S6" s="65">
        <v>2867180</v>
      </c>
      <c r="T6" s="65">
        <v>6058678</v>
      </c>
      <c r="U6" s="65">
        <v>15054528</v>
      </c>
      <c r="V6" s="65">
        <v>56224641</v>
      </c>
      <c r="W6" s="65">
        <v>34618850</v>
      </c>
      <c r="X6" s="65">
        <v>21605791</v>
      </c>
      <c r="Y6" s="66">
        <v>62.41</v>
      </c>
      <c r="Z6" s="67">
        <v>34618850</v>
      </c>
    </row>
    <row r="7" spans="1:26" ht="13.5">
      <c r="A7" s="63" t="s">
        <v>33</v>
      </c>
      <c r="B7" s="19">
        <v>0</v>
      </c>
      <c r="C7" s="19"/>
      <c r="D7" s="64">
        <v>7015838</v>
      </c>
      <c r="E7" s="65">
        <v>7015838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3587</v>
      </c>
      <c r="L7" s="65">
        <v>6377</v>
      </c>
      <c r="M7" s="65">
        <v>9964</v>
      </c>
      <c r="N7" s="65">
        <v>42758</v>
      </c>
      <c r="O7" s="65">
        <v>312111</v>
      </c>
      <c r="P7" s="65">
        <v>438964</v>
      </c>
      <c r="Q7" s="65">
        <v>793833</v>
      </c>
      <c r="R7" s="65">
        <v>438964</v>
      </c>
      <c r="S7" s="65">
        <v>282935</v>
      </c>
      <c r="T7" s="65">
        <v>105363</v>
      </c>
      <c r="U7" s="65">
        <v>827262</v>
      </c>
      <c r="V7" s="65">
        <v>1631059</v>
      </c>
      <c r="W7" s="65">
        <v>7015838</v>
      </c>
      <c r="X7" s="65">
        <v>-5384779</v>
      </c>
      <c r="Y7" s="66">
        <v>-76.75</v>
      </c>
      <c r="Z7" s="67">
        <v>7015838</v>
      </c>
    </row>
    <row r="8" spans="1:26" ht="13.5">
      <c r="A8" s="63" t="s">
        <v>34</v>
      </c>
      <c r="B8" s="19">
        <v>41616200</v>
      </c>
      <c r="C8" s="19"/>
      <c r="D8" s="64">
        <v>245591000</v>
      </c>
      <c r="E8" s="65">
        <v>245591000</v>
      </c>
      <c r="F8" s="65">
        <v>100731000</v>
      </c>
      <c r="G8" s="65">
        <v>1250000</v>
      </c>
      <c r="H8" s="65">
        <v>0</v>
      </c>
      <c r="I8" s="65">
        <v>101981000</v>
      </c>
      <c r="J8" s="65">
        <v>2995000</v>
      </c>
      <c r="K8" s="65">
        <v>73655000</v>
      </c>
      <c r="L8" s="65">
        <v>38151000</v>
      </c>
      <c r="M8" s="65">
        <v>114801000</v>
      </c>
      <c r="N8" s="65">
        <v>0</v>
      </c>
      <c r="O8" s="65">
        <v>0</v>
      </c>
      <c r="P8" s="65">
        <v>59584977</v>
      </c>
      <c r="Q8" s="65">
        <v>59584977</v>
      </c>
      <c r="R8" s="65">
        <v>943977</v>
      </c>
      <c r="S8" s="65">
        <v>0</v>
      </c>
      <c r="T8" s="65">
        <v>0</v>
      </c>
      <c r="U8" s="65">
        <v>943977</v>
      </c>
      <c r="V8" s="65">
        <v>277310954</v>
      </c>
      <c r="W8" s="65">
        <v>245591000</v>
      </c>
      <c r="X8" s="65">
        <v>31719954</v>
      </c>
      <c r="Y8" s="66">
        <v>12.92</v>
      </c>
      <c r="Z8" s="67">
        <v>245591000</v>
      </c>
    </row>
    <row r="9" spans="1:26" ht="13.5">
      <c r="A9" s="63" t="s">
        <v>35</v>
      </c>
      <c r="B9" s="19">
        <v>74131865</v>
      </c>
      <c r="C9" s="19"/>
      <c r="D9" s="64">
        <v>15887832</v>
      </c>
      <c r="E9" s="65">
        <v>15887832</v>
      </c>
      <c r="F9" s="65">
        <v>5264030</v>
      </c>
      <c r="G9" s="65">
        <v>5461355</v>
      </c>
      <c r="H9" s="65">
        <v>578684</v>
      </c>
      <c r="I9" s="65">
        <v>11304069</v>
      </c>
      <c r="J9" s="65">
        <v>5123295</v>
      </c>
      <c r="K9" s="65">
        <v>3321083</v>
      </c>
      <c r="L9" s="65">
        <v>3212139</v>
      </c>
      <c r="M9" s="65">
        <v>11656517</v>
      </c>
      <c r="N9" s="65">
        <v>721609</v>
      </c>
      <c r="O9" s="65">
        <v>2055575</v>
      </c>
      <c r="P9" s="65">
        <v>1628889</v>
      </c>
      <c r="Q9" s="65">
        <v>4406073</v>
      </c>
      <c r="R9" s="65">
        <v>1628889</v>
      </c>
      <c r="S9" s="65">
        <v>760168</v>
      </c>
      <c r="T9" s="65">
        <v>4964318</v>
      </c>
      <c r="U9" s="65">
        <v>7353375</v>
      </c>
      <c r="V9" s="65">
        <v>34720034</v>
      </c>
      <c r="W9" s="65">
        <v>15887832</v>
      </c>
      <c r="X9" s="65">
        <v>18832202</v>
      </c>
      <c r="Y9" s="66">
        <v>118.53</v>
      </c>
      <c r="Z9" s="67">
        <v>15887832</v>
      </c>
    </row>
    <row r="10" spans="1:26" ht="25.5">
      <c r="A10" s="68" t="s">
        <v>213</v>
      </c>
      <c r="B10" s="69">
        <f>SUM(B5:B9)</f>
        <v>183406480</v>
      </c>
      <c r="C10" s="69">
        <f>SUM(C5:C9)</f>
        <v>0</v>
      </c>
      <c r="D10" s="70">
        <f aca="true" t="shared" si="0" ref="D10:Z10">SUM(D5:D9)</f>
        <v>376113520</v>
      </c>
      <c r="E10" s="71">
        <f t="shared" si="0"/>
        <v>376113520</v>
      </c>
      <c r="F10" s="71">
        <f t="shared" si="0"/>
        <v>110196493</v>
      </c>
      <c r="G10" s="71">
        <f t="shared" si="0"/>
        <v>11204502</v>
      </c>
      <c r="H10" s="71">
        <f t="shared" si="0"/>
        <v>8357528</v>
      </c>
      <c r="I10" s="71">
        <f t="shared" si="0"/>
        <v>129758523</v>
      </c>
      <c r="J10" s="71">
        <f t="shared" si="0"/>
        <v>12059701</v>
      </c>
      <c r="K10" s="71">
        <f t="shared" si="0"/>
        <v>86290431</v>
      </c>
      <c r="L10" s="71">
        <f t="shared" si="0"/>
        <v>50046007</v>
      </c>
      <c r="M10" s="71">
        <f t="shared" si="0"/>
        <v>148396139</v>
      </c>
      <c r="N10" s="71">
        <f t="shared" si="0"/>
        <v>6351913</v>
      </c>
      <c r="O10" s="71">
        <f t="shared" si="0"/>
        <v>20896946</v>
      </c>
      <c r="P10" s="71">
        <f t="shared" si="0"/>
        <v>71861064</v>
      </c>
      <c r="Q10" s="71">
        <f t="shared" si="0"/>
        <v>99109923</v>
      </c>
      <c r="R10" s="71">
        <f t="shared" si="0"/>
        <v>13220064</v>
      </c>
      <c r="S10" s="71">
        <f t="shared" si="0"/>
        <v>12205551</v>
      </c>
      <c r="T10" s="71">
        <f t="shared" si="0"/>
        <v>13077439</v>
      </c>
      <c r="U10" s="71">
        <f t="shared" si="0"/>
        <v>38503054</v>
      </c>
      <c r="V10" s="71">
        <f t="shared" si="0"/>
        <v>415767639</v>
      </c>
      <c r="W10" s="71">
        <f t="shared" si="0"/>
        <v>376113520</v>
      </c>
      <c r="X10" s="71">
        <f t="shared" si="0"/>
        <v>39654119</v>
      </c>
      <c r="Y10" s="72">
        <f>+IF(W10&lt;&gt;0,(X10/W10)*100,0)</f>
        <v>10.543125118182404</v>
      </c>
      <c r="Z10" s="73">
        <f t="shared" si="0"/>
        <v>376113520</v>
      </c>
    </row>
    <row r="11" spans="1:26" ht="13.5">
      <c r="A11" s="63" t="s">
        <v>37</v>
      </c>
      <c r="B11" s="19">
        <v>160447619</v>
      </c>
      <c r="C11" s="19"/>
      <c r="D11" s="64">
        <v>171092584</v>
      </c>
      <c r="E11" s="65">
        <v>171092584</v>
      </c>
      <c r="F11" s="65">
        <v>11741265</v>
      </c>
      <c r="G11" s="65">
        <v>11758665</v>
      </c>
      <c r="H11" s="65">
        <v>13509562</v>
      </c>
      <c r="I11" s="65">
        <v>37009492</v>
      </c>
      <c r="J11" s="65">
        <v>13028709</v>
      </c>
      <c r="K11" s="65">
        <v>20895446</v>
      </c>
      <c r="L11" s="65">
        <v>14045088</v>
      </c>
      <c r="M11" s="65">
        <v>47969243</v>
      </c>
      <c r="N11" s="65">
        <v>13953949</v>
      </c>
      <c r="O11" s="65">
        <v>14122934</v>
      </c>
      <c r="P11" s="65">
        <v>13403887</v>
      </c>
      <c r="Q11" s="65">
        <v>41480770</v>
      </c>
      <c r="R11" s="65">
        <v>13403887</v>
      </c>
      <c r="S11" s="65">
        <v>13569882</v>
      </c>
      <c r="T11" s="65">
        <v>13591241</v>
      </c>
      <c r="U11" s="65">
        <v>40565010</v>
      </c>
      <c r="V11" s="65">
        <v>167024515</v>
      </c>
      <c r="W11" s="65">
        <v>171092584</v>
      </c>
      <c r="X11" s="65">
        <v>-4068069</v>
      </c>
      <c r="Y11" s="66">
        <v>-2.38</v>
      </c>
      <c r="Z11" s="67">
        <v>171092584</v>
      </c>
    </row>
    <row r="12" spans="1:26" ht="13.5">
      <c r="A12" s="63" t="s">
        <v>38</v>
      </c>
      <c r="B12" s="19">
        <v>14107252</v>
      </c>
      <c r="C12" s="19"/>
      <c r="D12" s="64">
        <v>14637236</v>
      </c>
      <c r="E12" s="65">
        <v>14637236</v>
      </c>
      <c r="F12" s="65">
        <v>1339048</v>
      </c>
      <c r="G12" s="65">
        <v>1367584</v>
      </c>
      <c r="H12" s="65">
        <v>1382355</v>
      </c>
      <c r="I12" s="65">
        <v>4088987</v>
      </c>
      <c r="J12" s="65">
        <v>1382181</v>
      </c>
      <c r="K12" s="65">
        <v>1418220</v>
      </c>
      <c r="L12" s="65">
        <v>886425</v>
      </c>
      <c r="M12" s="65">
        <v>3686826</v>
      </c>
      <c r="N12" s="65">
        <v>1459110</v>
      </c>
      <c r="O12" s="65">
        <v>1426001</v>
      </c>
      <c r="P12" s="65">
        <v>1412721</v>
      </c>
      <c r="Q12" s="65">
        <v>4297832</v>
      </c>
      <c r="R12" s="65">
        <v>1412721</v>
      </c>
      <c r="S12" s="65">
        <v>1408031</v>
      </c>
      <c r="T12" s="65">
        <v>1426588</v>
      </c>
      <c r="U12" s="65">
        <v>4247340</v>
      </c>
      <c r="V12" s="65">
        <v>16320985</v>
      </c>
      <c r="W12" s="65">
        <v>14637236</v>
      </c>
      <c r="X12" s="65">
        <v>1683749</v>
      </c>
      <c r="Y12" s="66">
        <v>11.5</v>
      </c>
      <c r="Z12" s="67">
        <v>14637236</v>
      </c>
    </row>
    <row r="13" spans="1:26" ht="13.5">
      <c r="A13" s="63" t="s">
        <v>214</v>
      </c>
      <c r="B13" s="19">
        <v>38849759</v>
      </c>
      <c r="C13" s="19"/>
      <c r="D13" s="64">
        <v>7437598</v>
      </c>
      <c r="E13" s="65">
        <v>7437598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7437598</v>
      </c>
      <c r="X13" s="65">
        <v>-7437598</v>
      </c>
      <c r="Y13" s="66">
        <v>-100</v>
      </c>
      <c r="Z13" s="67">
        <v>7437598</v>
      </c>
    </row>
    <row r="14" spans="1:26" ht="13.5">
      <c r="A14" s="63" t="s">
        <v>40</v>
      </c>
      <c r="B14" s="19">
        <v>0</v>
      </c>
      <c r="C14" s="19"/>
      <c r="D14" s="64">
        <v>1347041</v>
      </c>
      <c r="E14" s="65">
        <v>1347041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1347041</v>
      </c>
      <c r="X14" s="65">
        <v>-1347041</v>
      </c>
      <c r="Y14" s="66">
        <v>-100</v>
      </c>
      <c r="Z14" s="67">
        <v>1347041</v>
      </c>
    </row>
    <row r="15" spans="1:26" ht="13.5">
      <c r="A15" s="63" t="s">
        <v>41</v>
      </c>
      <c r="B15" s="19">
        <v>43229297</v>
      </c>
      <c r="C15" s="19"/>
      <c r="D15" s="64">
        <v>56553631</v>
      </c>
      <c r="E15" s="65">
        <v>56553631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10919191</v>
      </c>
      <c r="M15" s="65">
        <v>10919191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8093059</v>
      </c>
      <c r="U15" s="65">
        <v>8093059</v>
      </c>
      <c r="V15" s="65">
        <v>19012250</v>
      </c>
      <c r="W15" s="65">
        <v>56553631</v>
      </c>
      <c r="X15" s="65">
        <v>-37541381</v>
      </c>
      <c r="Y15" s="66">
        <v>-66.38</v>
      </c>
      <c r="Z15" s="67">
        <v>56553631</v>
      </c>
    </row>
    <row r="16" spans="1:26" ht="13.5">
      <c r="A16" s="74" t="s">
        <v>42</v>
      </c>
      <c r="B16" s="19">
        <v>292264662</v>
      </c>
      <c r="C16" s="19"/>
      <c r="D16" s="64">
        <v>62400</v>
      </c>
      <c r="E16" s="65">
        <v>62400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62400</v>
      </c>
      <c r="X16" s="65">
        <v>-62400</v>
      </c>
      <c r="Y16" s="66">
        <v>-100</v>
      </c>
      <c r="Z16" s="67">
        <v>62400</v>
      </c>
    </row>
    <row r="17" spans="1:26" ht="13.5">
      <c r="A17" s="63" t="s">
        <v>43</v>
      </c>
      <c r="B17" s="19">
        <v>16973650</v>
      </c>
      <c r="C17" s="19"/>
      <c r="D17" s="64">
        <v>126127597</v>
      </c>
      <c r="E17" s="65">
        <v>126127597</v>
      </c>
      <c r="F17" s="65">
        <v>5698336</v>
      </c>
      <c r="G17" s="65">
        <v>5277034</v>
      </c>
      <c r="H17" s="65">
        <v>6292939</v>
      </c>
      <c r="I17" s="65">
        <v>17268309</v>
      </c>
      <c r="J17" s="65">
        <v>5065487</v>
      </c>
      <c r="K17" s="65">
        <v>2534205</v>
      </c>
      <c r="L17" s="65">
        <v>24836845</v>
      </c>
      <c r="M17" s="65">
        <v>32436537</v>
      </c>
      <c r="N17" s="65">
        <v>1531012</v>
      </c>
      <c r="O17" s="65">
        <v>9322755</v>
      </c>
      <c r="P17" s="65">
        <v>7864239</v>
      </c>
      <c r="Q17" s="65">
        <v>18718006</v>
      </c>
      <c r="R17" s="65">
        <v>7864239</v>
      </c>
      <c r="S17" s="65">
        <v>7976490</v>
      </c>
      <c r="T17" s="65">
        <v>12048329</v>
      </c>
      <c r="U17" s="65">
        <v>27889058</v>
      </c>
      <c r="V17" s="65">
        <v>96311910</v>
      </c>
      <c r="W17" s="65">
        <v>126127597</v>
      </c>
      <c r="X17" s="65">
        <v>-29815687</v>
      </c>
      <c r="Y17" s="66">
        <v>-23.64</v>
      </c>
      <c r="Z17" s="67">
        <v>126127597</v>
      </c>
    </row>
    <row r="18" spans="1:26" ht="13.5">
      <c r="A18" s="75" t="s">
        <v>44</v>
      </c>
      <c r="B18" s="76">
        <f>SUM(B11:B17)</f>
        <v>565872239</v>
      </c>
      <c r="C18" s="76">
        <f>SUM(C11:C17)</f>
        <v>0</v>
      </c>
      <c r="D18" s="77">
        <f aca="true" t="shared" si="1" ref="D18:Z18">SUM(D11:D17)</f>
        <v>377258087</v>
      </c>
      <c r="E18" s="78">
        <f t="shared" si="1"/>
        <v>377258087</v>
      </c>
      <c r="F18" s="78">
        <f t="shared" si="1"/>
        <v>18778649</v>
      </c>
      <c r="G18" s="78">
        <f t="shared" si="1"/>
        <v>18403283</v>
      </c>
      <c r="H18" s="78">
        <f t="shared" si="1"/>
        <v>21184856</v>
      </c>
      <c r="I18" s="78">
        <f t="shared" si="1"/>
        <v>58366788</v>
      </c>
      <c r="J18" s="78">
        <f t="shared" si="1"/>
        <v>19476377</v>
      </c>
      <c r="K18" s="78">
        <f t="shared" si="1"/>
        <v>24847871</v>
      </c>
      <c r="L18" s="78">
        <f t="shared" si="1"/>
        <v>50687549</v>
      </c>
      <c r="M18" s="78">
        <f t="shared" si="1"/>
        <v>95011797</v>
      </c>
      <c r="N18" s="78">
        <f t="shared" si="1"/>
        <v>16944071</v>
      </c>
      <c r="O18" s="78">
        <f t="shared" si="1"/>
        <v>24871690</v>
      </c>
      <c r="P18" s="78">
        <f t="shared" si="1"/>
        <v>22680847</v>
      </c>
      <c r="Q18" s="78">
        <f t="shared" si="1"/>
        <v>64496608</v>
      </c>
      <c r="R18" s="78">
        <f t="shared" si="1"/>
        <v>22680847</v>
      </c>
      <c r="S18" s="78">
        <f t="shared" si="1"/>
        <v>22954403</v>
      </c>
      <c r="T18" s="78">
        <f t="shared" si="1"/>
        <v>35159217</v>
      </c>
      <c r="U18" s="78">
        <f t="shared" si="1"/>
        <v>80794467</v>
      </c>
      <c r="V18" s="78">
        <f t="shared" si="1"/>
        <v>298669660</v>
      </c>
      <c r="W18" s="78">
        <f t="shared" si="1"/>
        <v>377258087</v>
      </c>
      <c r="X18" s="78">
        <f t="shared" si="1"/>
        <v>-78588427</v>
      </c>
      <c r="Y18" s="72">
        <f>+IF(W18&lt;&gt;0,(X18/W18)*100,0)</f>
        <v>-20.831475774301957</v>
      </c>
      <c r="Z18" s="79">
        <f t="shared" si="1"/>
        <v>377258087</v>
      </c>
    </row>
    <row r="19" spans="1:26" ht="13.5">
      <c r="A19" s="75" t="s">
        <v>45</v>
      </c>
      <c r="B19" s="80">
        <f>+B10-B18</f>
        <v>-382465759</v>
      </c>
      <c r="C19" s="80">
        <f>+C10-C18</f>
        <v>0</v>
      </c>
      <c r="D19" s="81">
        <f aca="true" t="shared" si="2" ref="D19:Z19">+D10-D18</f>
        <v>-1144567</v>
      </c>
      <c r="E19" s="82">
        <f t="shared" si="2"/>
        <v>-1144567</v>
      </c>
      <c r="F19" s="82">
        <f t="shared" si="2"/>
        <v>91417844</v>
      </c>
      <c r="G19" s="82">
        <f t="shared" si="2"/>
        <v>-7198781</v>
      </c>
      <c r="H19" s="82">
        <f t="shared" si="2"/>
        <v>-12827328</v>
      </c>
      <c r="I19" s="82">
        <f t="shared" si="2"/>
        <v>71391735</v>
      </c>
      <c r="J19" s="82">
        <f t="shared" si="2"/>
        <v>-7416676</v>
      </c>
      <c r="K19" s="82">
        <f t="shared" si="2"/>
        <v>61442560</v>
      </c>
      <c r="L19" s="82">
        <f t="shared" si="2"/>
        <v>-641542</v>
      </c>
      <c r="M19" s="82">
        <f t="shared" si="2"/>
        <v>53384342</v>
      </c>
      <c r="N19" s="82">
        <f t="shared" si="2"/>
        <v>-10592158</v>
      </c>
      <c r="O19" s="82">
        <f t="shared" si="2"/>
        <v>-3974744</v>
      </c>
      <c r="P19" s="82">
        <f t="shared" si="2"/>
        <v>49180217</v>
      </c>
      <c r="Q19" s="82">
        <f t="shared" si="2"/>
        <v>34613315</v>
      </c>
      <c r="R19" s="82">
        <f t="shared" si="2"/>
        <v>-9460783</v>
      </c>
      <c r="S19" s="82">
        <f t="shared" si="2"/>
        <v>-10748852</v>
      </c>
      <c r="T19" s="82">
        <f t="shared" si="2"/>
        <v>-22081778</v>
      </c>
      <c r="U19" s="82">
        <f t="shared" si="2"/>
        <v>-42291413</v>
      </c>
      <c r="V19" s="82">
        <f t="shared" si="2"/>
        <v>117097979</v>
      </c>
      <c r="W19" s="82">
        <f>IF(E10=E18,0,W10-W18)</f>
        <v>-1144567</v>
      </c>
      <c r="X19" s="82">
        <f t="shared" si="2"/>
        <v>118242546</v>
      </c>
      <c r="Y19" s="83">
        <f>+IF(W19&lt;&gt;0,(X19/W19)*100,0)</f>
        <v>-10330.766656735692</v>
      </c>
      <c r="Z19" s="84">
        <f t="shared" si="2"/>
        <v>-1144567</v>
      </c>
    </row>
    <row r="20" spans="1:26" ht="13.5">
      <c r="A20" s="63" t="s">
        <v>46</v>
      </c>
      <c r="B20" s="19">
        <v>0</v>
      </c>
      <c r="C20" s="19"/>
      <c r="D20" s="64">
        <v>133229000</v>
      </c>
      <c r="E20" s="65">
        <v>133229000</v>
      </c>
      <c r="F20" s="65">
        <v>59648000</v>
      </c>
      <c r="G20" s="65">
        <v>3544000</v>
      </c>
      <c r="H20" s="65">
        <v>0</v>
      </c>
      <c r="I20" s="65">
        <v>63192000</v>
      </c>
      <c r="J20" s="65">
        <v>3707000</v>
      </c>
      <c r="K20" s="65">
        <v>2917000</v>
      </c>
      <c r="L20" s="65">
        <v>2917000</v>
      </c>
      <c r="M20" s="65">
        <v>9541000</v>
      </c>
      <c r="N20" s="65">
        <v>0</v>
      </c>
      <c r="O20" s="65">
        <v>17953000</v>
      </c>
      <c r="P20" s="65">
        <v>0</v>
      </c>
      <c r="Q20" s="65">
        <v>17953000</v>
      </c>
      <c r="R20" s="65">
        <v>0</v>
      </c>
      <c r="S20" s="65">
        <v>0</v>
      </c>
      <c r="T20" s="65">
        <v>0</v>
      </c>
      <c r="U20" s="65">
        <v>0</v>
      </c>
      <c r="V20" s="65">
        <v>90686000</v>
      </c>
      <c r="W20" s="65">
        <v>133229000</v>
      </c>
      <c r="X20" s="65">
        <v>-42543000</v>
      </c>
      <c r="Y20" s="66">
        <v>-31.93</v>
      </c>
      <c r="Z20" s="67">
        <v>133229000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-382465759</v>
      </c>
      <c r="C22" s="91">
        <f>SUM(C19:C21)</f>
        <v>0</v>
      </c>
      <c r="D22" s="92">
        <f aca="true" t="shared" si="3" ref="D22:Z22">SUM(D19:D21)</f>
        <v>132084433</v>
      </c>
      <c r="E22" s="93">
        <f t="shared" si="3"/>
        <v>132084433</v>
      </c>
      <c r="F22" s="93">
        <f t="shared" si="3"/>
        <v>151065844</v>
      </c>
      <c r="G22" s="93">
        <f t="shared" si="3"/>
        <v>-3654781</v>
      </c>
      <c r="H22" s="93">
        <f t="shared" si="3"/>
        <v>-12827328</v>
      </c>
      <c r="I22" s="93">
        <f t="shared" si="3"/>
        <v>134583735</v>
      </c>
      <c r="J22" s="93">
        <f t="shared" si="3"/>
        <v>-3709676</v>
      </c>
      <c r="K22" s="93">
        <f t="shared" si="3"/>
        <v>64359560</v>
      </c>
      <c r="L22" s="93">
        <f t="shared" si="3"/>
        <v>2275458</v>
      </c>
      <c r="M22" s="93">
        <f t="shared" si="3"/>
        <v>62925342</v>
      </c>
      <c r="N22" s="93">
        <f t="shared" si="3"/>
        <v>-10592158</v>
      </c>
      <c r="O22" s="93">
        <f t="shared" si="3"/>
        <v>13978256</v>
      </c>
      <c r="P22" s="93">
        <f t="shared" si="3"/>
        <v>49180217</v>
      </c>
      <c r="Q22" s="93">
        <f t="shared" si="3"/>
        <v>52566315</v>
      </c>
      <c r="R22" s="93">
        <f t="shared" si="3"/>
        <v>-9460783</v>
      </c>
      <c r="S22" s="93">
        <f t="shared" si="3"/>
        <v>-10748852</v>
      </c>
      <c r="T22" s="93">
        <f t="shared" si="3"/>
        <v>-22081778</v>
      </c>
      <c r="U22" s="93">
        <f t="shared" si="3"/>
        <v>-42291413</v>
      </c>
      <c r="V22" s="93">
        <f t="shared" si="3"/>
        <v>207783979</v>
      </c>
      <c r="W22" s="93">
        <f t="shared" si="3"/>
        <v>132084433</v>
      </c>
      <c r="X22" s="93">
        <f t="shared" si="3"/>
        <v>75699546</v>
      </c>
      <c r="Y22" s="94">
        <f>+IF(W22&lt;&gt;0,(X22/W22)*100,0)</f>
        <v>57.311481966993036</v>
      </c>
      <c r="Z22" s="95">
        <f t="shared" si="3"/>
        <v>132084433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-382465759</v>
      </c>
      <c r="C24" s="80">
        <f>SUM(C22:C23)</f>
        <v>0</v>
      </c>
      <c r="D24" s="81">
        <f aca="true" t="shared" si="4" ref="D24:Z24">SUM(D22:D23)</f>
        <v>132084433</v>
      </c>
      <c r="E24" s="82">
        <f t="shared" si="4"/>
        <v>132084433</v>
      </c>
      <c r="F24" s="82">
        <f t="shared" si="4"/>
        <v>151065844</v>
      </c>
      <c r="G24" s="82">
        <f t="shared" si="4"/>
        <v>-3654781</v>
      </c>
      <c r="H24" s="82">
        <f t="shared" si="4"/>
        <v>-12827328</v>
      </c>
      <c r="I24" s="82">
        <f t="shared" si="4"/>
        <v>134583735</v>
      </c>
      <c r="J24" s="82">
        <f t="shared" si="4"/>
        <v>-3709676</v>
      </c>
      <c r="K24" s="82">
        <f t="shared" si="4"/>
        <v>64359560</v>
      </c>
      <c r="L24" s="82">
        <f t="shared" si="4"/>
        <v>2275458</v>
      </c>
      <c r="M24" s="82">
        <f t="shared" si="4"/>
        <v>62925342</v>
      </c>
      <c r="N24" s="82">
        <f t="shared" si="4"/>
        <v>-10592158</v>
      </c>
      <c r="O24" s="82">
        <f t="shared" si="4"/>
        <v>13978256</v>
      </c>
      <c r="P24" s="82">
        <f t="shared" si="4"/>
        <v>49180217</v>
      </c>
      <c r="Q24" s="82">
        <f t="shared" si="4"/>
        <v>52566315</v>
      </c>
      <c r="R24" s="82">
        <f t="shared" si="4"/>
        <v>-9460783</v>
      </c>
      <c r="S24" s="82">
        <f t="shared" si="4"/>
        <v>-10748852</v>
      </c>
      <c r="T24" s="82">
        <f t="shared" si="4"/>
        <v>-22081778</v>
      </c>
      <c r="U24" s="82">
        <f t="shared" si="4"/>
        <v>-42291413</v>
      </c>
      <c r="V24" s="82">
        <f t="shared" si="4"/>
        <v>207783979</v>
      </c>
      <c r="W24" s="82">
        <f t="shared" si="4"/>
        <v>132084433</v>
      </c>
      <c r="X24" s="82">
        <f t="shared" si="4"/>
        <v>75699546</v>
      </c>
      <c r="Y24" s="83">
        <f>+IF(W24&lt;&gt;0,(X24/W24)*100,0)</f>
        <v>57.311481966993036</v>
      </c>
      <c r="Z24" s="84">
        <f t="shared" si="4"/>
        <v>132084433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174345193</v>
      </c>
      <c r="C27" s="22"/>
      <c r="D27" s="104">
        <v>0</v>
      </c>
      <c r="E27" s="105">
        <v>0</v>
      </c>
      <c r="F27" s="105">
        <v>32815657</v>
      </c>
      <c r="G27" s="105">
        <v>19557124</v>
      </c>
      <c r="H27" s="105">
        <v>17519363</v>
      </c>
      <c r="I27" s="105">
        <v>69892144</v>
      </c>
      <c r="J27" s="105">
        <v>2280086</v>
      </c>
      <c r="K27" s="105">
        <v>1884978</v>
      </c>
      <c r="L27" s="105">
        <v>30361947</v>
      </c>
      <c r="M27" s="105">
        <v>34527011</v>
      </c>
      <c r="N27" s="105">
        <v>5548163</v>
      </c>
      <c r="O27" s="105">
        <v>5554356</v>
      </c>
      <c r="P27" s="105">
        <v>7273820</v>
      </c>
      <c r="Q27" s="105">
        <v>18376339</v>
      </c>
      <c r="R27" s="105">
        <v>5918721</v>
      </c>
      <c r="S27" s="105">
        <v>3798002</v>
      </c>
      <c r="T27" s="105">
        <v>19469997</v>
      </c>
      <c r="U27" s="105">
        <v>29186720</v>
      </c>
      <c r="V27" s="105">
        <v>151982214</v>
      </c>
      <c r="W27" s="105">
        <v>0</v>
      </c>
      <c r="X27" s="105">
        <v>151982214</v>
      </c>
      <c r="Y27" s="106">
        <v>0</v>
      </c>
      <c r="Z27" s="107">
        <v>0</v>
      </c>
    </row>
    <row r="28" spans="1:26" ht="13.5">
      <c r="A28" s="108" t="s">
        <v>46</v>
      </c>
      <c r="B28" s="19">
        <v>296764662</v>
      </c>
      <c r="C28" s="19"/>
      <c r="D28" s="64">
        <v>0</v>
      </c>
      <c r="E28" s="65">
        <v>0</v>
      </c>
      <c r="F28" s="65">
        <v>29224114</v>
      </c>
      <c r="G28" s="65">
        <v>18828254</v>
      </c>
      <c r="H28" s="65">
        <v>15923283</v>
      </c>
      <c r="I28" s="65">
        <v>63975651</v>
      </c>
      <c r="J28" s="65">
        <v>1734928</v>
      </c>
      <c r="K28" s="65">
        <v>1822830</v>
      </c>
      <c r="L28" s="65">
        <v>28564999</v>
      </c>
      <c r="M28" s="65">
        <v>32122757</v>
      </c>
      <c r="N28" s="65">
        <v>5258281</v>
      </c>
      <c r="O28" s="65">
        <v>4788925</v>
      </c>
      <c r="P28" s="65">
        <v>7218557</v>
      </c>
      <c r="Q28" s="65">
        <v>17265763</v>
      </c>
      <c r="R28" s="65">
        <v>5135699</v>
      </c>
      <c r="S28" s="65">
        <v>3618002</v>
      </c>
      <c r="T28" s="65">
        <v>17468644</v>
      </c>
      <c r="U28" s="65">
        <v>26222345</v>
      </c>
      <c r="V28" s="65">
        <v>139586516</v>
      </c>
      <c r="W28" s="65">
        <v>0</v>
      </c>
      <c r="X28" s="65">
        <v>139586516</v>
      </c>
      <c r="Y28" s="66">
        <v>0</v>
      </c>
      <c r="Z28" s="67">
        <v>0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98325</v>
      </c>
      <c r="S30" s="65">
        <v>0</v>
      </c>
      <c r="T30" s="65">
        <v>0</v>
      </c>
      <c r="U30" s="65">
        <v>98325</v>
      </c>
      <c r="V30" s="65">
        <v>98325</v>
      </c>
      <c r="W30" s="65">
        <v>0</v>
      </c>
      <c r="X30" s="65">
        <v>98325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0</v>
      </c>
      <c r="E31" s="65">
        <v>0</v>
      </c>
      <c r="F31" s="65">
        <v>3591541</v>
      </c>
      <c r="G31" s="65">
        <v>728870</v>
      </c>
      <c r="H31" s="65">
        <v>1596080</v>
      </c>
      <c r="I31" s="65">
        <v>5916491</v>
      </c>
      <c r="J31" s="65">
        <v>545158</v>
      </c>
      <c r="K31" s="65">
        <v>62148</v>
      </c>
      <c r="L31" s="65">
        <v>1796948</v>
      </c>
      <c r="M31" s="65">
        <v>2404254</v>
      </c>
      <c r="N31" s="65">
        <v>289882</v>
      </c>
      <c r="O31" s="65">
        <v>951278</v>
      </c>
      <c r="P31" s="65">
        <v>55262</v>
      </c>
      <c r="Q31" s="65">
        <v>1296422</v>
      </c>
      <c r="R31" s="65">
        <v>684697</v>
      </c>
      <c r="S31" s="65">
        <v>180000</v>
      </c>
      <c r="T31" s="65">
        <v>2001353</v>
      </c>
      <c r="U31" s="65">
        <v>2866050</v>
      </c>
      <c r="V31" s="65">
        <v>12483217</v>
      </c>
      <c r="W31" s="65">
        <v>0</v>
      </c>
      <c r="X31" s="65">
        <v>12483217</v>
      </c>
      <c r="Y31" s="66">
        <v>0</v>
      </c>
      <c r="Z31" s="67">
        <v>0</v>
      </c>
    </row>
    <row r="32" spans="1:26" ht="13.5">
      <c r="A32" s="75" t="s">
        <v>54</v>
      </c>
      <c r="B32" s="22">
        <f>SUM(B28:B31)</f>
        <v>296764662</v>
      </c>
      <c r="C32" s="22">
        <f>SUM(C28:C31)</f>
        <v>0</v>
      </c>
      <c r="D32" s="104">
        <f aca="true" t="shared" si="5" ref="D32:Z32">SUM(D28:D31)</f>
        <v>0</v>
      </c>
      <c r="E32" s="105">
        <f t="shared" si="5"/>
        <v>0</v>
      </c>
      <c r="F32" s="105">
        <f t="shared" si="5"/>
        <v>32815655</v>
      </c>
      <c r="G32" s="105">
        <f t="shared" si="5"/>
        <v>19557124</v>
      </c>
      <c r="H32" s="105">
        <f t="shared" si="5"/>
        <v>17519363</v>
      </c>
      <c r="I32" s="105">
        <f t="shared" si="5"/>
        <v>69892142</v>
      </c>
      <c r="J32" s="105">
        <f t="shared" si="5"/>
        <v>2280086</v>
      </c>
      <c r="K32" s="105">
        <f t="shared" si="5"/>
        <v>1884978</v>
      </c>
      <c r="L32" s="105">
        <f t="shared" si="5"/>
        <v>30361947</v>
      </c>
      <c r="M32" s="105">
        <f t="shared" si="5"/>
        <v>34527011</v>
      </c>
      <c r="N32" s="105">
        <f t="shared" si="5"/>
        <v>5548163</v>
      </c>
      <c r="O32" s="105">
        <f t="shared" si="5"/>
        <v>5740203</v>
      </c>
      <c r="P32" s="105">
        <f t="shared" si="5"/>
        <v>7273819</v>
      </c>
      <c r="Q32" s="105">
        <f t="shared" si="5"/>
        <v>18562185</v>
      </c>
      <c r="R32" s="105">
        <f t="shared" si="5"/>
        <v>5918721</v>
      </c>
      <c r="S32" s="105">
        <f t="shared" si="5"/>
        <v>3798002</v>
      </c>
      <c r="T32" s="105">
        <f t="shared" si="5"/>
        <v>19469997</v>
      </c>
      <c r="U32" s="105">
        <f t="shared" si="5"/>
        <v>29186720</v>
      </c>
      <c r="V32" s="105">
        <f t="shared" si="5"/>
        <v>152168058</v>
      </c>
      <c r="W32" s="105">
        <f t="shared" si="5"/>
        <v>0</v>
      </c>
      <c r="X32" s="105">
        <f t="shared" si="5"/>
        <v>152168058</v>
      </c>
      <c r="Y32" s="106">
        <f>+IF(W32&lt;&gt;0,(X32/W32)*100,0)</f>
        <v>0</v>
      </c>
      <c r="Z32" s="107">
        <f t="shared" si="5"/>
        <v>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50242971</v>
      </c>
      <c r="C35" s="19"/>
      <c r="D35" s="64">
        <v>86981911</v>
      </c>
      <c r="E35" s="65">
        <v>86981911</v>
      </c>
      <c r="F35" s="65">
        <v>151232580</v>
      </c>
      <c r="G35" s="65">
        <v>137628085</v>
      </c>
      <c r="H35" s="65">
        <v>132384202</v>
      </c>
      <c r="I35" s="65">
        <v>421244867</v>
      </c>
      <c r="J35" s="65">
        <v>133790517</v>
      </c>
      <c r="K35" s="65">
        <v>255825920</v>
      </c>
      <c r="L35" s="65">
        <v>182089204</v>
      </c>
      <c r="M35" s="65">
        <v>571705641</v>
      </c>
      <c r="N35" s="65">
        <v>121804388</v>
      </c>
      <c r="O35" s="65">
        <v>150894293</v>
      </c>
      <c r="P35" s="65">
        <v>152839819</v>
      </c>
      <c r="Q35" s="65">
        <v>425538500</v>
      </c>
      <c r="R35" s="65">
        <v>117904216</v>
      </c>
      <c r="S35" s="65">
        <v>64919363</v>
      </c>
      <c r="T35" s="65">
        <v>40316276</v>
      </c>
      <c r="U35" s="65">
        <v>223139855</v>
      </c>
      <c r="V35" s="65">
        <v>1641628863</v>
      </c>
      <c r="W35" s="65">
        <v>86981911</v>
      </c>
      <c r="X35" s="65">
        <v>1554646952</v>
      </c>
      <c r="Y35" s="66">
        <v>1787.32</v>
      </c>
      <c r="Z35" s="67">
        <v>86981911</v>
      </c>
    </row>
    <row r="36" spans="1:26" ht="13.5">
      <c r="A36" s="63" t="s">
        <v>57</v>
      </c>
      <c r="B36" s="19">
        <v>1225684518</v>
      </c>
      <c r="C36" s="19"/>
      <c r="D36" s="64">
        <v>1022601682</v>
      </c>
      <c r="E36" s="65">
        <v>1022601682</v>
      </c>
      <c r="F36" s="65">
        <v>1228469147</v>
      </c>
      <c r="G36" s="65">
        <v>1238645714</v>
      </c>
      <c r="H36" s="65">
        <v>1240828351</v>
      </c>
      <c r="I36" s="65">
        <v>3707943212</v>
      </c>
      <c r="J36" s="65">
        <v>1242106762</v>
      </c>
      <c r="K36" s="65">
        <v>1242279668</v>
      </c>
      <c r="L36" s="65">
        <v>1259605497</v>
      </c>
      <c r="M36" s="65">
        <v>3743991927</v>
      </c>
      <c r="N36" s="65">
        <v>1301218072</v>
      </c>
      <c r="O36" s="65">
        <v>1299501309</v>
      </c>
      <c r="P36" s="65">
        <v>1303510482</v>
      </c>
      <c r="Q36" s="65">
        <v>3904229863</v>
      </c>
      <c r="R36" s="65">
        <v>1313213624</v>
      </c>
      <c r="S36" s="65">
        <v>1320671747</v>
      </c>
      <c r="T36" s="65">
        <v>1339577335</v>
      </c>
      <c r="U36" s="65">
        <v>3973462706</v>
      </c>
      <c r="V36" s="65">
        <v>15329627708</v>
      </c>
      <c r="W36" s="65">
        <v>1022601682</v>
      </c>
      <c r="X36" s="65">
        <v>14307026026</v>
      </c>
      <c r="Y36" s="66">
        <v>1399.08</v>
      </c>
      <c r="Z36" s="67">
        <v>1022601682</v>
      </c>
    </row>
    <row r="37" spans="1:26" ht="13.5">
      <c r="A37" s="63" t="s">
        <v>58</v>
      </c>
      <c r="B37" s="19">
        <v>98442696</v>
      </c>
      <c r="C37" s="19"/>
      <c r="D37" s="64">
        <v>68619760</v>
      </c>
      <c r="E37" s="65">
        <v>68619760</v>
      </c>
      <c r="F37" s="65">
        <v>122604384</v>
      </c>
      <c r="G37" s="65">
        <v>142379465</v>
      </c>
      <c r="H37" s="65">
        <v>163197892</v>
      </c>
      <c r="I37" s="65">
        <v>428181741</v>
      </c>
      <c r="J37" s="65">
        <v>186439594</v>
      </c>
      <c r="K37" s="65">
        <v>325183803</v>
      </c>
      <c r="L37" s="65">
        <v>229356195</v>
      </c>
      <c r="M37" s="65">
        <v>740979592</v>
      </c>
      <c r="N37" s="65">
        <v>229401289</v>
      </c>
      <c r="O37" s="65">
        <v>290455246</v>
      </c>
      <c r="P37" s="65">
        <v>268583646</v>
      </c>
      <c r="Q37" s="65">
        <v>788440181</v>
      </c>
      <c r="R37" s="65">
        <v>261848072</v>
      </c>
      <c r="S37" s="65">
        <v>228780068</v>
      </c>
      <c r="T37" s="65">
        <v>257947921</v>
      </c>
      <c r="U37" s="65">
        <v>748576061</v>
      </c>
      <c r="V37" s="65">
        <v>2706177575</v>
      </c>
      <c r="W37" s="65">
        <v>68619760</v>
      </c>
      <c r="X37" s="65">
        <v>2637557815</v>
      </c>
      <c r="Y37" s="66">
        <v>3843.73</v>
      </c>
      <c r="Z37" s="67">
        <v>68619760</v>
      </c>
    </row>
    <row r="38" spans="1:26" ht="13.5">
      <c r="A38" s="63" t="s">
        <v>59</v>
      </c>
      <c r="B38" s="19">
        <v>5355328</v>
      </c>
      <c r="C38" s="19"/>
      <c r="D38" s="64">
        <v>1910724</v>
      </c>
      <c r="E38" s="65">
        <v>1910724</v>
      </c>
      <c r="F38" s="65">
        <v>5355328</v>
      </c>
      <c r="G38" s="65">
        <v>5355328</v>
      </c>
      <c r="H38" s="65">
        <v>5355328</v>
      </c>
      <c r="I38" s="65">
        <v>16065984</v>
      </c>
      <c r="J38" s="65">
        <v>5355328</v>
      </c>
      <c r="K38" s="65">
        <v>5355328</v>
      </c>
      <c r="L38" s="65">
        <v>5355328</v>
      </c>
      <c r="M38" s="65">
        <v>16065984</v>
      </c>
      <c r="N38" s="65">
        <v>5355328</v>
      </c>
      <c r="O38" s="65">
        <v>5355328</v>
      </c>
      <c r="P38" s="65">
        <v>5355328</v>
      </c>
      <c r="Q38" s="65">
        <v>16065984</v>
      </c>
      <c r="R38" s="65">
        <v>5355328</v>
      </c>
      <c r="S38" s="65">
        <v>5355328</v>
      </c>
      <c r="T38" s="65">
        <v>5355328</v>
      </c>
      <c r="U38" s="65">
        <v>16065984</v>
      </c>
      <c r="V38" s="65">
        <v>64263936</v>
      </c>
      <c r="W38" s="65">
        <v>1910724</v>
      </c>
      <c r="X38" s="65">
        <v>62353212</v>
      </c>
      <c r="Y38" s="66">
        <v>3263.33</v>
      </c>
      <c r="Z38" s="67">
        <v>1910724</v>
      </c>
    </row>
    <row r="39" spans="1:26" ht="13.5">
      <c r="A39" s="63" t="s">
        <v>60</v>
      </c>
      <c r="B39" s="19">
        <v>1172129465</v>
      </c>
      <c r="C39" s="19"/>
      <c r="D39" s="64">
        <v>1038981436</v>
      </c>
      <c r="E39" s="65">
        <v>1038981436</v>
      </c>
      <c r="F39" s="65">
        <v>1251742015</v>
      </c>
      <c r="G39" s="65">
        <v>1228539006</v>
      </c>
      <c r="H39" s="65">
        <v>1204659333</v>
      </c>
      <c r="I39" s="65">
        <v>3684940354</v>
      </c>
      <c r="J39" s="65">
        <v>1184102357</v>
      </c>
      <c r="K39" s="65">
        <v>1167566457</v>
      </c>
      <c r="L39" s="65">
        <v>1206983178</v>
      </c>
      <c r="M39" s="65">
        <v>3558651992</v>
      </c>
      <c r="N39" s="65">
        <v>1188265843</v>
      </c>
      <c r="O39" s="65">
        <v>1154585028</v>
      </c>
      <c r="P39" s="65">
        <v>1182411328</v>
      </c>
      <c r="Q39" s="65">
        <v>3525262199</v>
      </c>
      <c r="R39" s="65">
        <v>1163914440</v>
      </c>
      <c r="S39" s="65">
        <v>1151455714</v>
      </c>
      <c r="T39" s="65">
        <v>1116590362</v>
      </c>
      <c r="U39" s="65">
        <v>3431960516</v>
      </c>
      <c r="V39" s="65">
        <v>14200815061</v>
      </c>
      <c r="W39" s="65">
        <v>1038981436</v>
      </c>
      <c r="X39" s="65">
        <v>13161833625</v>
      </c>
      <c r="Y39" s="66">
        <v>1266.8</v>
      </c>
      <c r="Z39" s="67">
        <v>1038981436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63969595</v>
      </c>
      <c r="C42" s="19">
        <v>114432938</v>
      </c>
      <c r="D42" s="64">
        <v>128365967</v>
      </c>
      <c r="E42" s="65">
        <v>128365967</v>
      </c>
      <c r="F42" s="65">
        <v>86802616</v>
      </c>
      <c r="G42" s="65">
        <v>-42529517</v>
      </c>
      <c r="H42" s="65">
        <v>23697475</v>
      </c>
      <c r="I42" s="65">
        <v>67970574</v>
      </c>
      <c r="J42" s="65">
        <v>-2832597</v>
      </c>
      <c r="K42" s="65">
        <v>70548647</v>
      </c>
      <c r="L42" s="65">
        <v>-22287757</v>
      </c>
      <c r="M42" s="65">
        <v>45428293</v>
      </c>
      <c r="N42" s="65">
        <v>-13463260</v>
      </c>
      <c r="O42" s="65">
        <v>17912156</v>
      </c>
      <c r="P42" s="65">
        <v>37113448</v>
      </c>
      <c r="Q42" s="65">
        <v>41562344</v>
      </c>
      <c r="R42" s="65">
        <v>-41106923</v>
      </c>
      <c r="S42" s="65">
        <v>-2890884</v>
      </c>
      <c r="T42" s="65">
        <v>3469534</v>
      </c>
      <c r="U42" s="65">
        <v>-40528273</v>
      </c>
      <c r="V42" s="65">
        <v>114432938</v>
      </c>
      <c r="W42" s="65">
        <v>128365967</v>
      </c>
      <c r="X42" s="65">
        <v>-13933029</v>
      </c>
      <c r="Y42" s="66">
        <v>-10.85</v>
      </c>
      <c r="Z42" s="67">
        <v>128365967</v>
      </c>
    </row>
    <row r="43" spans="1:26" ht="13.5">
      <c r="A43" s="63" t="s">
        <v>63</v>
      </c>
      <c r="B43" s="19">
        <v>-110596295</v>
      </c>
      <c r="C43" s="19">
        <v>-109392936</v>
      </c>
      <c r="D43" s="64">
        <v>0</v>
      </c>
      <c r="E43" s="65">
        <v>0</v>
      </c>
      <c r="F43" s="65">
        <v>-22720246</v>
      </c>
      <c r="G43" s="65">
        <v>-18828253</v>
      </c>
      <c r="H43" s="65">
        <v>-15923283</v>
      </c>
      <c r="I43" s="65">
        <v>-57471782</v>
      </c>
      <c r="J43" s="65">
        <v>-2192940</v>
      </c>
      <c r="K43" s="65">
        <v>-1822830</v>
      </c>
      <c r="L43" s="65">
        <v>-28565000</v>
      </c>
      <c r="M43" s="65">
        <v>-32580770</v>
      </c>
      <c r="N43" s="65">
        <v>-4982982</v>
      </c>
      <c r="O43" s="65">
        <v>-4788926</v>
      </c>
      <c r="P43" s="65">
        <v>0</v>
      </c>
      <c r="Q43" s="65">
        <v>-9771908</v>
      </c>
      <c r="R43" s="65">
        <v>-5950475</v>
      </c>
      <c r="S43" s="65">
        <v>-3618001</v>
      </c>
      <c r="T43" s="65">
        <v>0</v>
      </c>
      <c r="U43" s="65">
        <v>-9568476</v>
      </c>
      <c r="V43" s="65">
        <v>-109392936</v>
      </c>
      <c r="W43" s="65">
        <v>0</v>
      </c>
      <c r="X43" s="65">
        <v>-109392936</v>
      </c>
      <c r="Y43" s="66">
        <v>0</v>
      </c>
      <c r="Z43" s="67">
        <v>0</v>
      </c>
    </row>
    <row r="44" spans="1:26" ht="13.5">
      <c r="A44" s="63" t="s">
        <v>64</v>
      </c>
      <c r="B44" s="19">
        <v>-4633333</v>
      </c>
      <c r="C44" s="19">
        <v>-1165024</v>
      </c>
      <c r="D44" s="64">
        <v>3851644</v>
      </c>
      <c r="E44" s="65">
        <v>3851644</v>
      </c>
      <c r="F44" s="65">
        <v>0</v>
      </c>
      <c r="G44" s="65">
        <v>0</v>
      </c>
      <c r="H44" s="65">
        <v>-468197</v>
      </c>
      <c r="I44" s="65">
        <v>-468197</v>
      </c>
      <c r="J44" s="65">
        <v>0</v>
      </c>
      <c r="K44" s="65">
        <v>0</v>
      </c>
      <c r="L44" s="65">
        <v>0</v>
      </c>
      <c r="M44" s="65">
        <v>0</v>
      </c>
      <c r="N44" s="65">
        <v>-226671</v>
      </c>
      <c r="O44" s="65">
        <v>0</v>
      </c>
      <c r="P44" s="65">
        <v>0</v>
      </c>
      <c r="Q44" s="65">
        <v>-226671</v>
      </c>
      <c r="R44" s="65">
        <v>-470156</v>
      </c>
      <c r="S44" s="65">
        <v>0</v>
      </c>
      <c r="T44" s="65">
        <v>0</v>
      </c>
      <c r="U44" s="65">
        <v>-470156</v>
      </c>
      <c r="V44" s="65">
        <v>-1165024</v>
      </c>
      <c r="W44" s="65">
        <v>3851644</v>
      </c>
      <c r="X44" s="65">
        <v>-5016668</v>
      </c>
      <c r="Y44" s="66">
        <v>-130.25</v>
      </c>
      <c r="Z44" s="67">
        <v>3851644</v>
      </c>
    </row>
    <row r="45" spans="1:26" ht="13.5">
      <c r="A45" s="75" t="s">
        <v>65</v>
      </c>
      <c r="B45" s="22">
        <v>-3040386</v>
      </c>
      <c r="C45" s="22">
        <v>5755884</v>
      </c>
      <c r="D45" s="104">
        <v>142217609</v>
      </c>
      <c r="E45" s="105">
        <v>142217609</v>
      </c>
      <c r="F45" s="105">
        <v>65963276</v>
      </c>
      <c r="G45" s="105">
        <v>4605506</v>
      </c>
      <c r="H45" s="105">
        <v>11911501</v>
      </c>
      <c r="I45" s="105">
        <v>11911501</v>
      </c>
      <c r="J45" s="105">
        <v>6885964</v>
      </c>
      <c r="K45" s="105">
        <v>75611781</v>
      </c>
      <c r="L45" s="105">
        <v>24759024</v>
      </c>
      <c r="M45" s="105">
        <v>24759024</v>
      </c>
      <c r="N45" s="105">
        <v>6086111</v>
      </c>
      <c r="O45" s="105">
        <v>19209341</v>
      </c>
      <c r="P45" s="105">
        <v>56322789</v>
      </c>
      <c r="Q45" s="105">
        <v>56322789</v>
      </c>
      <c r="R45" s="105">
        <v>8795235</v>
      </c>
      <c r="S45" s="105">
        <v>2286350</v>
      </c>
      <c r="T45" s="105">
        <v>5755884</v>
      </c>
      <c r="U45" s="105">
        <v>5755884</v>
      </c>
      <c r="V45" s="105">
        <v>5755884</v>
      </c>
      <c r="W45" s="105">
        <v>142217609</v>
      </c>
      <c r="X45" s="105">
        <v>-136461725</v>
      </c>
      <c r="Y45" s="106">
        <v>-95.95</v>
      </c>
      <c r="Z45" s="107">
        <v>142217609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10002081</v>
      </c>
      <c r="C49" s="57"/>
      <c r="D49" s="134">
        <v>3635558</v>
      </c>
      <c r="E49" s="59">
        <v>2706572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39709530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18100678</v>
      </c>
      <c r="C51" s="57"/>
      <c r="D51" s="134">
        <v>3095980</v>
      </c>
      <c r="E51" s="59">
        <v>13770183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48706095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125.61640115276127</v>
      </c>
      <c r="C58" s="5">
        <f>IF(C67=0,0,+(C76/C67)*100)</f>
        <v>0</v>
      </c>
      <c r="D58" s="6">
        <f aca="true" t="shared" si="6" ref="D58:Z58">IF(D67=0,0,+(D76/D67)*100)</f>
        <v>89.99498814632494</v>
      </c>
      <c r="E58" s="7">
        <f t="shared" si="6"/>
        <v>89.99498814632494</v>
      </c>
      <c r="F58" s="7">
        <f t="shared" si="6"/>
        <v>100</v>
      </c>
      <c r="G58" s="7">
        <f t="shared" si="6"/>
        <v>109.71468327210306</v>
      </c>
      <c r="H58" s="7">
        <f t="shared" si="6"/>
        <v>102.94233928840033</v>
      </c>
      <c r="I58" s="7">
        <f t="shared" si="6"/>
        <v>104.05701282353732</v>
      </c>
      <c r="J58" s="7">
        <f t="shared" si="6"/>
        <v>105.93166852390516</v>
      </c>
      <c r="K58" s="7">
        <f t="shared" si="6"/>
        <v>102.54777469693985</v>
      </c>
      <c r="L58" s="7">
        <f t="shared" si="6"/>
        <v>102.80707483238227</v>
      </c>
      <c r="M58" s="7">
        <f t="shared" si="6"/>
        <v>103.24814839195268</v>
      </c>
      <c r="N58" s="7">
        <f t="shared" si="6"/>
        <v>104.3047520324665</v>
      </c>
      <c r="O58" s="7">
        <f t="shared" si="6"/>
        <v>101.1286407793477</v>
      </c>
      <c r="P58" s="7">
        <f t="shared" si="6"/>
        <v>100</v>
      </c>
      <c r="Q58" s="7">
        <f t="shared" si="6"/>
        <v>101.31905473336214</v>
      </c>
      <c r="R58" s="7">
        <f t="shared" si="6"/>
        <v>74.77373541085562</v>
      </c>
      <c r="S58" s="7">
        <f t="shared" si="6"/>
        <v>85.818350023729</v>
      </c>
      <c r="T58" s="7">
        <f t="shared" si="6"/>
        <v>175.35944402472785</v>
      </c>
      <c r="U58" s="7">
        <f t="shared" si="6"/>
        <v>106.46937980031619</v>
      </c>
      <c r="V58" s="7">
        <f t="shared" si="6"/>
        <v>103.648309600815</v>
      </c>
      <c r="W58" s="7">
        <f t="shared" si="6"/>
        <v>89.99498814632494</v>
      </c>
      <c r="X58" s="7">
        <f t="shared" si="6"/>
        <v>0</v>
      </c>
      <c r="Y58" s="7">
        <f t="shared" si="6"/>
        <v>0</v>
      </c>
      <c r="Z58" s="8">
        <f t="shared" si="6"/>
        <v>89.99498814632494</v>
      </c>
    </row>
    <row r="59" spans="1:26" ht="13.5">
      <c r="A59" s="37" t="s">
        <v>31</v>
      </c>
      <c r="B59" s="9">
        <f aca="true" t="shared" si="7" ref="B59:Z66">IF(B68=0,0,+(B77/B68)*100)</f>
        <v>69.50420144092317</v>
      </c>
      <c r="C59" s="9">
        <f t="shared" si="7"/>
        <v>0</v>
      </c>
      <c r="D59" s="2">
        <f t="shared" si="7"/>
        <v>59.178082191780824</v>
      </c>
      <c r="E59" s="10">
        <f t="shared" si="7"/>
        <v>59.178082191780824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75.22413477933529</v>
      </c>
      <c r="S59" s="10">
        <f t="shared" si="7"/>
        <v>40.25715099432095</v>
      </c>
      <c r="T59" s="10">
        <f t="shared" si="7"/>
        <v>668.3172661697348</v>
      </c>
      <c r="U59" s="10">
        <f t="shared" si="7"/>
        <v>132.63485269596669</v>
      </c>
      <c r="V59" s="10">
        <f t="shared" si="7"/>
        <v>110.11884359665538</v>
      </c>
      <c r="W59" s="10">
        <f t="shared" si="7"/>
        <v>59.178082191780824</v>
      </c>
      <c r="X59" s="10">
        <f t="shared" si="7"/>
        <v>0</v>
      </c>
      <c r="Y59" s="10">
        <f t="shared" si="7"/>
        <v>0</v>
      </c>
      <c r="Z59" s="11">
        <f t="shared" si="7"/>
        <v>59.178082191780824</v>
      </c>
    </row>
    <row r="60" spans="1:26" ht="13.5">
      <c r="A60" s="38" t="s">
        <v>32</v>
      </c>
      <c r="B60" s="12">
        <f t="shared" si="7"/>
        <v>213.57781899760795</v>
      </c>
      <c r="C60" s="12">
        <f t="shared" si="7"/>
        <v>0</v>
      </c>
      <c r="D60" s="3">
        <f t="shared" si="7"/>
        <v>154.99351076075607</v>
      </c>
      <c r="E60" s="13">
        <f t="shared" si="7"/>
        <v>154.99351076075607</v>
      </c>
      <c r="F60" s="13">
        <f t="shared" si="7"/>
        <v>100</v>
      </c>
      <c r="G60" s="13">
        <f t="shared" si="7"/>
        <v>99.70886068035321</v>
      </c>
      <c r="H60" s="13">
        <f t="shared" si="7"/>
        <v>100</v>
      </c>
      <c r="I60" s="13">
        <f t="shared" si="7"/>
        <v>99.95865493891468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74.48909796089526</v>
      </c>
      <c r="S60" s="13">
        <f t="shared" si="7"/>
        <v>207.4617219707169</v>
      </c>
      <c r="T60" s="13">
        <f t="shared" si="7"/>
        <v>29.997666157534695</v>
      </c>
      <c r="U60" s="13">
        <f t="shared" si="7"/>
        <v>81.90860583606474</v>
      </c>
      <c r="V60" s="13">
        <f t="shared" si="7"/>
        <v>95.15093746885819</v>
      </c>
      <c r="W60" s="13">
        <f t="shared" si="7"/>
        <v>154.99351076075607</v>
      </c>
      <c r="X60" s="13">
        <f t="shared" si="7"/>
        <v>0</v>
      </c>
      <c r="Y60" s="13">
        <f t="shared" si="7"/>
        <v>0</v>
      </c>
      <c r="Z60" s="14">
        <f t="shared" si="7"/>
        <v>154.99351076075607</v>
      </c>
    </row>
    <row r="61" spans="1:26" ht="13.5">
      <c r="A61" s="39" t="s">
        <v>103</v>
      </c>
      <c r="B61" s="12">
        <f t="shared" si="7"/>
        <v>-103.53217615473676</v>
      </c>
      <c r="C61" s="12">
        <f t="shared" si="7"/>
        <v>0</v>
      </c>
      <c r="D61" s="3">
        <f t="shared" si="7"/>
        <v>89.99999810278067</v>
      </c>
      <c r="E61" s="13">
        <f t="shared" si="7"/>
        <v>89.99999810278067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74.24061606311658</v>
      </c>
      <c r="S61" s="13">
        <f t="shared" si="7"/>
        <v>4813.806976339596</v>
      </c>
      <c r="T61" s="13">
        <f t="shared" si="7"/>
        <v>49.14433267453984</v>
      </c>
      <c r="U61" s="13">
        <f t="shared" si="7"/>
        <v>120.17083868635945</v>
      </c>
      <c r="V61" s="13">
        <f t="shared" si="7"/>
        <v>104.36907833814672</v>
      </c>
      <c r="W61" s="13">
        <f t="shared" si="7"/>
        <v>89.99999810278067</v>
      </c>
      <c r="X61" s="13">
        <f t="shared" si="7"/>
        <v>0</v>
      </c>
      <c r="Y61" s="13">
        <f t="shared" si="7"/>
        <v>0</v>
      </c>
      <c r="Z61" s="14">
        <f t="shared" si="7"/>
        <v>89.99999810278067</v>
      </c>
    </row>
    <row r="62" spans="1:26" ht="13.5">
      <c r="A62" s="39" t="s">
        <v>104</v>
      </c>
      <c r="B62" s="12">
        <f t="shared" si="7"/>
        <v>749.7929338212648</v>
      </c>
      <c r="C62" s="12">
        <f t="shared" si="7"/>
        <v>0</v>
      </c>
      <c r="D62" s="3">
        <f t="shared" si="7"/>
        <v>90.00000848892388</v>
      </c>
      <c r="E62" s="13">
        <f t="shared" si="7"/>
        <v>90.00000848892388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75.45341652996458</v>
      </c>
      <c r="S62" s="13">
        <f t="shared" si="7"/>
        <v>59.56702173106806</v>
      </c>
      <c r="T62" s="13">
        <f t="shared" si="7"/>
        <v>10.424674043351086</v>
      </c>
      <c r="U62" s="13">
        <f t="shared" si="7"/>
        <v>37.775783495813485</v>
      </c>
      <c r="V62" s="13">
        <f t="shared" si="7"/>
        <v>75.01303458504627</v>
      </c>
      <c r="W62" s="13">
        <f t="shared" si="7"/>
        <v>90.00000848892388</v>
      </c>
      <c r="X62" s="13">
        <f t="shared" si="7"/>
        <v>0</v>
      </c>
      <c r="Y62" s="13">
        <f t="shared" si="7"/>
        <v>0</v>
      </c>
      <c r="Z62" s="14">
        <f t="shared" si="7"/>
        <v>90.00000848892388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90.00011818794246</v>
      </c>
      <c r="E63" s="13">
        <f t="shared" si="7"/>
        <v>90.00011818794246</v>
      </c>
      <c r="F63" s="13">
        <f t="shared" si="7"/>
        <v>100</v>
      </c>
      <c r="G63" s="13">
        <f t="shared" si="7"/>
        <v>133.16318792978686</v>
      </c>
      <c r="H63" s="13">
        <f t="shared" si="7"/>
        <v>100</v>
      </c>
      <c r="I63" s="13">
        <f t="shared" si="7"/>
        <v>111.03924857817478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75.22411368107034</v>
      </c>
      <c r="S63" s="13">
        <f t="shared" si="7"/>
        <v>49.8216700455123</v>
      </c>
      <c r="T63" s="13">
        <f t="shared" si="7"/>
        <v>16.482104226015807</v>
      </c>
      <c r="U63" s="13">
        <f t="shared" si="7"/>
        <v>46.807833289364865</v>
      </c>
      <c r="V63" s="13">
        <f t="shared" si="7"/>
        <v>87.40477348690507</v>
      </c>
      <c r="W63" s="13">
        <f t="shared" si="7"/>
        <v>90.00011818794246</v>
      </c>
      <c r="X63" s="13">
        <f t="shared" si="7"/>
        <v>0</v>
      </c>
      <c r="Y63" s="13">
        <f t="shared" si="7"/>
        <v>0</v>
      </c>
      <c r="Z63" s="14">
        <f t="shared" si="7"/>
        <v>90.00011818794246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90.00005444032622</v>
      </c>
      <c r="E64" s="13">
        <f t="shared" si="7"/>
        <v>90.00005444032622</v>
      </c>
      <c r="F64" s="13">
        <f t="shared" si="7"/>
        <v>100</v>
      </c>
      <c r="G64" s="13">
        <f t="shared" si="7"/>
        <v>75.09582907607104</v>
      </c>
      <c r="H64" s="13">
        <f t="shared" si="7"/>
        <v>100</v>
      </c>
      <c r="I64" s="13">
        <f t="shared" si="7"/>
        <v>91.27419448621669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75.2241072017955</v>
      </c>
      <c r="S64" s="13">
        <f t="shared" si="7"/>
        <v>45.26873930414434</v>
      </c>
      <c r="T64" s="13">
        <f t="shared" si="7"/>
        <v>15.194024295550951</v>
      </c>
      <c r="U64" s="13">
        <f t="shared" si="7"/>
        <v>45.02519660396804</v>
      </c>
      <c r="V64" s="13">
        <f t="shared" si="7"/>
        <v>81.82635904584484</v>
      </c>
      <c r="W64" s="13">
        <f t="shared" si="7"/>
        <v>90.00005444032622</v>
      </c>
      <c r="X64" s="13">
        <f t="shared" si="7"/>
        <v>0</v>
      </c>
      <c r="Y64" s="13">
        <f t="shared" si="7"/>
        <v>0</v>
      </c>
      <c r="Z64" s="14">
        <f t="shared" si="7"/>
        <v>90.00005444032622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-2.4404272801972064</v>
      </c>
      <c r="E65" s="13">
        <f t="shared" si="7"/>
        <v>-2.4404272801972064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-2.4404272801972064</v>
      </c>
      <c r="X65" s="13">
        <f t="shared" si="7"/>
        <v>0</v>
      </c>
      <c r="Y65" s="13">
        <f t="shared" si="7"/>
        <v>0</v>
      </c>
      <c r="Z65" s="14">
        <f t="shared" si="7"/>
        <v>-2.4404272801972064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67658415</v>
      </c>
      <c r="C67" s="24"/>
      <c r="D67" s="25">
        <v>107624850</v>
      </c>
      <c r="E67" s="26">
        <v>107624850</v>
      </c>
      <c r="F67" s="26">
        <v>4181736</v>
      </c>
      <c r="G67" s="26">
        <v>4493147</v>
      </c>
      <c r="H67" s="26">
        <v>7585529</v>
      </c>
      <c r="I67" s="26">
        <v>16260412</v>
      </c>
      <c r="J67" s="26">
        <v>3758268</v>
      </c>
      <c r="K67" s="26">
        <v>9084830</v>
      </c>
      <c r="L67" s="26">
        <v>8439889</v>
      </c>
      <c r="M67" s="26">
        <v>21282987</v>
      </c>
      <c r="N67" s="26">
        <v>5587546</v>
      </c>
      <c r="O67" s="26">
        <v>18327532</v>
      </c>
      <c r="P67" s="26">
        <v>10001786</v>
      </c>
      <c r="Q67" s="26">
        <v>33916864</v>
      </c>
      <c r="R67" s="26">
        <v>10001786</v>
      </c>
      <c r="S67" s="26">
        <v>10820095</v>
      </c>
      <c r="T67" s="26">
        <v>7845241</v>
      </c>
      <c r="U67" s="26">
        <v>28667122</v>
      </c>
      <c r="V67" s="26">
        <v>100127385</v>
      </c>
      <c r="W67" s="26">
        <v>107624850</v>
      </c>
      <c r="X67" s="26"/>
      <c r="Y67" s="25"/>
      <c r="Z67" s="27">
        <v>107624850</v>
      </c>
    </row>
    <row r="68" spans="1:26" ht="13.5" hidden="1">
      <c r="A68" s="37" t="s">
        <v>31</v>
      </c>
      <c r="B68" s="19">
        <v>41745321</v>
      </c>
      <c r="C68" s="19"/>
      <c r="D68" s="20">
        <v>73000000</v>
      </c>
      <c r="E68" s="21">
        <v>73000000</v>
      </c>
      <c r="F68" s="21">
        <v>3275469</v>
      </c>
      <c r="G68" s="21">
        <v>3533469</v>
      </c>
      <c r="H68" s="21">
        <v>2693714</v>
      </c>
      <c r="I68" s="21">
        <v>9502652</v>
      </c>
      <c r="J68" s="21">
        <v>2804427</v>
      </c>
      <c r="K68" s="21">
        <v>3061032</v>
      </c>
      <c r="L68" s="21">
        <v>3442235</v>
      </c>
      <c r="M68" s="21">
        <v>9307694</v>
      </c>
      <c r="N68" s="21">
        <v>49251</v>
      </c>
      <c r="O68" s="21">
        <v>7557437</v>
      </c>
      <c r="P68" s="21">
        <v>3873116</v>
      </c>
      <c r="Q68" s="21">
        <v>11479804</v>
      </c>
      <c r="R68" s="21">
        <v>3873116</v>
      </c>
      <c r="S68" s="21">
        <v>7952915</v>
      </c>
      <c r="T68" s="21">
        <v>1786563</v>
      </c>
      <c r="U68" s="21">
        <v>13612594</v>
      </c>
      <c r="V68" s="21">
        <v>43902744</v>
      </c>
      <c r="W68" s="21">
        <v>73000000</v>
      </c>
      <c r="X68" s="21"/>
      <c r="Y68" s="20"/>
      <c r="Z68" s="23">
        <v>73000000</v>
      </c>
    </row>
    <row r="69" spans="1:26" ht="13.5" hidden="1">
      <c r="A69" s="38" t="s">
        <v>32</v>
      </c>
      <c r="B69" s="19">
        <v>25913094</v>
      </c>
      <c r="C69" s="19"/>
      <c r="D69" s="20">
        <v>34618850</v>
      </c>
      <c r="E69" s="21">
        <v>34618850</v>
      </c>
      <c r="F69" s="21">
        <v>906267</v>
      </c>
      <c r="G69" s="21">
        <v>959678</v>
      </c>
      <c r="H69" s="21">
        <v>4891815</v>
      </c>
      <c r="I69" s="21">
        <v>6757760</v>
      </c>
      <c r="J69" s="21">
        <v>953841</v>
      </c>
      <c r="K69" s="21">
        <v>6023798</v>
      </c>
      <c r="L69" s="21">
        <v>4997654</v>
      </c>
      <c r="M69" s="21">
        <v>11975293</v>
      </c>
      <c r="N69" s="21">
        <v>5538295</v>
      </c>
      <c r="O69" s="21">
        <v>10770095</v>
      </c>
      <c r="P69" s="21">
        <v>6128670</v>
      </c>
      <c r="Q69" s="21">
        <v>22437060</v>
      </c>
      <c r="R69" s="21">
        <v>6128670</v>
      </c>
      <c r="S69" s="21">
        <v>2867180</v>
      </c>
      <c r="T69" s="21">
        <v>6058678</v>
      </c>
      <c r="U69" s="21">
        <v>15054528</v>
      </c>
      <c r="V69" s="21">
        <v>56224641</v>
      </c>
      <c r="W69" s="21">
        <v>34618850</v>
      </c>
      <c r="X69" s="21"/>
      <c r="Y69" s="20"/>
      <c r="Z69" s="23">
        <v>34618850</v>
      </c>
    </row>
    <row r="70" spans="1:26" ht="13.5" hidden="1">
      <c r="A70" s="39" t="s">
        <v>103</v>
      </c>
      <c r="B70" s="19">
        <v>-31772566</v>
      </c>
      <c r="C70" s="19"/>
      <c r="D70" s="20">
        <v>36896103</v>
      </c>
      <c r="E70" s="21">
        <v>36896103</v>
      </c>
      <c r="F70" s="21">
        <v>149900</v>
      </c>
      <c r="G70" s="21">
        <v>164993</v>
      </c>
      <c r="H70" s="21">
        <v>3542582</v>
      </c>
      <c r="I70" s="21">
        <v>3857475</v>
      </c>
      <c r="J70" s="21">
        <v>163179</v>
      </c>
      <c r="K70" s="21">
        <v>4570840</v>
      </c>
      <c r="L70" s="21">
        <v>3501127</v>
      </c>
      <c r="M70" s="21">
        <v>8235146</v>
      </c>
      <c r="N70" s="21">
        <v>3779882</v>
      </c>
      <c r="O70" s="21">
        <v>7768713</v>
      </c>
      <c r="P70" s="21">
        <v>4777952</v>
      </c>
      <c r="Q70" s="21">
        <v>16326547</v>
      </c>
      <c r="R70" s="21">
        <v>4777952</v>
      </c>
      <c r="S70" s="21">
        <v>91968</v>
      </c>
      <c r="T70" s="21">
        <v>2987785</v>
      </c>
      <c r="U70" s="21">
        <v>7857705</v>
      </c>
      <c r="V70" s="21">
        <v>36276873</v>
      </c>
      <c r="W70" s="21">
        <v>36896103</v>
      </c>
      <c r="X70" s="21"/>
      <c r="Y70" s="20"/>
      <c r="Z70" s="23">
        <v>36896103</v>
      </c>
    </row>
    <row r="71" spans="1:26" ht="13.5" hidden="1">
      <c r="A71" s="39" t="s">
        <v>104</v>
      </c>
      <c r="B71" s="19">
        <v>2341039</v>
      </c>
      <c r="C71" s="19"/>
      <c r="D71" s="20">
        <v>15314073</v>
      </c>
      <c r="E71" s="21">
        <v>15314073</v>
      </c>
      <c r="F71" s="21">
        <v>255597</v>
      </c>
      <c r="G71" s="21">
        <v>253790</v>
      </c>
      <c r="H71" s="21">
        <v>817694</v>
      </c>
      <c r="I71" s="21">
        <v>1327081</v>
      </c>
      <c r="J71" s="21">
        <v>254131</v>
      </c>
      <c r="K71" s="21">
        <v>923718</v>
      </c>
      <c r="L71" s="21">
        <v>953551</v>
      </c>
      <c r="M71" s="21">
        <v>2131400</v>
      </c>
      <c r="N71" s="21">
        <v>1220949</v>
      </c>
      <c r="O71" s="21">
        <v>2039973</v>
      </c>
      <c r="P71" s="21">
        <v>847951</v>
      </c>
      <c r="Q71" s="21">
        <v>4108873</v>
      </c>
      <c r="R71" s="21">
        <v>847951</v>
      </c>
      <c r="S71" s="21">
        <v>1704104</v>
      </c>
      <c r="T71" s="21">
        <v>2525796</v>
      </c>
      <c r="U71" s="21">
        <v>5077851</v>
      </c>
      <c r="V71" s="21">
        <v>12645205</v>
      </c>
      <c r="W71" s="21">
        <v>15314073</v>
      </c>
      <c r="X71" s="21"/>
      <c r="Y71" s="20"/>
      <c r="Z71" s="23">
        <v>15314073</v>
      </c>
    </row>
    <row r="72" spans="1:26" ht="13.5" hidden="1">
      <c r="A72" s="39" t="s">
        <v>105</v>
      </c>
      <c r="B72" s="19"/>
      <c r="C72" s="19"/>
      <c r="D72" s="20">
        <v>2707552</v>
      </c>
      <c r="E72" s="21">
        <v>2707552</v>
      </c>
      <c r="F72" s="21">
        <v>231747</v>
      </c>
      <c r="G72" s="21">
        <v>230783</v>
      </c>
      <c r="H72" s="21">
        <v>230769</v>
      </c>
      <c r="I72" s="21">
        <v>693299</v>
      </c>
      <c r="J72" s="21">
        <v>230625</v>
      </c>
      <c r="K72" s="21">
        <v>232344</v>
      </c>
      <c r="L72" s="21">
        <v>232963</v>
      </c>
      <c r="M72" s="21">
        <v>695932</v>
      </c>
      <c r="N72" s="21">
        <v>232909</v>
      </c>
      <c r="O72" s="21">
        <v>466052</v>
      </c>
      <c r="P72" s="21">
        <v>199787</v>
      </c>
      <c r="Q72" s="21">
        <v>898748</v>
      </c>
      <c r="R72" s="21">
        <v>199787</v>
      </c>
      <c r="S72" s="21">
        <v>465149</v>
      </c>
      <c r="T72" s="21">
        <v>233435</v>
      </c>
      <c r="U72" s="21">
        <v>898371</v>
      </c>
      <c r="V72" s="21">
        <v>3186350</v>
      </c>
      <c r="W72" s="21">
        <v>2707552</v>
      </c>
      <c r="X72" s="21"/>
      <c r="Y72" s="20"/>
      <c r="Z72" s="23">
        <v>2707552</v>
      </c>
    </row>
    <row r="73" spans="1:26" ht="13.5" hidden="1">
      <c r="A73" s="39" t="s">
        <v>106</v>
      </c>
      <c r="B73" s="19"/>
      <c r="C73" s="19"/>
      <c r="D73" s="20">
        <v>4041122</v>
      </c>
      <c r="E73" s="21">
        <v>4041122</v>
      </c>
      <c r="F73" s="21">
        <v>269023</v>
      </c>
      <c r="G73" s="21">
        <v>307318</v>
      </c>
      <c r="H73" s="21">
        <v>300770</v>
      </c>
      <c r="I73" s="21">
        <v>877111</v>
      </c>
      <c r="J73" s="21">
        <v>305906</v>
      </c>
      <c r="K73" s="21">
        <v>296896</v>
      </c>
      <c r="L73" s="21">
        <v>310013</v>
      </c>
      <c r="M73" s="21">
        <v>912815</v>
      </c>
      <c r="N73" s="21">
        <v>304555</v>
      </c>
      <c r="O73" s="21">
        <v>495357</v>
      </c>
      <c r="P73" s="21">
        <v>302980</v>
      </c>
      <c r="Q73" s="21">
        <v>1102892</v>
      </c>
      <c r="R73" s="21">
        <v>302980</v>
      </c>
      <c r="S73" s="21">
        <v>605959</v>
      </c>
      <c r="T73" s="21">
        <v>311662</v>
      </c>
      <c r="U73" s="21">
        <v>1220601</v>
      </c>
      <c r="V73" s="21">
        <v>4113419</v>
      </c>
      <c r="W73" s="21">
        <v>4041122</v>
      </c>
      <c r="X73" s="21"/>
      <c r="Y73" s="20"/>
      <c r="Z73" s="23">
        <v>4041122</v>
      </c>
    </row>
    <row r="74" spans="1:26" ht="13.5" hidden="1">
      <c r="A74" s="39" t="s">
        <v>107</v>
      </c>
      <c r="B74" s="19">
        <v>55344621</v>
      </c>
      <c r="C74" s="19"/>
      <c r="D74" s="20">
        <v>-24340000</v>
      </c>
      <c r="E74" s="21">
        <v>-24340000</v>
      </c>
      <c r="F74" s="21"/>
      <c r="G74" s="21">
        <v>2794</v>
      </c>
      <c r="H74" s="21"/>
      <c r="I74" s="21">
        <v>2794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2794</v>
      </c>
      <c r="W74" s="21">
        <v>-24340000</v>
      </c>
      <c r="X74" s="21"/>
      <c r="Y74" s="20"/>
      <c r="Z74" s="23">
        <v>-24340000</v>
      </c>
    </row>
    <row r="75" spans="1:26" ht="13.5" hidden="1">
      <c r="A75" s="40" t="s">
        <v>110</v>
      </c>
      <c r="B75" s="28"/>
      <c r="C75" s="28"/>
      <c r="D75" s="29">
        <v>6000</v>
      </c>
      <c r="E75" s="30">
        <v>6000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6000</v>
      </c>
      <c r="X75" s="30"/>
      <c r="Y75" s="29"/>
      <c r="Z75" s="31">
        <v>6000</v>
      </c>
    </row>
    <row r="76" spans="1:26" ht="13.5" hidden="1">
      <c r="A76" s="42" t="s">
        <v>222</v>
      </c>
      <c r="B76" s="32">
        <v>84990066</v>
      </c>
      <c r="C76" s="32">
        <v>103780342</v>
      </c>
      <c r="D76" s="33">
        <v>96856971</v>
      </c>
      <c r="E76" s="34">
        <v>96856971</v>
      </c>
      <c r="F76" s="34">
        <v>4181736</v>
      </c>
      <c r="G76" s="34">
        <v>4929642</v>
      </c>
      <c r="H76" s="34">
        <v>7808721</v>
      </c>
      <c r="I76" s="34">
        <v>16920099</v>
      </c>
      <c r="J76" s="34">
        <v>3981196</v>
      </c>
      <c r="K76" s="34">
        <v>9316291</v>
      </c>
      <c r="L76" s="34">
        <v>8676803</v>
      </c>
      <c r="M76" s="34">
        <v>21974290</v>
      </c>
      <c r="N76" s="34">
        <v>5828076</v>
      </c>
      <c r="O76" s="34">
        <v>18534384</v>
      </c>
      <c r="P76" s="34">
        <v>10001786</v>
      </c>
      <c r="Q76" s="34">
        <v>34364246</v>
      </c>
      <c r="R76" s="34">
        <v>7478709</v>
      </c>
      <c r="S76" s="34">
        <v>9285627</v>
      </c>
      <c r="T76" s="34">
        <v>13757371</v>
      </c>
      <c r="U76" s="34">
        <v>30521707</v>
      </c>
      <c r="V76" s="34">
        <v>103780342</v>
      </c>
      <c r="W76" s="34">
        <v>96856971</v>
      </c>
      <c r="X76" s="34"/>
      <c r="Y76" s="33"/>
      <c r="Z76" s="35">
        <v>96856971</v>
      </c>
    </row>
    <row r="77" spans="1:26" ht="13.5" hidden="1">
      <c r="A77" s="37" t="s">
        <v>31</v>
      </c>
      <c r="B77" s="19">
        <v>29014752</v>
      </c>
      <c r="C77" s="19">
        <v>48345194</v>
      </c>
      <c r="D77" s="20">
        <v>43200000</v>
      </c>
      <c r="E77" s="21">
        <v>43200000</v>
      </c>
      <c r="F77" s="21">
        <v>3275469</v>
      </c>
      <c r="G77" s="21">
        <v>3533469</v>
      </c>
      <c r="H77" s="21">
        <v>2693714</v>
      </c>
      <c r="I77" s="21">
        <v>9502652</v>
      </c>
      <c r="J77" s="21">
        <v>2804427</v>
      </c>
      <c r="K77" s="21">
        <v>3061032</v>
      </c>
      <c r="L77" s="21">
        <v>3442235</v>
      </c>
      <c r="M77" s="21">
        <v>9307694</v>
      </c>
      <c r="N77" s="21">
        <v>49251</v>
      </c>
      <c r="O77" s="21">
        <v>7557437</v>
      </c>
      <c r="P77" s="21">
        <v>3873116</v>
      </c>
      <c r="Q77" s="21">
        <v>11479804</v>
      </c>
      <c r="R77" s="21">
        <v>2913518</v>
      </c>
      <c r="S77" s="21">
        <v>3201617</v>
      </c>
      <c r="T77" s="21">
        <v>11939909</v>
      </c>
      <c r="U77" s="21">
        <v>18055044</v>
      </c>
      <c r="V77" s="21">
        <v>48345194</v>
      </c>
      <c r="W77" s="21">
        <v>43200000</v>
      </c>
      <c r="X77" s="21"/>
      <c r="Y77" s="20"/>
      <c r="Z77" s="23">
        <v>43200000</v>
      </c>
    </row>
    <row r="78" spans="1:26" ht="13.5" hidden="1">
      <c r="A78" s="38" t="s">
        <v>32</v>
      </c>
      <c r="B78" s="19">
        <v>55344621</v>
      </c>
      <c r="C78" s="19">
        <v>53498273</v>
      </c>
      <c r="D78" s="20">
        <v>53656971</v>
      </c>
      <c r="E78" s="21">
        <v>53656971</v>
      </c>
      <c r="F78" s="21">
        <v>906267</v>
      </c>
      <c r="G78" s="21">
        <v>956884</v>
      </c>
      <c r="H78" s="21">
        <v>4891815</v>
      </c>
      <c r="I78" s="21">
        <v>6754966</v>
      </c>
      <c r="J78" s="21">
        <v>953841</v>
      </c>
      <c r="K78" s="21">
        <v>6023798</v>
      </c>
      <c r="L78" s="21">
        <v>4997654</v>
      </c>
      <c r="M78" s="21">
        <v>11975293</v>
      </c>
      <c r="N78" s="21">
        <v>5538295</v>
      </c>
      <c r="O78" s="21">
        <v>10770095</v>
      </c>
      <c r="P78" s="21">
        <v>6128670</v>
      </c>
      <c r="Q78" s="21">
        <v>22437060</v>
      </c>
      <c r="R78" s="21">
        <v>4565191</v>
      </c>
      <c r="S78" s="21">
        <v>5948301</v>
      </c>
      <c r="T78" s="21">
        <v>1817462</v>
      </c>
      <c r="U78" s="21">
        <v>12330954</v>
      </c>
      <c r="V78" s="21">
        <v>53498273</v>
      </c>
      <c r="W78" s="21">
        <v>53656971</v>
      </c>
      <c r="X78" s="21"/>
      <c r="Y78" s="20"/>
      <c r="Z78" s="23">
        <v>53656971</v>
      </c>
    </row>
    <row r="79" spans="1:26" ht="13.5" hidden="1">
      <c r="A79" s="39" t="s">
        <v>103</v>
      </c>
      <c r="B79" s="19">
        <v>32894829</v>
      </c>
      <c r="C79" s="19">
        <v>37861838</v>
      </c>
      <c r="D79" s="20">
        <v>33206492</v>
      </c>
      <c r="E79" s="21">
        <v>33206492</v>
      </c>
      <c r="F79" s="21">
        <v>149900</v>
      </c>
      <c r="G79" s="21">
        <v>164993</v>
      </c>
      <c r="H79" s="21">
        <v>3542582</v>
      </c>
      <c r="I79" s="21">
        <v>3857475</v>
      </c>
      <c r="J79" s="21">
        <v>163179</v>
      </c>
      <c r="K79" s="21">
        <v>4570840</v>
      </c>
      <c r="L79" s="21">
        <v>3501127</v>
      </c>
      <c r="M79" s="21">
        <v>8235146</v>
      </c>
      <c r="N79" s="21">
        <v>3779882</v>
      </c>
      <c r="O79" s="21">
        <v>7768713</v>
      </c>
      <c r="P79" s="21">
        <v>4777952</v>
      </c>
      <c r="Q79" s="21">
        <v>16326547</v>
      </c>
      <c r="R79" s="21">
        <v>3547181</v>
      </c>
      <c r="S79" s="21">
        <v>4427162</v>
      </c>
      <c r="T79" s="21">
        <v>1468327</v>
      </c>
      <c r="U79" s="21">
        <v>9442670</v>
      </c>
      <c r="V79" s="21">
        <v>37861838</v>
      </c>
      <c r="W79" s="21">
        <v>33206492</v>
      </c>
      <c r="X79" s="21"/>
      <c r="Y79" s="20"/>
      <c r="Z79" s="23">
        <v>33206492</v>
      </c>
    </row>
    <row r="80" spans="1:26" ht="13.5" hidden="1">
      <c r="A80" s="39" t="s">
        <v>104</v>
      </c>
      <c r="B80" s="19">
        <v>17552945</v>
      </c>
      <c r="C80" s="19">
        <v>9485552</v>
      </c>
      <c r="D80" s="20">
        <v>13782667</v>
      </c>
      <c r="E80" s="21">
        <v>13782667</v>
      </c>
      <c r="F80" s="21">
        <v>255597</v>
      </c>
      <c r="G80" s="21">
        <v>253790</v>
      </c>
      <c r="H80" s="21">
        <v>817694</v>
      </c>
      <c r="I80" s="21">
        <v>1327081</v>
      </c>
      <c r="J80" s="21">
        <v>254131</v>
      </c>
      <c r="K80" s="21">
        <v>923718</v>
      </c>
      <c r="L80" s="21">
        <v>953551</v>
      </c>
      <c r="M80" s="21">
        <v>2131400</v>
      </c>
      <c r="N80" s="21">
        <v>1220949</v>
      </c>
      <c r="O80" s="21">
        <v>2039973</v>
      </c>
      <c r="P80" s="21">
        <v>847951</v>
      </c>
      <c r="Q80" s="21">
        <v>4108873</v>
      </c>
      <c r="R80" s="21">
        <v>639808</v>
      </c>
      <c r="S80" s="21">
        <v>1015084</v>
      </c>
      <c r="T80" s="21">
        <v>263306</v>
      </c>
      <c r="U80" s="21">
        <v>1918198</v>
      </c>
      <c r="V80" s="21">
        <v>9485552</v>
      </c>
      <c r="W80" s="21">
        <v>13782667</v>
      </c>
      <c r="X80" s="21"/>
      <c r="Y80" s="20"/>
      <c r="Z80" s="23">
        <v>13782667</v>
      </c>
    </row>
    <row r="81" spans="1:26" ht="13.5" hidden="1">
      <c r="A81" s="39" t="s">
        <v>105</v>
      </c>
      <c r="B81" s="19">
        <v>3948487</v>
      </c>
      <c r="C81" s="19">
        <v>2785022</v>
      </c>
      <c r="D81" s="20">
        <v>2436800</v>
      </c>
      <c r="E81" s="21">
        <v>2436800</v>
      </c>
      <c r="F81" s="21">
        <v>231747</v>
      </c>
      <c r="G81" s="21">
        <v>307318</v>
      </c>
      <c r="H81" s="21">
        <v>230769</v>
      </c>
      <c r="I81" s="21">
        <v>769834</v>
      </c>
      <c r="J81" s="21">
        <v>230625</v>
      </c>
      <c r="K81" s="21">
        <v>232344</v>
      </c>
      <c r="L81" s="21">
        <v>232963</v>
      </c>
      <c r="M81" s="21">
        <v>695932</v>
      </c>
      <c r="N81" s="21">
        <v>232909</v>
      </c>
      <c r="O81" s="21">
        <v>466052</v>
      </c>
      <c r="P81" s="21">
        <v>199787</v>
      </c>
      <c r="Q81" s="21">
        <v>898748</v>
      </c>
      <c r="R81" s="21">
        <v>150288</v>
      </c>
      <c r="S81" s="21">
        <v>231745</v>
      </c>
      <c r="T81" s="21">
        <v>38475</v>
      </c>
      <c r="U81" s="21">
        <v>420508</v>
      </c>
      <c r="V81" s="21">
        <v>2785022</v>
      </c>
      <c r="W81" s="21">
        <v>2436800</v>
      </c>
      <c r="X81" s="21"/>
      <c r="Y81" s="20"/>
      <c r="Z81" s="23">
        <v>2436800</v>
      </c>
    </row>
    <row r="82" spans="1:26" ht="13.5" hidden="1">
      <c r="A82" s="39" t="s">
        <v>106</v>
      </c>
      <c r="B82" s="19">
        <v>948360</v>
      </c>
      <c r="C82" s="19">
        <v>3365861</v>
      </c>
      <c r="D82" s="20">
        <v>3637012</v>
      </c>
      <c r="E82" s="21">
        <v>3637012</v>
      </c>
      <c r="F82" s="21">
        <v>269023</v>
      </c>
      <c r="G82" s="21">
        <v>230783</v>
      </c>
      <c r="H82" s="21">
        <v>300770</v>
      </c>
      <c r="I82" s="21">
        <v>800576</v>
      </c>
      <c r="J82" s="21">
        <v>305906</v>
      </c>
      <c r="K82" s="21">
        <v>296896</v>
      </c>
      <c r="L82" s="21">
        <v>310013</v>
      </c>
      <c r="M82" s="21">
        <v>912815</v>
      </c>
      <c r="N82" s="21">
        <v>304555</v>
      </c>
      <c r="O82" s="21">
        <v>495357</v>
      </c>
      <c r="P82" s="21">
        <v>302980</v>
      </c>
      <c r="Q82" s="21">
        <v>1102892</v>
      </c>
      <c r="R82" s="21">
        <v>227914</v>
      </c>
      <c r="S82" s="21">
        <v>274310</v>
      </c>
      <c r="T82" s="21">
        <v>47354</v>
      </c>
      <c r="U82" s="21">
        <v>549578</v>
      </c>
      <c r="V82" s="21">
        <v>3365861</v>
      </c>
      <c r="W82" s="21">
        <v>3637012</v>
      </c>
      <c r="X82" s="21"/>
      <c r="Y82" s="20"/>
      <c r="Z82" s="23">
        <v>3637012</v>
      </c>
    </row>
    <row r="83" spans="1:26" ht="13.5" hidden="1">
      <c r="A83" s="39" t="s">
        <v>107</v>
      </c>
      <c r="B83" s="19"/>
      <c r="C83" s="19"/>
      <c r="D83" s="20">
        <v>594000</v>
      </c>
      <c r="E83" s="21">
        <v>594000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594000</v>
      </c>
      <c r="X83" s="21"/>
      <c r="Y83" s="20"/>
      <c r="Z83" s="23">
        <v>594000</v>
      </c>
    </row>
    <row r="84" spans="1:26" ht="13.5" hidden="1">
      <c r="A84" s="40" t="s">
        <v>110</v>
      </c>
      <c r="B84" s="28">
        <v>630693</v>
      </c>
      <c r="C84" s="28">
        <v>1936875</v>
      </c>
      <c r="D84" s="29"/>
      <c r="E84" s="30"/>
      <c r="F84" s="30"/>
      <c r="G84" s="30">
        <v>439289</v>
      </c>
      <c r="H84" s="30">
        <v>223192</v>
      </c>
      <c r="I84" s="30">
        <v>662481</v>
      </c>
      <c r="J84" s="30">
        <v>222928</v>
      </c>
      <c r="K84" s="30">
        <v>231461</v>
      </c>
      <c r="L84" s="30">
        <v>236914</v>
      </c>
      <c r="M84" s="30">
        <v>691303</v>
      </c>
      <c r="N84" s="30">
        <v>240530</v>
      </c>
      <c r="O84" s="30">
        <v>206852</v>
      </c>
      <c r="P84" s="30"/>
      <c r="Q84" s="30">
        <v>447382</v>
      </c>
      <c r="R84" s="30"/>
      <c r="S84" s="30">
        <v>135709</v>
      </c>
      <c r="T84" s="30"/>
      <c r="U84" s="30">
        <v>135709</v>
      </c>
      <c r="V84" s="30">
        <v>1936875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144485198</v>
      </c>
      <c r="D5" s="158">
        <f>SUM(D6:D8)</f>
        <v>0</v>
      </c>
      <c r="E5" s="159">
        <f t="shared" si="0"/>
        <v>170513511</v>
      </c>
      <c r="F5" s="105">
        <f t="shared" si="0"/>
        <v>170513511</v>
      </c>
      <c r="G5" s="105">
        <f t="shared" si="0"/>
        <v>163926561</v>
      </c>
      <c r="H5" s="105">
        <f t="shared" si="0"/>
        <v>9001925</v>
      </c>
      <c r="I5" s="105">
        <f t="shared" si="0"/>
        <v>3088476</v>
      </c>
      <c r="J5" s="105">
        <f t="shared" si="0"/>
        <v>176016962</v>
      </c>
      <c r="K5" s="105">
        <f t="shared" si="0"/>
        <v>9997101</v>
      </c>
      <c r="L5" s="105">
        <f t="shared" si="0"/>
        <v>78176788</v>
      </c>
      <c r="M5" s="105">
        <f t="shared" si="0"/>
        <v>42067633</v>
      </c>
      <c r="N5" s="105">
        <f t="shared" si="0"/>
        <v>130241522</v>
      </c>
      <c r="O5" s="105">
        <f t="shared" si="0"/>
        <v>151049</v>
      </c>
      <c r="P5" s="105">
        <f t="shared" si="0"/>
        <v>26384405</v>
      </c>
      <c r="Q5" s="105">
        <f t="shared" si="0"/>
        <v>63313826</v>
      </c>
      <c r="R5" s="105">
        <f t="shared" si="0"/>
        <v>89849280</v>
      </c>
      <c r="S5" s="105">
        <f t="shared" si="0"/>
        <v>4672826</v>
      </c>
      <c r="T5" s="105">
        <f t="shared" si="0"/>
        <v>8933280</v>
      </c>
      <c r="U5" s="105">
        <f t="shared" si="0"/>
        <v>3318626</v>
      </c>
      <c r="V5" s="105">
        <f t="shared" si="0"/>
        <v>16924732</v>
      </c>
      <c r="W5" s="105">
        <f t="shared" si="0"/>
        <v>413032496</v>
      </c>
      <c r="X5" s="105">
        <f t="shared" si="0"/>
        <v>170513511</v>
      </c>
      <c r="Y5" s="105">
        <f t="shared" si="0"/>
        <v>242518985</v>
      </c>
      <c r="Z5" s="142">
        <f>+IF(X5&lt;&gt;0,+(Y5/X5)*100,0)</f>
        <v>142.22860322194643</v>
      </c>
      <c r="AA5" s="158">
        <f>SUM(AA6:AA8)</f>
        <v>170513511</v>
      </c>
    </row>
    <row r="6" spans="1:27" ht="13.5">
      <c r="A6" s="143" t="s">
        <v>75</v>
      </c>
      <c r="B6" s="141"/>
      <c r="C6" s="160">
        <v>495255</v>
      </c>
      <c r="D6" s="160"/>
      <c r="E6" s="161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>
        <v>0</v>
      </c>
      <c r="AA6" s="160"/>
    </row>
    <row r="7" spans="1:27" ht="13.5">
      <c r="A7" s="143" t="s">
        <v>76</v>
      </c>
      <c r="B7" s="141"/>
      <c r="C7" s="162">
        <v>84672507</v>
      </c>
      <c r="D7" s="162"/>
      <c r="E7" s="163">
        <v>168336226</v>
      </c>
      <c r="F7" s="164">
        <v>168336226</v>
      </c>
      <c r="G7" s="164">
        <v>163747850</v>
      </c>
      <c r="H7" s="164">
        <v>8859074</v>
      </c>
      <c r="I7" s="164"/>
      <c r="J7" s="164">
        <v>172606924</v>
      </c>
      <c r="K7" s="164">
        <v>9775151</v>
      </c>
      <c r="L7" s="164">
        <v>76978057</v>
      </c>
      <c r="M7" s="164">
        <v>41862247</v>
      </c>
      <c r="N7" s="164">
        <v>128615455</v>
      </c>
      <c r="O7" s="164">
        <v>137080</v>
      </c>
      <c r="P7" s="164">
        <v>26078994</v>
      </c>
      <c r="Q7" s="164">
        <v>63196502</v>
      </c>
      <c r="R7" s="164">
        <v>89412576</v>
      </c>
      <c r="S7" s="164">
        <v>4555502</v>
      </c>
      <c r="T7" s="164">
        <v>8617262</v>
      </c>
      <c r="U7" s="164">
        <v>2108663</v>
      </c>
      <c r="V7" s="164">
        <v>15281427</v>
      </c>
      <c r="W7" s="164">
        <v>405916382</v>
      </c>
      <c r="X7" s="164">
        <v>168336226</v>
      </c>
      <c r="Y7" s="164">
        <v>237580156</v>
      </c>
      <c r="Z7" s="146">
        <v>141.13</v>
      </c>
      <c r="AA7" s="162">
        <v>168336226</v>
      </c>
    </row>
    <row r="8" spans="1:27" ht="13.5">
      <c r="A8" s="143" t="s">
        <v>77</v>
      </c>
      <c r="B8" s="141"/>
      <c r="C8" s="160">
        <v>59317436</v>
      </c>
      <c r="D8" s="160"/>
      <c r="E8" s="161">
        <v>2177285</v>
      </c>
      <c r="F8" s="65">
        <v>2177285</v>
      </c>
      <c r="G8" s="65">
        <v>178711</v>
      </c>
      <c r="H8" s="65">
        <v>142851</v>
      </c>
      <c r="I8" s="65">
        <v>3088476</v>
      </c>
      <c r="J8" s="65">
        <v>3410038</v>
      </c>
      <c r="K8" s="65">
        <v>221950</v>
      </c>
      <c r="L8" s="65">
        <v>1198731</v>
      </c>
      <c r="M8" s="65">
        <v>205386</v>
      </c>
      <c r="N8" s="65">
        <v>1626067</v>
      </c>
      <c r="O8" s="65">
        <v>13969</v>
      </c>
      <c r="P8" s="65">
        <v>305411</v>
      </c>
      <c r="Q8" s="65">
        <v>117324</v>
      </c>
      <c r="R8" s="65">
        <v>436704</v>
      </c>
      <c r="S8" s="65">
        <v>117324</v>
      </c>
      <c r="T8" s="65">
        <v>316018</v>
      </c>
      <c r="U8" s="65">
        <v>1209963</v>
      </c>
      <c r="V8" s="65">
        <v>1643305</v>
      </c>
      <c r="W8" s="65">
        <v>7116114</v>
      </c>
      <c r="X8" s="65">
        <v>2177285</v>
      </c>
      <c r="Y8" s="65">
        <v>4938829</v>
      </c>
      <c r="Z8" s="145">
        <v>226.83</v>
      </c>
      <c r="AA8" s="160">
        <v>2177285</v>
      </c>
    </row>
    <row r="9" spans="1:27" ht="13.5">
      <c r="A9" s="140" t="s">
        <v>78</v>
      </c>
      <c r="B9" s="141"/>
      <c r="C9" s="158">
        <f aca="true" t="shared" si="1" ref="C9:Y9">SUM(C10:C14)</f>
        <v>68158857</v>
      </c>
      <c r="D9" s="158">
        <f>SUM(D10:D14)</f>
        <v>0</v>
      </c>
      <c r="E9" s="159">
        <f t="shared" si="1"/>
        <v>3619967</v>
      </c>
      <c r="F9" s="105">
        <f t="shared" si="1"/>
        <v>3619967</v>
      </c>
      <c r="G9" s="105">
        <f t="shared" si="1"/>
        <v>33346</v>
      </c>
      <c r="H9" s="105">
        <f t="shared" si="1"/>
        <v>76627</v>
      </c>
      <c r="I9" s="105">
        <f t="shared" si="1"/>
        <v>52693</v>
      </c>
      <c r="J9" s="105">
        <f t="shared" si="1"/>
        <v>162666</v>
      </c>
      <c r="K9" s="105">
        <f t="shared" si="1"/>
        <v>3367</v>
      </c>
      <c r="L9" s="105">
        <f t="shared" si="1"/>
        <v>41421</v>
      </c>
      <c r="M9" s="105">
        <f t="shared" si="1"/>
        <v>46350</v>
      </c>
      <c r="N9" s="105">
        <f t="shared" si="1"/>
        <v>91138</v>
      </c>
      <c r="O9" s="105">
        <f t="shared" si="1"/>
        <v>53289</v>
      </c>
      <c r="P9" s="105">
        <f t="shared" si="1"/>
        <v>57248</v>
      </c>
      <c r="Q9" s="105">
        <f t="shared" si="1"/>
        <v>1023344</v>
      </c>
      <c r="R9" s="105">
        <f t="shared" si="1"/>
        <v>1133881</v>
      </c>
      <c r="S9" s="105">
        <f t="shared" si="1"/>
        <v>1023344</v>
      </c>
      <c r="T9" s="105">
        <f t="shared" si="1"/>
        <v>42628</v>
      </c>
      <c r="U9" s="105">
        <f t="shared" si="1"/>
        <v>57033</v>
      </c>
      <c r="V9" s="105">
        <f t="shared" si="1"/>
        <v>1123005</v>
      </c>
      <c r="W9" s="105">
        <f t="shared" si="1"/>
        <v>2510690</v>
      </c>
      <c r="X9" s="105">
        <f t="shared" si="1"/>
        <v>3619967</v>
      </c>
      <c r="Y9" s="105">
        <f t="shared" si="1"/>
        <v>-1109277</v>
      </c>
      <c r="Z9" s="142">
        <f>+IF(X9&lt;&gt;0,+(Y9/X9)*100,0)</f>
        <v>-30.643290394636196</v>
      </c>
      <c r="AA9" s="158">
        <f>SUM(AA10:AA14)</f>
        <v>3619967</v>
      </c>
    </row>
    <row r="10" spans="1:27" ht="13.5">
      <c r="A10" s="143" t="s">
        <v>79</v>
      </c>
      <c r="B10" s="141"/>
      <c r="C10" s="160">
        <v>68158857</v>
      </c>
      <c r="D10" s="160"/>
      <c r="E10" s="161">
        <v>101027</v>
      </c>
      <c r="F10" s="65">
        <v>101027</v>
      </c>
      <c r="G10" s="65">
        <v>6927</v>
      </c>
      <c r="H10" s="65">
        <v>6718</v>
      </c>
      <c r="I10" s="65">
        <v>7570</v>
      </c>
      <c r="J10" s="65">
        <v>21215</v>
      </c>
      <c r="K10" s="65">
        <v>2834</v>
      </c>
      <c r="L10" s="65">
        <v>4285</v>
      </c>
      <c r="M10" s="65">
        <v>6462</v>
      </c>
      <c r="N10" s="65">
        <v>13581</v>
      </c>
      <c r="O10" s="65">
        <v>5711</v>
      </c>
      <c r="P10" s="65">
        <v>11685</v>
      </c>
      <c r="Q10" s="65">
        <v>4001</v>
      </c>
      <c r="R10" s="65">
        <v>21397</v>
      </c>
      <c r="S10" s="65">
        <v>4001</v>
      </c>
      <c r="T10" s="65">
        <v>7354</v>
      </c>
      <c r="U10" s="65">
        <v>7672</v>
      </c>
      <c r="V10" s="65">
        <v>19027</v>
      </c>
      <c r="W10" s="65">
        <v>75220</v>
      </c>
      <c r="X10" s="65">
        <v>101027</v>
      </c>
      <c r="Y10" s="65">
        <v>-25807</v>
      </c>
      <c r="Z10" s="145">
        <v>-25.54</v>
      </c>
      <c r="AA10" s="160">
        <v>101027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/>
      <c r="D12" s="160"/>
      <c r="E12" s="161">
        <v>3518940</v>
      </c>
      <c r="F12" s="65">
        <v>3518940</v>
      </c>
      <c r="G12" s="65">
        <v>26419</v>
      </c>
      <c r="H12" s="65">
        <v>69909</v>
      </c>
      <c r="I12" s="65">
        <v>45123</v>
      </c>
      <c r="J12" s="65">
        <v>141451</v>
      </c>
      <c r="K12" s="65">
        <v>533</v>
      </c>
      <c r="L12" s="65">
        <v>37136</v>
      </c>
      <c r="M12" s="65">
        <v>39888</v>
      </c>
      <c r="N12" s="65">
        <v>77557</v>
      </c>
      <c r="O12" s="65">
        <v>47578</v>
      </c>
      <c r="P12" s="65">
        <v>45563</v>
      </c>
      <c r="Q12" s="65">
        <v>1019343</v>
      </c>
      <c r="R12" s="65">
        <v>1112484</v>
      </c>
      <c r="S12" s="65">
        <v>1019343</v>
      </c>
      <c r="T12" s="65">
        <v>35274</v>
      </c>
      <c r="U12" s="65">
        <v>49361</v>
      </c>
      <c r="V12" s="65">
        <v>1103978</v>
      </c>
      <c r="W12" s="65">
        <v>2435470</v>
      </c>
      <c r="X12" s="65">
        <v>3518940</v>
      </c>
      <c r="Y12" s="65">
        <v>-1083470</v>
      </c>
      <c r="Z12" s="145">
        <v>-30.79</v>
      </c>
      <c r="AA12" s="160">
        <v>3518940</v>
      </c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193952</v>
      </c>
      <c r="D15" s="158">
        <f>SUM(D16:D18)</f>
        <v>0</v>
      </c>
      <c r="E15" s="159">
        <f t="shared" si="2"/>
        <v>42773828</v>
      </c>
      <c r="F15" s="105">
        <f t="shared" si="2"/>
        <v>42773828</v>
      </c>
      <c r="G15" s="105">
        <f t="shared" si="2"/>
        <v>260156</v>
      </c>
      <c r="H15" s="105">
        <f t="shared" si="2"/>
        <v>2648999</v>
      </c>
      <c r="I15" s="105">
        <f t="shared" si="2"/>
        <v>324544</v>
      </c>
      <c r="J15" s="105">
        <f t="shared" si="2"/>
        <v>3233699</v>
      </c>
      <c r="K15" s="105">
        <f t="shared" si="2"/>
        <v>829007</v>
      </c>
      <c r="L15" s="105">
        <f t="shared" si="2"/>
        <v>2048424</v>
      </c>
      <c r="M15" s="105">
        <f t="shared" si="2"/>
        <v>2934370</v>
      </c>
      <c r="N15" s="105">
        <f t="shared" si="2"/>
        <v>5811801</v>
      </c>
      <c r="O15" s="105">
        <f t="shared" si="2"/>
        <v>609280</v>
      </c>
      <c r="P15" s="105">
        <f t="shared" si="2"/>
        <v>1638198</v>
      </c>
      <c r="Q15" s="105">
        <f t="shared" si="2"/>
        <v>1395224</v>
      </c>
      <c r="R15" s="105">
        <f t="shared" si="2"/>
        <v>3642702</v>
      </c>
      <c r="S15" s="105">
        <f t="shared" si="2"/>
        <v>1395224</v>
      </c>
      <c r="T15" s="105">
        <f t="shared" si="2"/>
        <v>362463</v>
      </c>
      <c r="U15" s="105">
        <f t="shared" si="2"/>
        <v>3643102</v>
      </c>
      <c r="V15" s="105">
        <f t="shared" si="2"/>
        <v>5400789</v>
      </c>
      <c r="W15" s="105">
        <f t="shared" si="2"/>
        <v>18088991</v>
      </c>
      <c r="X15" s="105">
        <f t="shared" si="2"/>
        <v>42773828</v>
      </c>
      <c r="Y15" s="105">
        <f t="shared" si="2"/>
        <v>-24684837</v>
      </c>
      <c r="Z15" s="142">
        <f>+IF(X15&lt;&gt;0,+(Y15/X15)*100,0)</f>
        <v>-57.71014228607269</v>
      </c>
      <c r="AA15" s="158">
        <f>SUM(AA16:AA18)</f>
        <v>42773828</v>
      </c>
    </row>
    <row r="16" spans="1:27" ht="13.5">
      <c r="A16" s="143" t="s">
        <v>85</v>
      </c>
      <c r="B16" s="141"/>
      <c r="C16" s="160">
        <v>193952</v>
      </c>
      <c r="D16" s="160"/>
      <c r="E16" s="161">
        <v>9749376</v>
      </c>
      <c r="F16" s="65">
        <v>9749376</v>
      </c>
      <c r="G16" s="65">
        <v>61646</v>
      </c>
      <c r="H16" s="65">
        <v>27180</v>
      </c>
      <c r="I16" s="65">
        <v>37479</v>
      </c>
      <c r="J16" s="65">
        <v>126305</v>
      </c>
      <c r="K16" s="65">
        <v>44363</v>
      </c>
      <c r="L16" s="65">
        <v>34354</v>
      </c>
      <c r="M16" s="65">
        <v>22653</v>
      </c>
      <c r="N16" s="65">
        <v>101370</v>
      </c>
      <c r="O16" s="65">
        <v>17653</v>
      </c>
      <c r="P16" s="65">
        <v>17856</v>
      </c>
      <c r="Q16" s="65">
        <v>27832</v>
      </c>
      <c r="R16" s="65">
        <v>63341</v>
      </c>
      <c r="S16" s="65">
        <v>27832</v>
      </c>
      <c r="T16" s="65">
        <v>52982</v>
      </c>
      <c r="U16" s="65">
        <v>15037</v>
      </c>
      <c r="V16" s="65">
        <v>95851</v>
      </c>
      <c r="W16" s="65">
        <v>386867</v>
      </c>
      <c r="X16" s="65">
        <v>9749376</v>
      </c>
      <c r="Y16" s="65">
        <v>-9362509</v>
      </c>
      <c r="Z16" s="145">
        <v>-96.03</v>
      </c>
      <c r="AA16" s="160">
        <v>9749376</v>
      </c>
    </row>
    <row r="17" spans="1:27" ht="13.5">
      <c r="A17" s="143" t="s">
        <v>86</v>
      </c>
      <c r="B17" s="141"/>
      <c r="C17" s="160"/>
      <c r="D17" s="160"/>
      <c r="E17" s="161">
        <v>32914452</v>
      </c>
      <c r="F17" s="65">
        <v>32914452</v>
      </c>
      <c r="G17" s="65">
        <v>104695</v>
      </c>
      <c r="H17" s="65">
        <v>2504636</v>
      </c>
      <c r="I17" s="65">
        <v>187272</v>
      </c>
      <c r="J17" s="65">
        <v>2796603</v>
      </c>
      <c r="K17" s="65">
        <v>648563</v>
      </c>
      <c r="L17" s="65">
        <v>1923849</v>
      </c>
      <c r="M17" s="65">
        <v>2796200</v>
      </c>
      <c r="N17" s="65">
        <v>5368612</v>
      </c>
      <c r="O17" s="65">
        <v>584890</v>
      </c>
      <c r="P17" s="65">
        <v>1431378</v>
      </c>
      <c r="Q17" s="65">
        <v>1275025</v>
      </c>
      <c r="R17" s="65">
        <v>3291293</v>
      </c>
      <c r="S17" s="65">
        <v>1275025</v>
      </c>
      <c r="T17" s="65">
        <v>117519</v>
      </c>
      <c r="U17" s="65">
        <v>3533079</v>
      </c>
      <c r="V17" s="65">
        <v>4925623</v>
      </c>
      <c r="W17" s="65">
        <v>16382131</v>
      </c>
      <c r="X17" s="65">
        <v>32914452</v>
      </c>
      <c r="Y17" s="65">
        <v>-16532321</v>
      </c>
      <c r="Z17" s="145">
        <v>-50.23</v>
      </c>
      <c r="AA17" s="160">
        <v>32914452</v>
      </c>
    </row>
    <row r="18" spans="1:27" ht="13.5">
      <c r="A18" s="143" t="s">
        <v>87</v>
      </c>
      <c r="B18" s="141"/>
      <c r="C18" s="160"/>
      <c r="D18" s="160"/>
      <c r="E18" s="161">
        <v>110000</v>
      </c>
      <c r="F18" s="65">
        <v>110000</v>
      </c>
      <c r="G18" s="65">
        <v>93815</v>
      </c>
      <c r="H18" s="65">
        <v>117183</v>
      </c>
      <c r="I18" s="65">
        <v>99793</v>
      </c>
      <c r="J18" s="65">
        <v>310791</v>
      </c>
      <c r="K18" s="65">
        <v>136081</v>
      </c>
      <c r="L18" s="65">
        <v>90221</v>
      </c>
      <c r="M18" s="65">
        <v>115517</v>
      </c>
      <c r="N18" s="65">
        <v>341819</v>
      </c>
      <c r="O18" s="65">
        <v>6737</v>
      </c>
      <c r="P18" s="65">
        <v>188964</v>
      </c>
      <c r="Q18" s="65">
        <v>92367</v>
      </c>
      <c r="R18" s="65">
        <v>288068</v>
      </c>
      <c r="S18" s="65">
        <v>92367</v>
      </c>
      <c r="T18" s="65">
        <v>191962</v>
      </c>
      <c r="U18" s="65">
        <v>94986</v>
      </c>
      <c r="V18" s="65">
        <v>379315</v>
      </c>
      <c r="W18" s="65">
        <v>1319993</v>
      </c>
      <c r="X18" s="65">
        <v>110000</v>
      </c>
      <c r="Y18" s="65">
        <v>1209993</v>
      </c>
      <c r="Z18" s="145">
        <v>1099.99</v>
      </c>
      <c r="AA18" s="160">
        <v>110000</v>
      </c>
    </row>
    <row r="19" spans="1:27" ht="13.5">
      <c r="A19" s="140" t="s">
        <v>88</v>
      </c>
      <c r="B19" s="147"/>
      <c r="C19" s="158">
        <f aca="true" t="shared" si="3" ref="C19:Y19">SUM(C20:C23)</f>
        <v>-29431527</v>
      </c>
      <c r="D19" s="158">
        <f>SUM(D20:D23)</f>
        <v>0</v>
      </c>
      <c r="E19" s="159">
        <f t="shared" si="3"/>
        <v>292435214</v>
      </c>
      <c r="F19" s="105">
        <f t="shared" si="3"/>
        <v>292435214</v>
      </c>
      <c r="G19" s="105">
        <f t="shared" si="3"/>
        <v>5624430</v>
      </c>
      <c r="H19" s="105">
        <f t="shared" si="3"/>
        <v>3020951</v>
      </c>
      <c r="I19" s="105">
        <f t="shared" si="3"/>
        <v>4891815</v>
      </c>
      <c r="J19" s="105">
        <f t="shared" si="3"/>
        <v>13537196</v>
      </c>
      <c r="K19" s="105">
        <f t="shared" si="3"/>
        <v>4937226</v>
      </c>
      <c r="L19" s="105">
        <f t="shared" si="3"/>
        <v>8940798</v>
      </c>
      <c r="M19" s="105">
        <f t="shared" si="3"/>
        <v>7914654</v>
      </c>
      <c r="N19" s="105">
        <f t="shared" si="3"/>
        <v>21792678</v>
      </c>
      <c r="O19" s="105">
        <f t="shared" si="3"/>
        <v>5538295</v>
      </c>
      <c r="P19" s="105">
        <f t="shared" si="3"/>
        <v>10770095</v>
      </c>
      <c r="Q19" s="105">
        <f t="shared" si="3"/>
        <v>6128670</v>
      </c>
      <c r="R19" s="105">
        <f t="shared" si="3"/>
        <v>22437060</v>
      </c>
      <c r="S19" s="105">
        <f t="shared" si="3"/>
        <v>6128670</v>
      </c>
      <c r="T19" s="105">
        <f t="shared" si="3"/>
        <v>2867180</v>
      </c>
      <c r="U19" s="105">
        <f t="shared" si="3"/>
        <v>6058678</v>
      </c>
      <c r="V19" s="105">
        <f t="shared" si="3"/>
        <v>15054528</v>
      </c>
      <c r="W19" s="105">
        <f t="shared" si="3"/>
        <v>72821462</v>
      </c>
      <c r="X19" s="105">
        <f t="shared" si="3"/>
        <v>292435214</v>
      </c>
      <c r="Y19" s="105">
        <f t="shared" si="3"/>
        <v>-219613752</v>
      </c>
      <c r="Z19" s="142">
        <f>+IF(X19&lt;&gt;0,+(Y19/X19)*100,0)</f>
        <v>-75.09825817351805</v>
      </c>
      <c r="AA19" s="158">
        <f>SUM(AA20:AA23)</f>
        <v>292435214</v>
      </c>
    </row>
    <row r="20" spans="1:27" ht="13.5">
      <c r="A20" s="143" t="s">
        <v>89</v>
      </c>
      <c r="B20" s="141"/>
      <c r="C20" s="160">
        <v>-31772566</v>
      </c>
      <c r="D20" s="160"/>
      <c r="E20" s="161">
        <v>91464003</v>
      </c>
      <c r="F20" s="65">
        <v>91464003</v>
      </c>
      <c r="G20" s="65">
        <v>4530325</v>
      </c>
      <c r="H20" s="65">
        <v>1593504</v>
      </c>
      <c r="I20" s="65">
        <v>3542582</v>
      </c>
      <c r="J20" s="65">
        <v>9666411</v>
      </c>
      <c r="K20" s="65">
        <v>3473922</v>
      </c>
      <c r="L20" s="65">
        <v>7487840</v>
      </c>
      <c r="M20" s="65">
        <v>6418127</v>
      </c>
      <c r="N20" s="65">
        <v>17379889</v>
      </c>
      <c r="O20" s="65">
        <v>3779882</v>
      </c>
      <c r="P20" s="65">
        <v>7768713</v>
      </c>
      <c r="Q20" s="65">
        <v>4777952</v>
      </c>
      <c r="R20" s="65">
        <v>16326547</v>
      </c>
      <c r="S20" s="65">
        <v>4777952</v>
      </c>
      <c r="T20" s="65">
        <v>91968</v>
      </c>
      <c r="U20" s="65">
        <v>2987785</v>
      </c>
      <c r="V20" s="65">
        <v>7857705</v>
      </c>
      <c r="W20" s="65">
        <v>51230552</v>
      </c>
      <c r="X20" s="65">
        <v>91464003</v>
      </c>
      <c r="Y20" s="65">
        <v>-40233451</v>
      </c>
      <c r="Z20" s="145">
        <v>-43.99</v>
      </c>
      <c r="AA20" s="160">
        <v>91464003</v>
      </c>
    </row>
    <row r="21" spans="1:27" ht="13.5">
      <c r="A21" s="143" t="s">
        <v>90</v>
      </c>
      <c r="B21" s="141"/>
      <c r="C21" s="160">
        <v>2341039</v>
      </c>
      <c r="D21" s="160"/>
      <c r="E21" s="161">
        <v>165457257</v>
      </c>
      <c r="F21" s="65">
        <v>165457257</v>
      </c>
      <c r="G21" s="65">
        <v>593335</v>
      </c>
      <c r="H21" s="65">
        <v>889346</v>
      </c>
      <c r="I21" s="65">
        <v>817694</v>
      </c>
      <c r="J21" s="65">
        <v>2300375</v>
      </c>
      <c r="K21" s="65">
        <v>926773</v>
      </c>
      <c r="L21" s="65">
        <v>923718</v>
      </c>
      <c r="M21" s="65">
        <v>953551</v>
      </c>
      <c r="N21" s="65">
        <v>2804042</v>
      </c>
      <c r="O21" s="65">
        <v>1220949</v>
      </c>
      <c r="P21" s="65">
        <v>2039973</v>
      </c>
      <c r="Q21" s="65">
        <v>847951</v>
      </c>
      <c r="R21" s="65">
        <v>4108873</v>
      </c>
      <c r="S21" s="65">
        <v>847951</v>
      </c>
      <c r="T21" s="65">
        <v>1704104</v>
      </c>
      <c r="U21" s="65">
        <v>2525796</v>
      </c>
      <c r="V21" s="65">
        <v>5077851</v>
      </c>
      <c r="W21" s="65">
        <v>14291141</v>
      </c>
      <c r="X21" s="65">
        <v>165457257</v>
      </c>
      <c r="Y21" s="65">
        <v>-151166116</v>
      </c>
      <c r="Z21" s="145">
        <v>-91.36</v>
      </c>
      <c r="AA21" s="160">
        <v>165457257</v>
      </c>
    </row>
    <row r="22" spans="1:27" ht="13.5">
      <c r="A22" s="143" t="s">
        <v>91</v>
      </c>
      <c r="B22" s="141"/>
      <c r="C22" s="162"/>
      <c r="D22" s="162"/>
      <c r="E22" s="163">
        <v>12707552</v>
      </c>
      <c r="F22" s="164">
        <v>12707552</v>
      </c>
      <c r="G22" s="164">
        <v>231747</v>
      </c>
      <c r="H22" s="164">
        <v>230783</v>
      </c>
      <c r="I22" s="164">
        <v>230769</v>
      </c>
      <c r="J22" s="164">
        <v>693299</v>
      </c>
      <c r="K22" s="164">
        <v>230625</v>
      </c>
      <c r="L22" s="164">
        <v>232344</v>
      </c>
      <c r="M22" s="164">
        <v>232963</v>
      </c>
      <c r="N22" s="164">
        <v>695932</v>
      </c>
      <c r="O22" s="164">
        <v>232909</v>
      </c>
      <c r="P22" s="164">
        <v>466052</v>
      </c>
      <c r="Q22" s="164">
        <v>199787</v>
      </c>
      <c r="R22" s="164">
        <v>898748</v>
      </c>
      <c r="S22" s="164">
        <v>199787</v>
      </c>
      <c r="T22" s="164">
        <v>465149</v>
      </c>
      <c r="U22" s="164">
        <v>233435</v>
      </c>
      <c r="V22" s="164">
        <v>898371</v>
      </c>
      <c r="W22" s="164">
        <v>3186350</v>
      </c>
      <c r="X22" s="164">
        <v>12707552</v>
      </c>
      <c r="Y22" s="164">
        <v>-9521202</v>
      </c>
      <c r="Z22" s="146">
        <v>-74.93</v>
      </c>
      <c r="AA22" s="162">
        <v>12707552</v>
      </c>
    </row>
    <row r="23" spans="1:27" ht="13.5">
      <c r="A23" s="143" t="s">
        <v>92</v>
      </c>
      <c r="B23" s="141"/>
      <c r="C23" s="160"/>
      <c r="D23" s="160"/>
      <c r="E23" s="161">
        <v>22806402</v>
      </c>
      <c r="F23" s="65">
        <v>22806402</v>
      </c>
      <c r="G23" s="65">
        <v>269023</v>
      </c>
      <c r="H23" s="65">
        <v>307318</v>
      </c>
      <c r="I23" s="65">
        <v>300770</v>
      </c>
      <c r="J23" s="65">
        <v>877111</v>
      </c>
      <c r="K23" s="65">
        <v>305906</v>
      </c>
      <c r="L23" s="65">
        <v>296896</v>
      </c>
      <c r="M23" s="65">
        <v>310013</v>
      </c>
      <c r="N23" s="65">
        <v>912815</v>
      </c>
      <c r="O23" s="65">
        <v>304555</v>
      </c>
      <c r="P23" s="65">
        <v>495357</v>
      </c>
      <c r="Q23" s="65">
        <v>302980</v>
      </c>
      <c r="R23" s="65">
        <v>1102892</v>
      </c>
      <c r="S23" s="65">
        <v>302980</v>
      </c>
      <c r="T23" s="65">
        <v>605959</v>
      </c>
      <c r="U23" s="65">
        <v>311662</v>
      </c>
      <c r="V23" s="65">
        <v>1220601</v>
      </c>
      <c r="W23" s="65">
        <v>4113419</v>
      </c>
      <c r="X23" s="65">
        <v>22806402</v>
      </c>
      <c r="Y23" s="65">
        <v>-18692983</v>
      </c>
      <c r="Z23" s="145">
        <v>-81.96</v>
      </c>
      <c r="AA23" s="160">
        <v>22806402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183406480</v>
      </c>
      <c r="D25" s="177">
        <f>+D5+D9+D15+D19+D24</f>
        <v>0</v>
      </c>
      <c r="E25" s="178">
        <f t="shared" si="4"/>
        <v>509342520</v>
      </c>
      <c r="F25" s="78">
        <f t="shared" si="4"/>
        <v>509342520</v>
      </c>
      <c r="G25" s="78">
        <f t="shared" si="4"/>
        <v>169844493</v>
      </c>
      <c r="H25" s="78">
        <f t="shared" si="4"/>
        <v>14748502</v>
      </c>
      <c r="I25" s="78">
        <f t="shared" si="4"/>
        <v>8357528</v>
      </c>
      <c r="J25" s="78">
        <f t="shared" si="4"/>
        <v>192950523</v>
      </c>
      <c r="K25" s="78">
        <f t="shared" si="4"/>
        <v>15766701</v>
      </c>
      <c r="L25" s="78">
        <f t="shared" si="4"/>
        <v>89207431</v>
      </c>
      <c r="M25" s="78">
        <f t="shared" si="4"/>
        <v>52963007</v>
      </c>
      <c r="N25" s="78">
        <f t="shared" si="4"/>
        <v>157937139</v>
      </c>
      <c r="O25" s="78">
        <f t="shared" si="4"/>
        <v>6351913</v>
      </c>
      <c r="P25" s="78">
        <f t="shared" si="4"/>
        <v>38849946</v>
      </c>
      <c r="Q25" s="78">
        <f t="shared" si="4"/>
        <v>71861064</v>
      </c>
      <c r="R25" s="78">
        <f t="shared" si="4"/>
        <v>117062923</v>
      </c>
      <c r="S25" s="78">
        <f t="shared" si="4"/>
        <v>13220064</v>
      </c>
      <c r="T25" s="78">
        <f t="shared" si="4"/>
        <v>12205551</v>
      </c>
      <c r="U25" s="78">
        <f t="shared" si="4"/>
        <v>13077439</v>
      </c>
      <c r="V25" s="78">
        <f t="shared" si="4"/>
        <v>38503054</v>
      </c>
      <c r="W25" s="78">
        <f t="shared" si="4"/>
        <v>506453639</v>
      </c>
      <c r="X25" s="78">
        <f t="shared" si="4"/>
        <v>509342520</v>
      </c>
      <c r="Y25" s="78">
        <f t="shared" si="4"/>
        <v>-2888881</v>
      </c>
      <c r="Z25" s="179">
        <f>+IF(X25&lt;&gt;0,+(Y25/X25)*100,0)</f>
        <v>-0.5671784480117623</v>
      </c>
      <c r="AA25" s="177">
        <f>+AA5+AA9+AA15+AA19+AA24</f>
        <v>509342520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397424499</v>
      </c>
      <c r="D28" s="158">
        <f>SUM(D29:D31)</f>
        <v>0</v>
      </c>
      <c r="E28" s="159">
        <f t="shared" si="5"/>
        <v>95428788</v>
      </c>
      <c r="F28" s="105">
        <f t="shared" si="5"/>
        <v>95428788</v>
      </c>
      <c r="G28" s="105">
        <f t="shared" si="5"/>
        <v>5929337</v>
      </c>
      <c r="H28" s="105">
        <f t="shared" si="5"/>
        <v>4981052</v>
      </c>
      <c r="I28" s="105">
        <f t="shared" si="5"/>
        <v>6186763</v>
      </c>
      <c r="J28" s="105">
        <f t="shared" si="5"/>
        <v>17097152</v>
      </c>
      <c r="K28" s="105">
        <f t="shared" si="5"/>
        <v>4869204</v>
      </c>
      <c r="L28" s="105">
        <f t="shared" si="5"/>
        <v>5849662</v>
      </c>
      <c r="M28" s="105">
        <f t="shared" si="5"/>
        <v>16921653</v>
      </c>
      <c r="N28" s="105">
        <f t="shared" si="5"/>
        <v>27640519</v>
      </c>
      <c r="O28" s="105">
        <f t="shared" si="5"/>
        <v>4231097</v>
      </c>
      <c r="P28" s="105">
        <f t="shared" si="5"/>
        <v>8834617</v>
      </c>
      <c r="Q28" s="105">
        <f t="shared" si="5"/>
        <v>7268496</v>
      </c>
      <c r="R28" s="105">
        <f t="shared" si="5"/>
        <v>20334210</v>
      </c>
      <c r="S28" s="105">
        <f t="shared" si="5"/>
        <v>7268496</v>
      </c>
      <c r="T28" s="105">
        <f t="shared" si="5"/>
        <v>7215749</v>
      </c>
      <c r="U28" s="105">
        <f t="shared" si="5"/>
        <v>8682163</v>
      </c>
      <c r="V28" s="105">
        <f t="shared" si="5"/>
        <v>23166408</v>
      </c>
      <c r="W28" s="105">
        <f t="shared" si="5"/>
        <v>88238289</v>
      </c>
      <c r="X28" s="105">
        <f t="shared" si="5"/>
        <v>95428788</v>
      </c>
      <c r="Y28" s="105">
        <f t="shared" si="5"/>
        <v>-7190499</v>
      </c>
      <c r="Z28" s="142">
        <f>+IF(X28&lt;&gt;0,+(Y28/X28)*100,0)</f>
        <v>-7.534936941670055</v>
      </c>
      <c r="AA28" s="158">
        <f>SUM(AA29:AA31)</f>
        <v>95428788</v>
      </c>
    </row>
    <row r="29" spans="1:27" ht="13.5">
      <c r="A29" s="143" t="s">
        <v>75</v>
      </c>
      <c r="B29" s="141"/>
      <c r="C29" s="160">
        <v>19214361</v>
      </c>
      <c r="D29" s="160"/>
      <c r="E29" s="161">
        <v>25003808</v>
      </c>
      <c r="F29" s="65">
        <v>25003808</v>
      </c>
      <c r="G29" s="65">
        <v>1756738</v>
      </c>
      <c r="H29" s="65">
        <v>2070868</v>
      </c>
      <c r="I29" s="65">
        <v>2417155</v>
      </c>
      <c r="J29" s="65">
        <v>6244761</v>
      </c>
      <c r="K29" s="65">
        <v>1802405</v>
      </c>
      <c r="L29" s="65">
        <v>2187271</v>
      </c>
      <c r="M29" s="65">
        <v>3146503</v>
      </c>
      <c r="N29" s="65">
        <v>7136179</v>
      </c>
      <c r="O29" s="65">
        <v>1967549</v>
      </c>
      <c r="P29" s="65">
        <v>2087328</v>
      </c>
      <c r="Q29" s="65">
        <v>2143492</v>
      </c>
      <c r="R29" s="65">
        <v>6198369</v>
      </c>
      <c r="S29" s="65">
        <v>2143492</v>
      </c>
      <c r="T29" s="65">
        <v>2187652</v>
      </c>
      <c r="U29" s="65">
        <v>2194614</v>
      </c>
      <c r="V29" s="65">
        <v>6525758</v>
      </c>
      <c r="W29" s="65">
        <v>26105067</v>
      </c>
      <c r="X29" s="65">
        <v>25003808</v>
      </c>
      <c r="Y29" s="65">
        <v>1101259</v>
      </c>
      <c r="Z29" s="145">
        <v>4.4</v>
      </c>
      <c r="AA29" s="160">
        <v>25003808</v>
      </c>
    </row>
    <row r="30" spans="1:27" ht="13.5">
      <c r="A30" s="143" t="s">
        <v>76</v>
      </c>
      <c r="B30" s="141"/>
      <c r="C30" s="162">
        <v>358275796</v>
      </c>
      <c r="D30" s="162"/>
      <c r="E30" s="163">
        <v>37950742</v>
      </c>
      <c r="F30" s="164">
        <v>37950742</v>
      </c>
      <c r="G30" s="164">
        <v>1730786</v>
      </c>
      <c r="H30" s="164">
        <v>1479374</v>
      </c>
      <c r="I30" s="164">
        <v>1688690</v>
      </c>
      <c r="J30" s="164">
        <v>4898850</v>
      </c>
      <c r="K30" s="164">
        <v>1073150</v>
      </c>
      <c r="L30" s="164">
        <v>2125004</v>
      </c>
      <c r="M30" s="164">
        <v>5138646</v>
      </c>
      <c r="N30" s="164">
        <v>8336800</v>
      </c>
      <c r="O30" s="164">
        <v>1147168</v>
      </c>
      <c r="P30" s="164">
        <v>1505950</v>
      </c>
      <c r="Q30" s="164">
        <v>2212003</v>
      </c>
      <c r="R30" s="164">
        <v>4865121</v>
      </c>
      <c r="S30" s="164">
        <v>2212003</v>
      </c>
      <c r="T30" s="164">
        <v>3551486</v>
      </c>
      <c r="U30" s="164">
        <v>3599431</v>
      </c>
      <c r="V30" s="164">
        <v>9362920</v>
      </c>
      <c r="W30" s="164">
        <v>27463691</v>
      </c>
      <c r="X30" s="164">
        <v>37950742</v>
      </c>
      <c r="Y30" s="164">
        <v>-10487051</v>
      </c>
      <c r="Z30" s="146">
        <v>-27.63</v>
      </c>
      <c r="AA30" s="162">
        <v>37950742</v>
      </c>
    </row>
    <row r="31" spans="1:27" ht="13.5">
      <c r="A31" s="143" t="s">
        <v>77</v>
      </c>
      <c r="B31" s="141"/>
      <c r="C31" s="160">
        <v>19934342</v>
      </c>
      <c r="D31" s="160"/>
      <c r="E31" s="161">
        <v>32474238</v>
      </c>
      <c r="F31" s="65">
        <v>32474238</v>
      </c>
      <c r="G31" s="65">
        <v>2441813</v>
      </c>
      <c r="H31" s="65">
        <v>1430810</v>
      </c>
      <c r="I31" s="65">
        <v>2080918</v>
      </c>
      <c r="J31" s="65">
        <v>5953541</v>
      </c>
      <c r="K31" s="65">
        <v>1993649</v>
      </c>
      <c r="L31" s="65">
        <v>1537387</v>
      </c>
      <c r="M31" s="65">
        <v>8636504</v>
      </c>
      <c r="N31" s="65">
        <v>12167540</v>
      </c>
      <c r="O31" s="65">
        <v>1116380</v>
      </c>
      <c r="P31" s="65">
        <v>5241339</v>
      </c>
      <c r="Q31" s="65">
        <v>2913001</v>
      </c>
      <c r="R31" s="65">
        <v>9270720</v>
      </c>
      <c r="S31" s="65">
        <v>2913001</v>
      </c>
      <c r="T31" s="65">
        <v>1476611</v>
      </c>
      <c r="U31" s="65">
        <v>2888118</v>
      </c>
      <c r="V31" s="65">
        <v>7277730</v>
      </c>
      <c r="W31" s="65">
        <v>34669531</v>
      </c>
      <c r="X31" s="65">
        <v>32474238</v>
      </c>
      <c r="Y31" s="65">
        <v>2195293</v>
      </c>
      <c r="Z31" s="145">
        <v>6.76</v>
      </c>
      <c r="AA31" s="160">
        <v>32474238</v>
      </c>
    </row>
    <row r="32" spans="1:27" ht="13.5">
      <c r="A32" s="140" t="s">
        <v>78</v>
      </c>
      <c r="B32" s="141"/>
      <c r="C32" s="158">
        <f aca="true" t="shared" si="6" ref="C32:Y32">SUM(C33:C37)</f>
        <v>58937797</v>
      </c>
      <c r="D32" s="158">
        <f>SUM(D33:D37)</f>
        <v>0</v>
      </c>
      <c r="E32" s="159">
        <f t="shared" si="6"/>
        <v>21635607</v>
      </c>
      <c r="F32" s="105">
        <f t="shared" si="6"/>
        <v>21635607</v>
      </c>
      <c r="G32" s="105">
        <f t="shared" si="6"/>
        <v>1705723</v>
      </c>
      <c r="H32" s="105">
        <f t="shared" si="6"/>
        <v>1264549</v>
      </c>
      <c r="I32" s="105">
        <f t="shared" si="6"/>
        <v>1171173</v>
      </c>
      <c r="J32" s="105">
        <f t="shared" si="6"/>
        <v>4141445</v>
      </c>
      <c r="K32" s="105">
        <f t="shared" si="6"/>
        <v>2285558</v>
      </c>
      <c r="L32" s="105">
        <f t="shared" si="6"/>
        <v>1869431</v>
      </c>
      <c r="M32" s="105">
        <f t="shared" si="6"/>
        <v>3629061</v>
      </c>
      <c r="N32" s="105">
        <f t="shared" si="6"/>
        <v>7784050</v>
      </c>
      <c r="O32" s="105">
        <f t="shared" si="6"/>
        <v>1154747</v>
      </c>
      <c r="P32" s="105">
        <f t="shared" si="6"/>
        <v>1484160</v>
      </c>
      <c r="Q32" s="105">
        <f t="shared" si="6"/>
        <v>1537167</v>
      </c>
      <c r="R32" s="105">
        <f t="shared" si="6"/>
        <v>4176074</v>
      </c>
      <c r="S32" s="105">
        <f t="shared" si="6"/>
        <v>1537167</v>
      </c>
      <c r="T32" s="105">
        <f t="shared" si="6"/>
        <v>1231071</v>
      </c>
      <c r="U32" s="105">
        <f t="shared" si="6"/>
        <v>2720976</v>
      </c>
      <c r="V32" s="105">
        <f t="shared" si="6"/>
        <v>5489214</v>
      </c>
      <c r="W32" s="105">
        <f t="shared" si="6"/>
        <v>21590783</v>
      </c>
      <c r="X32" s="105">
        <f t="shared" si="6"/>
        <v>21635607</v>
      </c>
      <c r="Y32" s="105">
        <f t="shared" si="6"/>
        <v>-44824</v>
      </c>
      <c r="Z32" s="142">
        <f>+IF(X32&lt;&gt;0,+(Y32/X32)*100,0)</f>
        <v>-0.2071769930004737</v>
      </c>
      <c r="AA32" s="158">
        <f>SUM(AA33:AA37)</f>
        <v>21635607</v>
      </c>
    </row>
    <row r="33" spans="1:27" ht="13.5">
      <c r="A33" s="143" t="s">
        <v>79</v>
      </c>
      <c r="B33" s="141"/>
      <c r="C33" s="160">
        <v>53550304</v>
      </c>
      <c r="D33" s="160"/>
      <c r="E33" s="161">
        <v>4979993</v>
      </c>
      <c r="F33" s="65">
        <v>4979993</v>
      </c>
      <c r="G33" s="65">
        <v>359377</v>
      </c>
      <c r="H33" s="65">
        <v>350097</v>
      </c>
      <c r="I33" s="65">
        <v>381664</v>
      </c>
      <c r="J33" s="65">
        <v>1091138</v>
      </c>
      <c r="K33" s="65">
        <v>402715</v>
      </c>
      <c r="L33" s="65">
        <v>596294</v>
      </c>
      <c r="M33" s="65">
        <v>470830</v>
      </c>
      <c r="N33" s="65">
        <v>1469839</v>
      </c>
      <c r="O33" s="65">
        <v>392599</v>
      </c>
      <c r="P33" s="65">
        <v>534031</v>
      </c>
      <c r="Q33" s="65">
        <v>370420</v>
      </c>
      <c r="R33" s="65">
        <v>1297050</v>
      </c>
      <c r="S33" s="65">
        <v>370420</v>
      </c>
      <c r="T33" s="65">
        <v>352771</v>
      </c>
      <c r="U33" s="65">
        <v>351916</v>
      </c>
      <c r="V33" s="65">
        <v>1075107</v>
      </c>
      <c r="W33" s="65">
        <v>4933134</v>
      </c>
      <c r="X33" s="65">
        <v>4979993</v>
      </c>
      <c r="Y33" s="65">
        <v>-46859</v>
      </c>
      <c r="Z33" s="145">
        <v>-0.94</v>
      </c>
      <c r="AA33" s="160">
        <v>4979993</v>
      </c>
    </row>
    <row r="34" spans="1:27" ht="13.5">
      <c r="A34" s="143" t="s">
        <v>80</v>
      </c>
      <c r="B34" s="141"/>
      <c r="C34" s="160"/>
      <c r="D34" s="160"/>
      <c r="E34" s="161">
        <v>540592</v>
      </c>
      <c r="F34" s="65">
        <v>540592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>
        <v>540592</v>
      </c>
      <c r="Y34" s="65">
        <v>-540592</v>
      </c>
      <c r="Z34" s="145">
        <v>-100</v>
      </c>
      <c r="AA34" s="160">
        <v>540592</v>
      </c>
    </row>
    <row r="35" spans="1:27" ht="13.5">
      <c r="A35" s="143" t="s">
        <v>81</v>
      </c>
      <c r="B35" s="141"/>
      <c r="C35" s="160">
        <v>5387493</v>
      </c>
      <c r="D35" s="160"/>
      <c r="E35" s="161">
        <v>14897834</v>
      </c>
      <c r="F35" s="65">
        <v>14897834</v>
      </c>
      <c r="G35" s="65">
        <v>1346346</v>
      </c>
      <c r="H35" s="65">
        <v>914452</v>
      </c>
      <c r="I35" s="65">
        <v>789509</v>
      </c>
      <c r="J35" s="65">
        <v>3050307</v>
      </c>
      <c r="K35" s="65">
        <v>827112</v>
      </c>
      <c r="L35" s="65">
        <v>1273137</v>
      </c>
      <c r="M35" s="65">
        <v>3158231</v>
      </c>
      <c r="N35" s="65">
        <v>5258480</v>
      </c>
      <c r="O35" s="65">
        <v>762148</v>
      </c>
      <c r="P35" s="65">
        <v>950129</v>
      </c>
      <c r="Q35" s="65">
        <v>1166747</v>
      </c>
      <c r="R35" s="65">
        <v>2879024</v>
      </c>
      <c r="S35" s="65">
        <v>1166747</v>
      </c>
      <c r="T35" s="65">
        <v>878300</v>
      </c>
      <c r="U35" s="65">
        <v>2369060</v>
      </c>
      <c r="V35" s="65">
        <v>4414107</v>
      </c>
      <c r="W35" s="65">
        <v>15601918</v>
      </c>
      <c r="X35" s="65">
        <v>14897834</v>
      </c>
      <c r="Y35" s="65">
        <v>704084</v>
      </c>
      <c r="Z35" s="145">
        <v>4.73</v>
      </c>
      <c r="AA35" s="160">
        <v>14897834</v>
      </c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/>
      <c r="D37" s="162"/>
      <c r="E37" s="163">
        <v>1217188</v>
      </c>
      <c r="F37" s="164">
        <v>1217188</v>
      </c>
      <c r="G37" s="164"/>
      <c r="H37" s="164"/>
      <c r="I37" s="164"/>
      <c r="J37" s="164"/>
      <c r="K37" s="164">
        <v>1055731</v>
      </c>
      <c r="L37" s="164"/>
      <c r="M37" s="164"/>
      <c r="N37" s="164">
        <v>1055731</v>
      </c>
      <c r="O37" s="164"/>
      <c r="P37" s="164"/>
      <c r="Q37" s="164"/>
      <c r="R37" s="164"/>
      <c r="S37" s="164"/>
      <c r="T37" s="164"/>
      <c r="U37" s="164"/>
      <c r="V37" s="164"/>
      <c r="W37" s="164">
        <v>1055731</v>
      </c>
      <c r="X37" s="164">
        <v>1217188</v>
      </c>
      <c r="Y37" s="164">
        <v>-161457</v>
      </c>
      <c r="Z37" s="146">
        <v>-13.26</v>
      </c>
      <c r="AA37" s="162">
        <v>1217188</v>
      </c>
    </row>
    <row r="38" spans="1:27" ht="13.5">
      <c r="A38" s="140" t="s">
        <v>84</v>
      </c>
      <c r="B38" s="147"/>
      <c r="C38" s="158">
        <f aca="true" t="shared" si="7" ref="C38:Y38">SUM(C39:C41)</f>
        <v>26750943</v>
      </c>
      <c r="D38" s="158">
        <f>SUM(D39:D41)</f>
        <v>0</v>
      </c>
      <c r="E38" s="159">
        <f t="shared" si="7"/>
        <v>74019718</v>
      </c>
      <c r="F38" s="105">
        <f t="shared" si="7"/>
        <v>74019718</v>
      </c>
      <c r="G38" s="105">
        <f t="shared" si="7"/>
        <v>4789377</v>
      </c>
      <c r="H38" s="105">
        <f t="shared" si="7"/>
        <v>4611027</v>
      </c>
      <c r="I38" s="105">
        <f t="shared" si="7"/>
        <v>5416227</v>
      </c>
      <c r="J38" s="105">
        <f t="shared" si="7"/>
        <v>14816631</v>
      </c>
      <c r="K38" s="105">
        <f t="shared" si="7"/>
        <v>4629217</v>
      </c>
      <c r="L38" s="105">
        <f t="shared" si="7"/>
        <v>7470508</v>
      </c>
      <c r="M38" s="105">
        <f t="shared" si="7"/>
        <v>7846240</v>
      </c>
      <c r="N38" s="105">
        <f t="shared" si="7"/>
        <v>19945965</v>
      </c>
      <c r="O38" s="105">
        <f t="shared" si="7"/>
        <v>4886621</v>
      </c>
      <c r="P38" s="105">
        <f t="shared" si="7"/>
        <v>5034597</v>
      </c>
      <c r="Q38" s="105">
        <f t="shared" si="7"/>
        <v>4985780</v>
      </c>
      <c r="R38" s="105">
        <f t="shared" si="7"/>
        <v>14906998</v>
      </c>
      <c r="S38" s="105">
        <f t="shared" si="7"/>
        <v>4985780</v>
      </c>
      <c r="T38" s="105">
        <f t="shared" si="7"/>
        <v>5373077</v>
      </c>
      <c r="U38" s="105">
        <f t="shared" si="7"/>
        <v>5563592</v>
      </c>
      <c r="V38" s="105">
        <f t="shared" si="7"/>
        <v>15922449</v>
      </c>
      <c r="W38" s="105">
        <f t="shared" si="7"/>
        <v>65592043</v>
      </c>
      <c r="X38" s="105">
        <f t="shared" si="7"/>
        <v>74019718</v>
      </c>
      <c r="Y38" s="105">
        <f t="shared" si="7"/>
        <v>-8427675</v>
      </c>
      <c r="Z38" s="142">
        <f>+IF(X38&lt;&gt;0,+(Y38/X38)*100,0)</f>
        <v>-11.385716168224256</v>
      </c>
      <c r="AA38" s="158">
        <f>SUM(AA39:AA41)</f>
        <v>74019718</v>
      </c>
    </row>
    <row r="39" spans="1:27" ht="13.5">
      <c r="A39" s="143" t="s">
        <v>85</v>
      </c>
      <c r="B39" s="141"/>
      <c r="C39" s="160">
        <v>2677687</v>
      </c>
      <c r="D39" s="160"/>
      <c r="E39" s="161">
        <v>33502934</v>
      </c>
      <c r="F39" s="65">
        <v>33502934</v>
      </c>
      <c r="G39" s="65">
        <v>2666574</v>
      </c>
      <c r="H39" s="65">
        <v>2474967</v>
      </c>
      <c r="I39" s="65">
        <v>2711885</v>
      </c>
      <c r="J39" s="65">
        <v>7853426</v>
      </c>
      <c r="K39" s="65">
        <v>1959239</v>
      </c>
      <c r="L39" s="65">
        <v>3714290</v>
      </c>
      <c r="M39" s="65">
        <v>4841499</v>
      </c>
      <c r="N39" s="65">
        <v>10515028</v>
      </c>
      <c r="O39" s="65">
        <v>2282094</v>
      </c>
      <c r="P39" s="65">
        <v>2521825</v>
      </c>
      <c r="Q39" s="65">
        <v>2494691</v>
      </c>
      <c r="R39" s="65">
        <v>7298610</v>
      </c>
      <c r="S39" s="65">
        <v>2494691</v>
      </c>
      <c r="T39" s="65">
        <v>3046381</v>
      </c>
      <c r="U39" s="65">
        <v>3121461</v>
      </c>
      <c r="V39" s="65">
        <v>8662533</v>
      </c>
      <c r="W39" s="65">
        <v>34329597</v>
      </c>
      <c r="X39" s="65">
        <v>33502934</v>
      </c>
      <c r="Y39" s="65">
        <v>826663</v>
      </c>
      <c r="Z39" s="145">
        <v>2.47</v>
      </c>
      <c r="AA39" s="160">
        <v>33502934</v>
      </c>
    </row>
    <row r="40" spans="1:27" ht="13.5">
      <c r="A40" s="143" t="s">
        <v>86</v>
      </c>
      <c r="B40" s="141"/>
      <c r="C40" s="160">
        <v>24073256</v>
      </c>
      <c r="D40" s="160"/>
      <c r="E40" s="161">
        <v>35834936</v>
      </c>
      <c r="F40" s="65">
        <v>35834936</v>
      </c>
      <c r="G40" s="65">
        <v>1792973</v>
      </c>
      <c r="H40" s="65">
        <v>1806385</v>
      </c>
      <c r="I40" s="65">
        <v>2333021</v>
      </c>
      <c r="J40" s="65">
        <v>5932379</v>
      </c>
      <c r="K40" s="65">
        <v>2264665</v>
      </c>
      <c r="L40" s="65">
        <v>3178208</v>
      </c>
      <c r="M40" s="65">
        <v>2562698</v>
      </c>
      <c r="N40" s="65">
        <v>8005571</v>
      </c>
      <c r="O40" s="65">
        <v>2214694</v>
      </c>
      <c r="P40" s="65">
        <v>2118903</v>
      </c>
      <c r="Q40" s="65">
        <v>2120881</v>
      </c>
      <c r="R40" s="65">
        <v>6454478</v>
      </c>
      <c r="S40" s="65">
        <v>2120881</v>
      </c>
      <c r="T40" s="65">
        <v>1872875</v>
      </c>
      <c r="U40" s="65">
        <v>2057959</v>
      </c>
      <c r="V40" s="65">
        <v>6051715</v>
      </c>
      <c r="W40" s="65">
        <v>26444143</v>
      </c>
      <c r="X40" s="65">
        <v>35834936</v>
      </c>
      <c r="Y40" s="65">
        <v>-9390793</v>
      </c>
      <c r="Z40" s="145">
        <v>-26.21</v>
      </c>
      <c r="AA40" s="160">
        <v>35834936</v>
      </c>
    </row>
    <row r="41" spans="1:27" ht="13.5">
      <c r="A41" s="143" t="s">
        <v>87</v>
      </c>
      <c r="B41" s="141"/>
      <c r="C41" s="160"/>
      <c r="D41" s="160"/>
      <c r="E41" s="161">
        <v>4681848</v>
      </c>
      <c r="F41" s="65">
        <v>4681848</v>
      </c>
      <c r="G41" s="65">
        <v>329830</v>
      </c>
      <c r="H41" s="65">
        <v>329675</v>
      </c>
      <c r="I41" s="65">
        <v>371321</v>
      </c>
      <c r="J41" s="65">
        <v>1030826</v>
      </c>
      <c r="K41" s="65">
        <v>405313</v>
      </c>
      <c r="L41" s="65">
        <v>578010</v>
      </c>
      <c r="M41" s="65">
        <v>442043</v>
      </c>
      <c r="N41" s="65">
        <v>1425366</v>
      </c>
      <c r="O41" s="65">
        <v>389833</v>
      </c>
      <c r="P41" s="65">
        <v>393869</v>
      </c>
      <c r="Q41" s="65">
        <v>370208</v>
      </c>
      <c r="R41" s="65">
        <v>1153910</v>
      </c>
      <c r="S41" s="65">
        <v>370208</v>
      </c>
      <c r="T41" s="65">
        <v>453821</v>
      </c>
      <c r="U41" s="65">
        <v>384172</v>
      </c>
      <c r="V41" s="65">
        <v>1208201</v>
      </c>
      <c r="W41" s="65">
        <v>4818303</v>
      </c>
      <c r="X41" s="65">
        <v>4681848</v>
      </c>
      <c r="Y41" s="65">
        <v>136455</v>
      </c>
      <c r="Z41" s="145">
        <v>2.91</v>
      </c>
      <c r="AA41" s="160">
        <v>4681848</v>
      </c>
    </row>
    <row r="42" spans="1:27" ht="13.5">
      <c r="A42" s="140" t="s">
        <v>88</v>
      </c>
      <c r="B42" s="147"/>
      <c r="C42" s="158">
        <f aca="true" t="shared" si="8" ref="C42:Y42">SUM(C43:C46)</f>
        <v>82759000</v>
      </c>
      <c r="D42" s="158">
        <f>SUM(D43:D46)</f>
        <v>0</v>
      </c>
      <c r="E42" s="159">
        <f t="shared" si="8"/>
        <v>186173974</v>
      </c>
      <c r="F42" s="105">
        <f t="shared" si="8"/>
        <v>186173974</v>
      </c>
      <c r="G42" s="105">
        <f t="shared" si="8"/>
        <v>6354212</v>
      </c>
      <c r="H42" s="105">
        <f t="shared" si="8"/>
        <v>7546655</v>
      </c>
      <c r="I42" s="105">
        <f t="shared" si="8"/>
        <v>8410693</v>
      </c>
      <c r="J42" s="105">
        <f t="shared" si="8"/>
        <v>22311560</v>
      </c>
      <c r="K42" s="105">
        <f t="shared" si="8"/>
        <v>7692398</v>
      </c>
      <c r="L42" s="105">
        <f t="shared" si="8"/>
        <v>9658270</v>
      </c>
      <c r="M42" s="105">
        <f t="shared" si="8"/>
        <v>22290595</v>
      </c>
      <c r="N42" s="105">
        <f t="shared" si="8"/>
        <v>39641263</v>
      </c>
      <c r="O42" s="105">
        <f t="shared" si="8"/>
        <v>6671606</v>
      </c>
      <c r="P42" s="105">
        <f t="shared" si="8"/>
        <v>9518316</v>
      </c>
      <c r="Q42" s="105">
        <f t="shared" si="8"/>
        <v>8889404</v>
      </c>
      <c r="R42" s="105">
        <f t="shared" si="8"/>
        <v>25079326</v>
      </c>
      <c r="S42" s="105">
        <f t="shared" si="8"/>
        <v>8889404</v>
      </c>
      <c r="T42" s="105">
        <f t="shared" si="8"/>
        <v>9134506</v>
      </c>
      <c r="U42" s="105">
        <f t="shared" si="8"/>
        <v>18192486</v>
      </c>
      <c r="V42" s="105">
        <f t="shared" si="8"/>
        <v>36216396</v>
      </c>
      <c r="W42" s="105">
        <f t="shared" si="8"/>
        <v>123248545</v>
      </c>
      <c r="X42" s="105">
        <f t="shared" si="8"/>
        <v>186173974</v>
      </c>
      <c r="Y42" s="105">
        <f t="shared" si="8"/>
        <v>-62925429</v>
      </c>
      <c r="Z42" s="142">
        <f>+IF(X42&lt;&gt;0,+(Y42/X42)*100,0)</f>
        <v>-33.79926186675266</v>
      </c>
      <c r="AA42" s="158">
        <f>SUM(AA43:AA46)</f>
        <v>186173974</v>
      </c>
    </row>
    <row r="43" spans="1:27" ht="13.5">
      <c r="A43" s="143" t="s">
        <v>89</v>
      </c>
      <c r="B43" s="141"/>
      <c r="C43" s="160">
        <v>22020826</v>
      </c>
      <c r="D43" s="160"/>
      <c r="E43" s="161">
        <v>69116692</v>
      </c>
      <c r="F43" s="65">
        <v>69116692</v>
      </c>
      <c r="G43" s="65">
        <v>515775</v>
      </c>
      <c r="H43" s="65">
        <v>710931</v>
      </c>
      <c r="I43" s="65">
        <v>696825</v>
      </c>
      <c r="J43" s="65">
        <v>1923531</v>
      </c>
      <c r="K43" s="65">
        <v>652154</v>
      </c>
      <c r="L43" s="65">
        <v>1132018</v>
      </c>
      <c r="M43" s="65">
        <v>13038404</v>
      </c>
      <c r="N43" s="65">
        <v>14822576</v>
      </c>
      <c r="O43" s="65">
        <v>535400</v>
      </c>
      <c r="P43" s="65">
        <v>1042974</v>
      </c>
      <c r="Q43" s="65">
        <v>645984</v>
      </c>
      <c r="R43" s="65">
        <v>2224358</v>
      </c>
      <c r="S43" s="65">
        <v>645984</v>
      </c>
      <c r="T43" s="65">
        <v>593708</v>
      </c>
      <c r="U43" s="65">
        <v>8984261</v>
      </c>
      <c r="V43" s="65">
        <v>10223953</v>
      </c>
      <c r="W43" s="65">
        <v>29194418</v>
      </c>
      <c r="X43" s="65">
        <v>69116692</v>
      </c>
      <c r="Y43" s="65">
        <v>-39922274</v>
      </c>
      <c r="Z43" s="145">
        <v>-57.76</v>
      </c>
      <c r="AA43" s="160">
        <v>69116692</v>
      </c>
    </row>
    <row r="44" spans="1:27" ht="13.5">
      <c r="A44" s="143" t="s">
        <v>90</v>
      </c>
      <c r="B44" s="141"/>
      <c r="C44" s="160">
        <v>42976843</v>
      </c>
      <c r="D44" s="160"/>
      <c r="E44" s="161">
        <v>81861069</v>
      </c>
      <c r="F44" s="65">
        <v>81861069</v>
      </c>
      <c r="G44" s="65">
        <v>4291785</v>
      </c>
      <c r="H44" s="65">
        <v>5134457</v>
      </c>
      <c r="I44" s="65">
        <v>5544570</v>
      </c>
      <c r="J44" s="65">
        <v>14970812</v>
      </c>
      <c r="K44" s="65">
        <v>5183772</v>
      </c>
      <c r="L44" s="65">
        <v>6164891</v>
      </c>
      <c r="M44" s="65">
        <v>7221373</v>
      </c>
      <c r="N44" s="65">
        <v>18570036</v>
      </c>
      <c r="O44" s="65">
        <v>4322496</v>
      </c>
      <c r="P44" s="65">
        <v>6556774</v>
      </c>
      <c r="Q44" s="65">
        <v>6177802</v>
      </c>
      <c r="R44" s="65">
        <v>17057072</v>
      </c>
      <c r="S44" s="65">
        <v>6177802</v>
      </c>
      <c r="T44" s="65">
        <v>5314314</v>
      </c>
      <c r="U44" s="65">
        <v>5833430</v>
      </c>
      <c r="V44" s="65">
        <v>17325546</v>
      </c>
      <c r="W44" s="65">
        <v>67923466</v>
      </c>
      <c r="X44" s="65">
        <v>81861069</v>
      </c>
      <c r="Y44" s="65">
        <v>-13937603</v>
      </c>
      <c r="Z44" s="145">
        <v>-17.03</v>
      </c>
      <c r="AA44" s="160">
        <v>81861069</v>
      </c>
    </row>
    <row r="45" spans="1:27" ht="13.5">
      <c r="A45" s="143" t="s">
        <v>91</v>
      </c>
      <c r="B45" s="141"/>
      <c r="C45" s="162">
        <v>17761331</v>
      </c>
      <c r="D45" s="162"/>
      <c r="E45" s="163">
        <v>3502982</v>
      </c>
      <c r="F45" s="164">
        <v>3502982</v>
      </c>
      <c r="G45" s="164">
        <v>72117</v>
      </c>
      <c r="H45" s="164">
        <v>71010</v>
      </c>
      <c r="I45" s="164">
        <v>88197</v>
      </c>
      <c r="J45" s="164">
        <v>231324</v>
      </c>
      <c r="K45" s="164">
        <v>106509</v>
      </c>
      <c r="L45" s="164">
        <v>102677</v>
      </c>
      <c r="M45" s="164">
        <v>122408</v>
      </c>
      <c r="N45" s="164">
        <v>331594</v>
      </c>
      <c r="O45" s="164">
        <v>75584</v>
      </c>
      <c r="P45" s="164">
        <v>63849</v>
      </c>
      <c r="Q45" s="164">
        <v>56786</v>
      </c>
      <c r="R45" s="164">
        <v>196219</v>
      </c>
      <c r="S45" s="164">
        <v>56786</v>
      </c>
      <c r="T45" s="164">
        <v>61282</v>
      </c>
      <c r="U45" s="164">
        <v>1019487</v>
      </c>
      <c r="V45" s="164">
        <v>1137555</v>
      </c>
      <c r="W45" s="164">
        <v>1896692</v>
      </c>
      <c r="X45" s="164">
        <v>3502982</v>
      </c>
      <c r="Y45" s="164">
        <v>-1606290</v>
      </c>
      <c r="Z45" s="146">
        <v>-45.85</v>
      </c>
      <c r="AA45" s="162">
        <v>3502982</v>
      </c>
    </row>
    <row r="46" spans="1:27" ht="13.5">
      <c r="A46" s="143" t="s">
        <v>92</v>
      </c>
      <c r="B46" s="141"/>
      <c r="C46" s="160"/>
      <c r="D46" s="160"/>
      <c r="E46" s="161">
        <v>31693231</v>
      </c>
      <c r="F46" s="65">
        <v>31693231</v>
      </c>
      <c r="G46" s="65">
        <v>1474535</v>
      </c>
      <c r="H46" s="65">
        <v>1630257</v>
      </c>
      <c r="I46" s="65">
        <v>2081101</v>
      </c>
      <c r="J46" s="65">
        <v>5185893</v>
      </c>
      <c r="K46" s="65">
        <v>1749963</v>
      </c>
      <c r="L46" s="65">
        <v>2258684</v>
      </c>
      <c r="M46" s="65">
        <v>1908410</v>
      </c>
      <c r="N46" s="65">
        <v>5917057</v>
      </c>
      <c r="O46" s="65">
        <v>1738126</v>
      </c>
      <c r="P46" s="65">
        <v>1854719</v>
      </c>
      <c r="Q46" s="65">
        <v>2008832</v>
      </c>
      <c r="R46" s="65">
        <v>5601677</v>
      </c>
      <c r="S46" s="65">
        <v>2008832</v>
      </c>
      <c r="T46" s="65">
        <v>3165202</v>
      </c>
      <c r="U46" s="65">
        <v>2355308</v>
      </c>
      <c r="V46" s="65">
        <v>7529342</v>
      </c>
      <c r="W46" s="65">
        <v>24233969</v>
      </c>
      <c r="X46" s="65">
        <v>31693231</v>
      </c>
      <c r="Y46" s="65">
        <v>-7459262</v>
      </c>
      <c r="Z46" s="145">
        <v>-23.54</v>
      </c>
      <c r="AA46" s="160">
        <v>31693231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565872239</v>
      </c>
      <c r="D48" s="177">
        <f>+D28+D32+D38+D42+D47</f>
        <v>0</v>
      </c>
      <c r="E48" s="178">
        <f t="shared" si="9"/>
        <v>377258087</v>
      </c>
      <c r="F48" s="78">
        <f t="shared" si="9"/>
        <v>377258087</v>
      </c>
      <c r="G48" s="78">
        <f t="shared" si="9"/>
        <v>18778649</v>
      </c>
      <c r="H48" s="78">
        <f t="shared" si="9"/>
        <v>18403283</v>
      </c>
      <c r="I48" s="78">
        <f t="shared" si="9"/>
        <v>21184856</v>
      </c>
      <c r="J48" s="78">
        <f t="shared" si="9"/>
        <v>58366788</v>
      </c>
      <c r="K48" s="78">
        <f t="shared" si="9"/>
        <v>19476377</v>
      </c>
      <c r="L48" s="78">
        <f t="shared" si="9"/>
        <v>24847871</v>
      </c>
      <c r="M48" s="78">
        <f t="shared" si="9"/>
        <v>50687549</v>
      </c>
      <c r="N48" s="78">
        <f t="shared" si="9"/>
        <v>95011797</v>
      </c>
      <c r="O48" s="78">
        <f t="shared" si="9"/>
        <v>16944071</v>
      </c>
      <c r="P48" s="78">
        <f t="shared" si="9"/>
        <v>24871690</v>
      </c>
      <c r="Q48" s="78">
        <f t="shared" si="9"/>
        <v>22680847</v>
      </c>
      <c r="R48" s="78">
        <f t="shared" si="9"/>
        <v>64496608</v>
      </c>
      <c r="S48" s="78">
        <f t="shared" si="9"/>
        <v>22680847</v>
      </c>
      <c r="T48" s="78">
        <f t="shared" si="9"/>
        <v>22954403</v>
      </c>
      <c r="U48" s="78">
        <f t="shared" si="9"/>
        <v>35159217</v>
      </c>
      <c r="V48" s="78">
        <f t="shared" si="9"/>
        <v>80794467</v>
      </c>
      <c r="W48" s="78">
        <f t="shared" si="9"/>
        <v>298669660</v>
      </c>
      <c r="X48" s="78">
        <f t="shared" si="9"/>
        <v>377258087</v>
      </c>
      <c r="Y48" s="78">
        <f t="shared" si="9"/>
        <v>-78588427</v>
      </c>
      <c r="Z48" s="179">
        <f>+IF(X48&lt;&gt;0,+(Y48/X48)*100,0)</f>
        <v>-20.831475774301957</v>
      </c>
      <c r="AA48" s="177">
        <f>+AA28+AA32+AA38+AA42+AA47</f>
        <v>377258087</v>
      </c>
    </row>
    <row r="49" spans="1:27" ht="13.5">
      <c r="A49" s="153" t="s">
        <v>49</v>
      </c>
      <c r="B49" s="154"/>
      <c r="C49" s="180">
        <f aca="true" t="shared" si="10" ref="C49:Y49">+C25-C48</f>
        <v>-382465759</v>
      </c>
      <c r="D49" s="180">
        <f>+D25-D48</f>
        <v>0</v>
      </c>
      <c r="E49" s="181">
        <f t="shared" si="10"/>
        <v>132084433</v>
      </c>
      <c r="F49" s="182">
        <f t="shared" si="10"/>
        <v>132084433</v>
      </c>
      <c r="G49" s="182">
        <f t="shared" si="10"/>
        <v>151065844</v>
      </c>
      <c r="H49" s="182">
        <f t="shared" si="10"/>
        <v>-3654781</v>
      </c>
      <c r="I49" s="182">
        <f t="shared" si="10"/>
        <v>-12827328</v>
      </c>
      <c r="J49" s="182">
        <f t="shared" si="10"/>
        <v>134583735</v>
      </c>
      <c r="K49" s="182">
        <f t="shared" si="10"/>
        <v>-3709676</v>
      </c>
      <c r="L49" s="182">
        <f t="shared" si="10"/>
        <v>64359560</v>
      </c>
      <c r="M49" s="182">
        <f t="shared" si="10"/>
        <v>2275458</v>
      </c>
      <c r="N49" s="182">
        <f t="shared" si="10"/>
        <v>62925342</v>
      </c>
      <c r="O49" s="182">
        <f t="shared" si="10"/>
        <v>-10592158</v>
      </c>
      <c r="P49" s="182">
        <f t="shared" si="10"/>
        <v>13978256</v>
      </c>
      <c r="Q49" s="182">
        <f t="shared" si="10"/>
        <v>49180217</v>
      </c>
      <c r="R49" s="182">
        <f t="shared" si="10"/>
        <v>52566315</v>
      </c>
      <c r="S49" s="182">
        <f t="shared" si="10"/>
        <v>-9460783</v>
      </c>
      <c r="T49" s="182">
        <f t="shared" si="10"/>
        <v>-10748852</v>
      </c>
      <c r="U49" s="182">
        <f t="shared" si="10"/>
        <v>-22081778</v>
      </c>
      <c r="V49" s="182">
        <f t="shared" si="10"/>
        <v>-42291413</v>
      </c>
      <c r="W49" s="182">
        <f t="shared" si="10"/>
        <v>207783979</v>
      </c>
      <c r="X49" s="182">
        <f>IF(F25=F48,0,X25-X48)</f>
        <v>132084433</v>
      </c>
      <c r="Y49" s="182">
        <f t="shared" si="10"/>
        <v>75699546</v>
      </c>
      <c r="Z49" s="183">
        <f>+IF(X49&lt;&gt;0,+(Y49/X49)*100,0)</f>
        <v>57.311481966993036</v>
      </c>
      <c r="AA49" s="180">
        <f>+AA25-AA48</f>
        <v>132084433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41745321</v>
      </c>
      <c r="D5" s="160"/>
      <c r="E5" s="161">
        <v>73000000</v>
      </c>
      <c r="F5" s="65">
        <v>73000000</v>
      </c>
      <c r="G5" s="65">
        <v>3275469</v>
      </c>
      <c r="H5" s="65">
        <v>3533469</v>
      </c>
      <c r="I5" s="65">
        <v>2693714</v>
      </c>
      <c r="J5" s="65">
        <v>9502652</v>
      </c>
      <c r="K5" s="65">
        <v>2804427</v>
      </c>
      <c r="L5" s="65">
        <v>3061032</v>
      </c>
      <c r="M5" s="65">
        <v>3442235</v>
      </c>
      <c r="N5" s="65">
        <v>9307694</v>
      </c>
      <c r="O5" s="65">
        <v>49251</v>
      </c>
      <c r="P5" s="65">
        <v>7557437</v>
      </c>
      <c r="Q5" s="65">
        <v>3873116</v>
      </c>
      <c r="R5" s="65">
        <v>11479804</v>
      </c>
      <c r="S5" s="65">
        <v>3873116</v>
      </c>
      <c r="T5" s="65">
        <v>7952915</v>
      </c>
      <c r="U5" s="65">
        <v>1786563</v>
      </c>
      <c r="V5" s="65">
        <v>13612594</v>
      </c>
      <c r="W5" s="65">
        <v>43902744</v>
      </c>
      <c r="X5" s="65">
        <v>73000000</v>
      </c>
      <c r="Y5" s="65">
        <v>-29097256</v>
      </c>
      <c r="Z5" s="145">
        <v>-39.86</v>
      </c>
      <c r="AA5" s="160">
        <v>73000000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19727</v>
      </c>
      <c r="H6" s="65">
        <v>0</v>
      </c>
      <c r="I6" s="65">
        <v>193315</v>
      </c>
      <c r="J6" s="65">
        <v>213042</v>
      </c>
      <c r="K6" s="65">
        <v>183138</v>
      </c>
      <c r="L6" s="65">
        <v>225931</v>
      </c>
      <c r="M6" s="65">
        <v>236602</v>
      </c>
      <c r="N6" s="65">
        <v>645671</v>
      </c>
      <c r="O6" s="65">
        <v>0</v>
      </c>
      <c r="P6" s="65">
        <v>201728</v>
      </c>
      <c r="Q6" s="65">
        <v>206448</v>
      </c>
      <c r="R6" s="65">
        <v>408176</v>
      </c>
      <c r="S6" s="65">
        <v>206448</v>
      </c>
      <c r="T6" s="65">
        <v>342353</v>
      </c>
      <c r="U6" s="65">
        <v>162517</v>
      </c>
      <c r="V6" s="65">
        <v>711318</v>
      </c>
      <c r="W6" s="65">
        <v>1978207</v>
      </c>
      <c r="X6" s="65">
        <v>0</v>
      </c>
      <c r="Y6" s="65">
        <v>1978207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-31772566</v>
      </c>
      <c r="D7" s="160"/>
      <c r="E7" s="161">
        <v>36896103</v>
      </c>
      <c r="F7" s="65">
        <v>36896103</v>
      </c>
      <c r="G7" s="65">
        <v>149900</v>
      </c>
      <c r="H7" s="65">
        <v>164993</v>
      </c>
      <c r="I7" s="65">
        <v>3542582</v>
      </c>
      <c r="J7" s="65">
        <v>3857475</v>
      </c>
      <c r="K7" s="65">
        <v>163179</v>
      </c>
      <c r="L7" s="65">
        <v>4570840</v>
      </c>
      <c r="M7" s="65">
        <v>3501127</v>
      </c>
      <c r="N7" s="65">
        <v>8235146</v>
      </c>
      <c r="O7" s="65">
        <v>3779882</v>
      </c>
      <c r="P7" s="65">
        <v>7768713</v>
      </c>
      <c r="Q7" s="65">
        <v>4777952</v>
      </c>
      <c r="R7" s="65">
        <v>16326547</v>
      </c>
      <c r="S7" s="65">
        <v>4777952</v>
      </c>
      <c r="T7" s="65">
        <v>91968</v>
      </c>
      <c r="U7" s="65">
        <v>2987785</v>
      </c>
      <c r="V7" s="65">
        <v>7857705</v>
      </c>
      <c r="W7" s="65">
        <v>36276873</v>
      </c>
      <c r="X7" s="65">
        <v>36896103</v>
      </c>
      <c r="Y7" s="65">
        <v>-619230</v>
      </c>
      <c r="Z7" s="145">
        <v>-1.68</v>
      </c>
      <c r="AA7" s="160">
        <v>36896103</v>
      </c>
    </row>
    <row r="8" spans="1:27" ht="13.5">
      <c r="A8" s="198" t="s">
        <v>104</v>
      </c>
      <c r="B8" s="197" t="s">
        <v>96</v>
      </c>
      <c r="C8" s="160">
        <v>2341039</v>
      </c>
      <c r="D8" s="160"/>
      <c r="E8" s="161">
        <v>15314073</v>
      </c>
      <c r="F8" s="65">
        <v>15314073</v>
      </c>
      <c r="G8" s="65">
        <v>255597</v>
      </c>
      <c r="H8" s="65">
        <v>253790</v>
      </c>
      <c r="I8" s="65">
        <v>817694</v>
      </c>
      <c r="J8" s="65">
        <v>1327081</v>
      </c>
      <c r="K8" s="65">
        <v>254131</v>
      </c>
      <c r="L8" s="65">
        <v>923718</v>
      </c>
      <c r="M8" s="65">
        <v>953551</v>
      </c>
      <c r="N8" s="65">
        <v>2131400</v>
      </c>
      <c r="O8" s="65">
        <v>1220949</v>
      </c>
      <c r="P8" s="65">
        <v>2039973</v>
      </c>
      <c r="Q8" s="65">
        <v>847951</v>
      </c>
      <c r="R8" s="65">
        <v>4108873</v>
      </c>
      <c r="S8" s="65">
        <v>847951</v>
      </c>
      <c r="T8" s="65">
        <v>1704104</v>
      </c>
      <c r="U8" s="65">
        <v>2525796</v>
      </c>
      <c r="V8" s="65">
        <v>5077851</v>
      </c>
      <c r="W8" s="65">
        <v>12645205</v>
      </c>
      <c r="X8" s="65">
        <v>15314073</v>
      </c>
      <c r="Y8" s="65">
        <v>-2668868</v>
      </c>
      <c r="Z8" s="145">
        <v>-17.43</v>
      </c>
      <c r="AA8" s="160">
        <v>15314073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2707552</v>
      </c>
      <c r="F9" s="65">
        <v>2707552</v>
      </c>
      <c r="G9" s="65">
        <v>231747</v>
      </c>
      <c r="H9" s="65">
        <v>230783</v>
      </c>
      <c r="I9" s="65">
        <v>230769</v>
      </c>
      <c r="J9" s="65">
        <v>693299</v>
      </c>
      <c r="K9" s="65">
        <v>230625</v>
      </c>
      <c r="L9" s="65">
        <v>232344</v>
      </c>
      <c r="M9" s="65">
        <v>232963</v>
      </c>
      <c r="N9" s="65">
        <v>695932</v>
      </c>
      <c r="O9" s="65">
        <v>232909</v>
      </c>
      <c r="P9" s="65">
        <v>466052</v>
      </c>
      <c r="Q9" s="65">
        <v>199787</v>
      </c>
      <c r="R9" s="65">
        <v>898748</v>
      </c>
      <c r="S9" s="65">
        <v>199787</v>
      </c>
      <c r="T9" s="65">
        <v>465149</v>
      </c>
      <c r="U9" s="65">
        <v>233435</v>
      </c>
      <c r="V9" s="65">
        <v>898371</v>
      </c>
      <c r="W9" s="65">
        <v>3186350</v>
      </c>
      <c r="X9" s="65">
        <v>2707552</v>
      </c>
      <c r="Y9" s="65">
        <v>478798</v>
      </c>
      <c r="Z9" s="145">
        <v>17.68</v>
      </c>
      <c r="AA9" s="160">
        <v>2707552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4041122</v>
      </c>
      <c r="F10" s="59">
        <v>4041122</v>
      </c>
      <c r="G10" s="59">
        <v>269023</v>
      </c>
      <c r="H10" s="59">
        <v>307318</v>
      </c>
      <c r="I10" s="59">
        <v>300770</v>
      </c>
      <c r="J10" s="59">
        <v>877111</v>
      </c>
      <c r="K10" s="59">
        <v>305906</v>
      </c>
      <c r="L10" s="59">
        <v>296896</v>
      </c>
      <c r="M10" s="59">
        <v>310013</v>
      </c>
      <c r="N10" s="59">
        <v>912815</v>
      </c>
      <c r="O10" s="59">
        <v>304555</v>
      </c>
      <c r="P10" s="59">
        <v>495357</v>
      </c>
      <c r="Q10" s="59">
        <v>302980</v>
      </c>
      <c r="R10" s="59">
        <v>1102892</v>
      </c>
      <c r="S10" s="59">
        <v>302980</v>
      </c>
      <c r="T10" s="59">
        <v>605959</v>
      </c>
      <c r="U10" s="59">
        <v>311662</v>
      </c>
      <c r="V10" s="59">
        <v>1220601</v>
      </c>
      <c r="W10" s="59">
        <v>4113419</v>
      </c>
      <c r="X10" s="59">
        <v>4041122</v>
      </c>
      <c r="Y10" s="59">
        <v>72297</v>
      </c>
      <c r="Z10" s="199">
        <v>1.79</v>
      </c>
      <c r="AA10" s="135">
        <v>4041122</v>
      </c>
    </row>
    <row r="11" spans="1:27" ht="13.5">
      <c r="A11" s="198" t="s">
        <v>107</v>
      </c>
      <c r="B11" s="200"/>
      <c r="C11" s="160">
        <v>55344621</v>
      </c>
      <c r="D11" s="160"/>
      <c r="E11" s="161">
        <v>-24340000</v>
      </c>
      <c r="F11" s="65">
        <v>-24340000</v>
      </c>
      <c r="G11" s="65">
        <v>0</v>
      </c>
      <c r="H11" s="65">
        <v>2794</v>
      </c>
      <c r="I11" s="65">
        <v>0</v>
      </c>
      <c r="J11" s="65">
        <v>2794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2794</v>
      </c>
      <c r="X11" s="65">
        <v>-24340000</v>
      </c>
      <c r="Y11" s="65">
        <v>24342794</v>
      </c>
      <c r="Z11" s="145">
        <v>-100.01</v>
      </c>
      <c r="AA11" s="160">
        <v>-24340000</v>
      </c>
    </row>
    <row r="12" spans="1:27" ht="13.5">
      <c r="A12" s="198" t="s">
        <v>108</v>
      </c>
      <c r="B12" s="200"/>
      <c r="C12" s="160">
        <v>3420226</v>
      </c>
      <c r="D12" s="160"/>
      <c r="E12" s="161">
        <v>1507564</v>
      </c>
      <c r="F12" s="65">
        <v>1507564</v>
      </c>
      <c r="G12" s="65">
        <v>0</v>
      </c>
      <c r="H12" s="65">
        <v>91380</v>
      </c>
      <c r="I12" s="65">
        <v>94216</v>
      </c>
      <c r="J12" s="65">
        <v>185596</v>
      </c>
      <c r="K12" s="65">
        <v>144328</v>
      </c>
      <c r="L12" s="65">
        <v>1147871</v>
      </c>
      <c r="M12" s="65">
        <v>97852</v>
      </c>
      <c r="N12" s="65">
        <v>1390051</v>
      </c>
      <c r="O12" s="65">
        <v>13366</v>
      </c>
      <c r="P12" s="65">
        <v>176298</v>
      </c>
      <c r="Q12" s="65">
        <v>91410</v>
      </c>
      <c r="R12" s="65">
        <v>281074</v>
      </c>
      <c r="S12" s="65">
        <v>91410</v>
      </c>
      <c r="T12" s="65">
        <v>189715</v>
      </c>
      <c r="U12" s="65">
        <v>130045</v>
      </c>
      <c r="V12" s="65">
        <v>411170</v>
      </c>
      <c r="W12" s="65">
        <v>2267891</v>
      </c>
      <c r="X12" s="65">
        <v>1507564</v>
      </c>
      <c r="Y12" s="65">
        <v>760327</v>
      </c>
      <c r="Z12" s="145">
        <v>50.43</v>
      </c>
      <c r="AA12" s="160">
        <v>1507564</v>
      </c>
    </row>
    <row r="13" spans="1:27" ht="13.5">
      <c r="A13" s="196" t="s">
        <v>109</v>
      </c>
      <c r="B13" s="200"/>
      <c r="C13" s="160">
        <v>0</v>
      </c>
      <c r="D13" s="160"/>
      <c r="E13" s="161">
        <v>7015838</v>
      </c>
      <c r="F13" s="65">
        <v>7015838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3587</v>
      </c>
      <c r="M13" s="65">
        <v>6377</v>
      </c>
      <c r="N13" s="65">
        <v>9964</v>
      </c>
      <c r="O13" s="65">
        <v>42758</v>
      </c>
      <c r="P13" s="65">
        <v>312111</v>
      </c>
      <c r="Q13" s="65">
        <v>438964</v>
      </c>
      <c r="R13" s="65">
        <v>793833</v>
      </c>
      <c r="S13" s="65">
        <v>438964</v>
      </c>
      <c r="T13" s="65">
        <v>282935</v>
      </c>
      <c r="U13" s="65">
        <v>105363</v>
      </c>
      <c r="V13" s="65">
        <v>827262</v>
      </c>
      <c r="W13" s="65">
        <v>1631059</v>
      </c>
      <c r="X13" s="65">
        <v>7015838</v>
      </c>
      <c r="Y13" s="65">
        <v>-5384779</v>
      </c>
      <c r="Z13" s="145">
        <v>-76.75</v>
      </c>
      <c r="AA13" s="160">
        <v>7015838</v>
      </c>
    </row>
    <row r="14" spans="1:27" ht="13.5">
      <c r="A14" s="196" t="s">
        <v>110</v>
      </c>
      <c r="B14" s="200"/>
      <c r="C14" s="160">
        <v>0</v>
      </c>
      <c r="D14" s="160"/>
      <c r="E14" s="161">
        <v>6000</v>
      </c>
      <c r="F14" s="65">
        <v>6000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6000</v>
      </c>
      <c r="Y14" s="65">
        <v>-6000</v>
      </c>
      <c r="Z14" s="145">
        <v>-100</v>
      </c>
      <c r="AA14" s="160">
        <v>6000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2416164</v>
      </c>
      <c r="D16" s="160"/>
      <c r="E16" s="161">
        <v>1506174</v>
      </c>
      <c r="F16" s="65">
        <v>1506174</v>
      </c>
      <c r="G16" s="65">
        <v>26136</v>
      </c>
      <c r="H16" s="65">
        <v>69999</v>
      </c>
      <c r="I16" s="65">
        <v>45119</v>
      </c>
      <c r="J16" s="65">
        <v>141254</v>
      </c>
      <c r="K16" s="65">
        <v>0</v>
      </c>
      <c r="L16" s="65">
        <v>34546</v>
      </c>
      <c r="M16" s="65">
        <v>39605</v>
      </c>
      <c r="N16" s="65">
        <v>74151</v>
      </c>
      <c r="O16" s="65">
        <v>45173</v>
      </c>
      <c r="P16" s="65">
        <v>40895</v>
      </c>
      <c r="Q16" s="65">
        <v>75362</v>
      </c>
      <c r="R16" s="65">
        <v>161430</v>
      </c>
      <c r="S16" s="65">
        <v>75362</v>
      </c>
      <c r="T16" s="65">
        <v>35274</v>
      </c>
      <c r="U16" s="65">
        <v>46114</v>
      </c>
      <c r="V16" s="65">
        <v>156750</v>
      </c>
      <c r="W16" s="65">
        <v>533585</v>
      </c>
      <c r="X16" s="65">
        <v>1506174</v>
      </c>
      <c r="Y16" s="65">
        <v>-972589</v>
      </c>
      <c r="Z16" s="145">
        <v>-64.57</v>
      </c>
      <c r="AA16" s="160">
        <v>1506174</v>
      </c>
    </row>
    <row r="17" spans="1:27" ht="13.5">
      <c r="A17" s="196" t="s">
        <v>113</v>
      </c>
      <c r="B17" s="200"/>
      <c r="C17" s="160">
        <v>11873569</v>
      </c>
      <c r="D17" s="160"/>
      <c r="E17" s="161">
        <v>42451</v>
      </c>
      <c r="F17" s="65">
        <v>42451</v>
      </c>
      <c r="G17" s="65">
        <v>108466</v>
      </c>
      <c r="H17" s="65">
        <v>2504636</v>
      </c>
      <c r="I17" s="65">
        <v>0</v>
      </c>
      <c r="J17" s="65">
        <v>2613102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1431378</v>
      </c>
      <c r="Q17" s="65">
        <v>1275025</v>
      </c>
      <c r="R17" s="65">
        <v>2706403</v>
      </c>
      <c r="S17" s="65">
        <v>1275025</v>
      </c>
      <c r="T17" s="65">
        <v>89226</v>
      </c>
      <c r="U17" s="65">
        <v>3532860</v>
      </c>
      <c r="V17" s="65">
        <v>4897111</v>
      </c>
      <c r="W17" s="65">
        <v>10216616</v>
      </c>
      <c r="X17" s="65">
        <v>42451</v>
      </c>
      <c r="Y17" s="65">
        <v>10174165</v>
      </c>
      <c r="Z17" s="145">
        <v>23966.84</v>
      </c>
      <c r="AA17" s="160">
        <v>42451</v>
      </c>
    </row>
    <row r="18" spans="1:27" ht="13.5">
      <c r="A18" s="198" t="s">
        <v>114</v>
      </c>
      <c r="B18" s="197"/>
      <c r="C18" s="160">
        <v>55926651</v>
      </c>
      <c r="D18" s="160"/>
      <c r="E18" s="161">
        <v>8680561</v>
      </c>
      <c r="F18" s="65">
        <v>8680561</v>
      </c>
      <c r="G18" s="65">
        <v>0</v>
      </c>
      <c r="H18" s="65">
        <v>0</v>
      </c>
      <c r="I18" s="65">
        <v>186997</v>
      </c>
      <c r="J18" s="65">
        <v>186997</v>
      </c>
      <c r="K18" s="65">
        <v>648563</v>
      </c>
      <c r="L18" s="65">
        <v>1923849</v>
      </c>
      <c r="M18" s="65">
        <v>2796200</v>
      </c>
      <c r="N18" s="65">
        <v>5368612</v>
      </c>
      <c r="O18" s="65">
        <v>584890</v>
      </c>
      <c r="P18" s="65">
        <v>0</v>
      </c>
      <c r="Q18" s="65">
        <v>0</v>
      </c>
      <c r="R18" s="65">
        <v>584890</v>
      </c>
      <c r="S18" s="65">
        <v>0</v>
      </c>
      <c r="T18" s="65">
        <v>0</v>
      </c>
      <c r="U18" s="65">
        <v>0</v>
      </c>
      <c r="V18" s="65">
        <v>0</v>
      </c>
      <c r="W18" s="65">
        <v>6140499</v>
      </c>
      <c r="X18" s="65">
        <v>8680561</v>
      </c>
      <c r="Y18" s="65">
        <v>-2540062</v>
      </c>
      <c r="Z18" s="145">
        <v>-29.26</v>
      </c>
      <c r="AA18" s="160">
        <v>8680561</v>
      </c>
    </row>
    <row r="19" spans="1:27" ht="13.5">
      <c r="A19" s="196" t="s">
        <v>34</v>
      </c>
      <c r="B19" s="200"/>
      <c r="C19" s="160">
        <v>41616200</v>
      </c>
      <c r="D19" s="160"/>
      <c r="E19" s="161">
        <v>245591000</v>
      </c>
      <c r="F19" s="65">
        <v>245591000</v>
      </c>
      <c r="G19" s="65">
        <v>100731000</v>
      </c>
      <c r="H19" s="65">
        <v>1250000</v>
      </c>
      <c r="I19" s="65">
        <v>0</v>
      </c>
      <c r="J19" s="65">
        <v>101981000</v>
      </c>
      <c r="K19" s="65">
        <v>2995000</v>
      </c>
      <c r="L19" s="65">
        <v>73655000</v>
      </c>
      <c r="M19" s="65">
        <v>38151000</v>
      </c>
      <c r="N19" s="65">
        <v>114801000</v>
      </c>
      <c r="O19" s="65">
        <v>0</v>
      </c>
      <c r="P19" s="65">
        <v>0</v>
      </c>
      <c r="Q19" s="65">
        <v>59584977</v>
      </c>
      <c r="R19" s="65">
        <v>59584977</v>
      </c>
      <c r="S19" s="65">
        <v>943977</v>
      </c>
      <c r="T19" s="65">
        <v>0</v>
      </c>
      <c r="U19" s="65">
        <v>0</v>
      </c>
      <c r="V19" s="65">
        <v>943977</v>
      </c>
      <c r="W19" s="65">
        <v>277310954</v>
      </c>
      <c r="X19" s="65">
        <v>245591000</v>
      </c>
      <c r="Y19" s="65">
        <v>31719954</v>
      </c>
      <c r="Z19" s="145">
        <v>12.92</v>
      </c>
      <c r="AA19" s="160">
        <v>245591000</v>
      </c>
    </row>
    <row r="20" spans="1:27" ht="13.5">
      <c r="A20" s="196" t="s">
        <v>35</v>
      </c>
      <c r="B20" s="200" t="s">
        <v>96</v>
      </c>
      <c r="C20" s="160">
        <v>495255</v>
      </c>
      <c r="D20" s="160"/>
      <c r="E20" s="161">
        <v>4145082</v>
      </c>
      <c r="F20" s="59">
        <v>4145082</v>
      </c>
      <c r="G20" s="59">
        <v>5129428</v>
      </c>
      <c r="H20" s="59">
        <v>2795340</v>
      </c>
      <c r="I20" s="59">
        <v>252352</v>
      </c>
      <c r="J20" s="59">
        <v>8177120</v>
      </c>
      <c r="K20" s="59">
        <v>4330404</v>
      </c>
      <c r="L20" s="59">
        <v>214817</v>
      </c>
      <c r="M20" s="59">
        <v>278482</v>
      </c>
      <c r="N20" s="59">
        <v>4823703</v>
      </c>
      <c r="O20" s="59">
        <v>78180</v>
      </c>
      <c r="P20" s="59">
        <v>407004</v>
      </c>
      <c r="Q20" s="59">
        <v>187092</v>
      </c>
      <c r="R20" s="59">
        <v>672276</v>
      </c>
      <c r="S20" s="59">
        <v>187092</v>
      </c>
      <c r="T20" s="59">
        <v>445953</v>
      </c>
      <c r="U20" s="59">
        <v>1255299</v>
      </c>
      <c r="V20" s="59">
        <v>1888344</v>
      </c>
      <c r="W20" s="59">
        <v>15561443</v>
      </c>
      <c r="X20" s="59">
        <v>4145082</v>
      </c>
      <c r="Y20" s="59">
        <v>11416361</v>
      </c>
      <c r="Z20" s="199">
        <v>275.42</v>
      </c>
      <c r="AA20" s="135">
        <v>4145082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183406480</v>
      </c>
      <c r="D22" s="203">
        <f>SUM(D5:D21)</f>
        <v>0</v>
      </c>
      <c r="E22" s="204">
        <f t="shared" si="0"/>
        <v>376113520</v>
      </c>
      <c r="F22" s="205">
        <f t="shared" si="0"/>
        <v>376113520</v>
      </c>
      <c r="G22" s="205">
        <f t="shared" si="0"/>
        <v>110196493</v>
      </c>
      <c r="H22" s="205">
        <f t="shared" si="0"/>
        <v>11204502</v>
      </c>
      <c r="I22" s="205">
        <f t="shared" si="0"/>
        <v>8357528</v>
      </c>
      <c r="J22" s="205">
        <f t="shared" si="0"/>
        <v>129758523</v>
      </c>
      <c r="K22" s="205">
        <f t="shared" si="0"/>
        <v>12059701</v>
      </c>
      <c r="L22" s="205">
        <f t="shared" si="0"/>
        <v>86290431</v>
      </c>
      <c r="M22" s="205">
        <f t="shared" si="0"/>
        <v>50046007</v>
      </c>
      <c r="N22" s="205">
        <f t="shared" si="0"/>
        <v>148396139</v>
      </c>
      <c r="O22" s="205">
        <f t="shared" si="0"/>
        <v>6351913</v>
      </c>
      <c r="P22" s="205">
        <f t="shared" si="0"/>
        <v>20896946</v>
      </c>
      <c r="Q22" s="205">
        <f t="shared" si="0"/>
        <v>71861064</v>
      </c>
      <c r="R22" s="205">
        <f t="shared" si="0"/>
        <v>99109923</v>
      </c>
      <c r="S22" s="205">
        <f t="shared" si="0"/>
        <v>13220064</v>
      </c>
      <c r="T22" s="205">
        <f t="shared" si="0"/>
        <v>12205551</v>
      </c>
      <c r="U22" s="205">
        <f t="shared" si="0"/>
        <v>13077439</v>
      </c>
      <c r="V22" s="205">
        <f t="shared" si="0"/>
        <v>38503054</v>
      </c>
      <c r="W22" s="205">
        <f t="shared" si="0"/>
        <v>415767639</v>
      </c>
      <c r="X22" s="205">
        <f t="shared" si="0"/>
        <v>376113520</v>
      </c>
      <c r="Y22" s="205">
        <f t="shared" si="0"/>
        <v>39654119</v>
      </c>
      <c r="Z22" s="206">
        <f>+IF(X22&lt;&gt;0,+(Y22/X22)*100,0)</f>
        <v>10.543125118182404</v>
      </c>
      <c r="AA22" s="203">
        <f>SUM(AA5:AA21)</f>
        <v>376113520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160447619</v>
      </c>
      <c r="D25" s="160"/>
      <c r="E25" s="161">
        <v>171092584</v>
      </c>
      <c r="F25" s="65">
        <v>171092584</v>
      </c>
      <c r="G25" s="65">
        <v>11741265</v>
      </c>
      <c r="H25" s="65">
        <v>11758665</v>
      </c>
      <c r="I25" s="65">
        <v>13509562</v>
      </c>
      <c r="J25" s="65">
        <v>37009492</v>
      </c>
      <c r="K25" s="65">
        <v>13028709</v>
      </c>
      <c r="L25" s="65">
        <v>20895446</v>
      </c>
      <c r="M25" s="65">
        <v>14045088</v>
      </c>
      <c r="N25" s="65">
        <v>47969243</v>
      </c>
      <c r="O25" s="65">
        <v>13953949</v>
      </c>
      <c r="P25" s="65">
        <v>14122934</v>
      </c>
      <c r="Q25" s="65">
        <v>13403887</v>
      </c>
      <c r="R25" s="65">
        <v>41480770</v>
      </c>
      <c r="S25" s="65">
        <v>13403887</v>
      </c>
      <c r="T25" s="65">
        <v>13569882</v>
      </c>
      <c r="U25" s="65">
        <v>13591241</v>
      </c>
      <c r="V25" s="65">
        <v>40565010</v>
      </c>
      <c r="W25" s="65">
        <v>167024515</v>
      </c>
      <c r="X25" s="65">
        <v>171092584</v>
      </c>
      <c r="Y25" s="65">
        <v>-4068069</v>
      </c>
      <c r="Z25" s="145">
        <v>-2.38</v>
      </c>
      <c r="AA25" s="160">
        <v>171092584</v>
      </c>
    </row>
    <row r="26" spans="1:27" ht="13.5">
      <c r="A26" s="198" t="s">
        <v>38</v>
      </c>
      <c r="B26" s="197"/>
      <c r="C26" s="160">
        <v>14107252</v>
      </c>
      <c r="D26" s="160"/>
      <c r="E26" s="161">
        <v>14637236</v>
      </c>
      <c r="F26" s="65">
        <v>14637236</v>
      </c>
      <c r="G26" s="65">
        <v>1339048</v>
      </c>
      <c r="H26" s="65">
        <v>1367584</v>
      </c>
      <c r="I26" s="65">
        <v>1382355</v>
      </c>
      <c r="J26" s="65">
        <v>4088987</v>
      </c>
      <c r="K26" s="65">
        <v>1382181</v>
      </c>
      <c r="L26" s="65">
        <v>1418220</v>
      </c>
      <c r="M26" s="65">
        <v>886425</v>
      </c>
      <c r="N26" s="65">
        <v>3686826</v>
      </c>
      <c r="O26" s="65">
        <v>1459110</v>
      </c>
      <c r="P26" s="65">
        <v>1426001</v>
      </c>
      <c r="Q26" s="65">
        <v>1412721</v>
      </c>
      <c r="R26" s="65">
        <v>4297832</v>
      </c>
      <c r="S26" s="65">
        <v>1412721</v>
      </c>
      <c r="T26" s="65">
        <v>1408031</v>
      </c>
      <c r="U26" s="65">
        <v>1426588</v>
      </c>
      <c r="V26" s="65">
        <v>4247340</v>
      </c>
      <c r="W26" s="65">
        <v>16320985</v>
      </c>
      <c r="X26" s="65">
        <v>14637236</v>
      </c>
      <c r="Y26" s="65">
        <v>1683749</v>
      </c>
      <c r="Z26" s="145">
        <v>11.5</v>
      </c>
      <c r="AA26" s="160">
        <v>14637236</v>
      </c>
    </row>
    <row r="27" spans="1:27" ht="13.5">
      <c r="A27" s="198" t="s">
        <v>118</v>
      </c>
      <c r="B27" s="197" t="s">
        <v>99</v>
      </c>
      <c r="C27" s="160">
        <v>1541772</v>
      </c>
      <c r="D27" s="160"/>
      <c r="E27" s="161">
        <v>1200000</v>
      </c>
      <c r="F27" s="65">
        <v>1200000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1200000</v>
      </c>
      <c r="Y27" s="65">
        <v>-1200000</v>
      </c>
      <c r="Z27" s="145">
        <v>-100</v>
      </c>
      <c r="AA27" s="160">
        <v>1200000</v>
      </c>
    </row>
    <row r="28" spans="1:27" ht="13.5">
      <c r="A28" s="198" t="s">
        <v>39</v>
      </c>
      <c r="B28" s="197" t="s">
        <v>96</v>
      </c>
      <c r="C28" s="160">
        <v>38849759</v>
      </c>
      <c r="D28" s="160"/>
      <c r="E28" s="161">
        <v>7437598</v>
      </c>
      <c r="F28" s="65">
        <v>7437598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7437598</v>
      </c>
      <c r="Y28" s="65">
        <v>-7437598</v>
      </c>
      <c r="Z28" s="145">
        <v>-100</v>
      </c>
      <c r="AA28" s="160">
        <v>7437598</v>
      </c>
    </row>
    <row r="29" spans="1:27" ht="13.5">
      <c r="A29" s="198" t="s">
        <v>40</v>
      </c>
      <c r="B29" s="197"/>
      <c r="C29" s="160">
        <v>0</v>
      </c>
      <c r="D29" s="160"/>
      <c r="E29" s="161">
        <v>1347041</v>
      </c>
      <c r="F29" s="65">
        <v>1347041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1347041</v>
      </c>
      <c r="Y29" s="65">
        <v>-1347041</v>
      </c>
      <c r="Z29" s="145">
        <v>-100</v>
      </c>
      <c r="AA29" s="160">
        <v>1347041</v>
      </c>
    </row>
    <row r="30" spans="1:27" ht="13.5">
      <c r="A30" s="198" t="s">
        <v>119</v>
      </c>
      <c r="B30" s="197" t="s">
        <v>96</v>
      </c>
      <c r="C30" s="160">
        <v>43229297</v>
      </c>
      <c r="D30" s="160"/>
      <c r="E30" s="161">
        <v>55524779</v>
      </c>
      <c r="F30" s="65">
        <v>55524779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10919191</v>
      </c>
      <c r="N30" s="65">
        <v>10919191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8093059</v>
      </c>
      <c r="V30" s="65">
        <v>8093059</v>
      </c>
      <c r="W30" s="65">
        <v>19012250</v>
      </c>
      <c r="X30" s="65">
        <v>55524779</v>
      </c>
      <c r="Y30" s="65">
        <v>-36512529</v>
      </c>
      <c r="Z30" s="145">
        <v>-65.76</v>
      </c>
      <c r="AA30" s="160">
        <v>55524779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1028852</v>
      </c>
      <c r="F31" s="65">
        <v>1028852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1028852</v>
      </c>
      <c r="Y31" s="65">
        <v>-1028852</v>
      </c>
      <c r="Z31" s="145">
        <v>-100</v>
      </c>
      <c r="AA31" s="160">
        <v>1028852</v>
      </c>
    </row>
    <row r="32" spans="1:27" ht="13.5">
      <c r="A32" s="198" t="s">
        <v>122</v>
      </c>
      <c r="B32" s="197"/>
      <c r="C32" s="160">
        <v>4219346</v>
      </c>
      <c r="D32" s="160"/>
      <c r="E32" s="161">
        <v>101005103</v>
      </c>
      <c r="F32" s="65">
        <v>101005103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1865261</v>
      </c>
      <c r="N32" s="65">
        <v>1865261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2857376</v>
      </c>
      <c r="V32" s="65">
        <v>2857376</v>
      </c>
      <c r="W32" s="65">
        <v>4722637</v>
      </c>
      <c r="X32" s="65">
        <v>101005103</v>
      </c>
      <c r="Y32" s="65">
        <v>-96282466</v>
      </c>
      <c r="Z32" s="145">
        <v>-95.32</v>
      </c>
      <c r="AA32" s="160">
        <v>101005103</v>
      </c>
    </row>
    <row r="33" spans="1:27" ht="13.5">
      <c r="A33" s="198" t="s">
        <v>42</v>
      </c>
      <c r="B33" s="197"/>
      <c r="C33" s="160">
        <v>292264662</v>
      </c>
      <c r="D33" s="160"/>
      <c r="E33" s="161">
        <v>62400</v>
      </c>
      <c r="F33" s="65">
        <v>62400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62400</v>
      </c>
      <c r="Y33" s="65">
        <v>-62400</v>
      </c>
      <c r="Z33" s="145">
        <v>-100</v>
      </c>
      <c r="AA33" s="160">
        <v>62400</v>
      </c>
    </row>
    <row r="34" spans="1:27" ht="13.5">
      <c r="A34" s="198" t="s">
        <v>43</v>
      </c>
      <c r="B34" s="197" t="s">
        <v>123</v>
      </c>
      <c r="C34" s="160">
        <v>11212532</v>
      </c>
      <c r="D34" s="160"/>
      <c r="E34" s="161">
        <v>23922494</v>
      </c>
      <c r="F34" s="65">
        <v>23922494</v>
      </c>
      <c r="G34" s="65">
        <v>5698336</v>
      </c>
      <c r="H34" s="65">
        <v>5277034</v>
      </c>
      <c r="I34" s="65">
        <v>6292939</v>
      </c>
      <c r="J34" s="65">
        <v>17268309</v>
      </c>
      <c r="K34" s="65">
        <v>5065487</v>
      </c>
      <c r="L34" s="65">
        <v>2534205</v>
      </c>
      <c r="M34" s="65">
        <v>22971584</v>
      </c>
      <c r="N34" s="65">
        <v>30571276</v>
      </c>
      <c r="O34" s="65">
        <v>1531012</v>
      </c>
      <c r="P34" s="65">
        <v>9293157</v>
      </c>
      <c r="Q34" s="65">
        <v>7864239</v>
      </c>
      <c r="R34" s="65">
        <v>18688408</v>
      </c>
      <c r="S34" s="65">
        <v>7864239</v>
      </c>
      <c r="T34" s="65">
        <v>7976490</v>
      </c>
      <c r="U34" s="65">
        <v>9190953</v>
      </c>
      <c r="V34" s="65">
        <v>25031682</v>
      </c>
      <c r="W34" s="65">
        <v>91559675</v>
      </c>
      <c r="X34" s="65">
        <v>23922494</v>
      </c>
      <c r="Y34" s="65">
        <v>67637181</v>
      </c>
      <c r="Z34" s="145">
        <v>282.73</v>
      </c>
      <c r="AA34" s="160">
        <v>23922494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29598</v>
      </c>
      <c r="Q35" s="65">
        <v>0</v>
      </c>
      <c r="R35" s="65">
        <v>29598</v>
      </c>
      <c r="S35" s="65">
        <v>0</v>
      </c>
      <c r="T35" s="65">
        <v>0</v>
      </c>
      <c r="U35" s="65">
        <v>0</v>
      </c>
      <c r="V35" s="65">
        <v>0</v>
      </c>
      <c r="W35" s="65">
        <v>29598</v>
      </c>
      <c r="X35" s="65">
        <v>0</v>
      </c>
      <c r="Y35" s="65">
        <v>29598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565872239</v>
      </c>
      <c r="D36" s="203">
        <f>SUM(D25:D35)</f>
        <v>0</v>
      </c>
      <c r="E36" s="204">
        <f t="shared" si="1"/>
        <v>377258087</v>
      </c>
      <c r="F36" s="205">
        <f t="shared" si="1"/>
        <v>377258087</v>
      </c>
      <c r="G36" s="205">
        <f t="shared" si="1"/>
        <v>18778649</v>
      </c>
      <c r="H36" s="205">
        <f t="shared" si="1"/>
        <v>18403283</v>
      </c>
      <c r="I36" s="205">
        <f t="shared" si="1"/>
        <v>21184856</v>
      </c>
      <c r="J36" s="205">
        <f t="shared" si="1"/>
        <v>58366788</v>
      </c>
      <c r="K36" s="205">
        <f t="shared" si="1"/>
        <v>19476377</v>
      </c>
      <c r="L36" s="205">
        <f t="shared" si="1"/>
        <v>24847871</v>
      </c>
      <c r="M36" s="205">
        <f t="shared" si="1"/>
        <v>50687549</v>
      </c>
      <c r="N36" s="205">
        <f t="shared" si="1"/>
        <v>95011797</v>
      </c>
      <c r="O36" s="205">
        <f t="shared" si="1"/>
        <v>16944071</v>
      </c>
      <c r="P36" s="205">
        <f t="shared" si="1"/>
        <v>24871690</v>
      </c>
      <c r="Q36" s="205">
        <f t="shared" si="1"/>
        <v>22680847</v>
      </c>
      <c r="R36" s="205">
        <f t="shared" si="1"/>
        <v>64496608</v>
      </c>
      <c r="S36" s="205">
        <f t="shared" si="1"/>
        <v>22680847</v>
      </c>
      <c r="T36" s="205">
        <f t="shared" si="1"/>
        <v>22954403</v>
      </c>
      <c r="U36" s="205">
        <f t="shared" si="1"/>
        <v>35159217</v>
      </c>
      <c r="V36" s="205">
        <f t="shared" si="1"/>
        <v>80794467</v>
      </c>
      <c r="W36" s="205">
        <f t="shared" si="1"/>
        <v>298669660</v>
      </c>
      <c r="X36" s="205">
        <f t="shared" si="1"/>
        <v>377258087</v>
      </c>
      <c r="Y36" s="205">
        <f t="shared" si="1"/>
        <v>-78588427</v>
      </c>
      <c r="Z36" s="206">
        <f>+IF(X36&lt;&gt;0,+(Y36/X36)*100,0)</f>
        <v>-20.831475774301957</v>
      </c>
      <c r="AA36" s="203">
        <f>SUM(AA25:AA35)</f>
        <v>377258087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-382465759</v>
      </c>
      <c r="D38" s="214">
        <f>+D22-D36</f>
        <v>0</v>
      </c>
      <c r="E38" s="215">
        <f t="shared" si="2"/>
        <v>-1144567</v>
      </c>
      <c r="F38" s="111">
        <f t="shared" si="2"/>
        <v>-1144567</v>
      </c>
      <c r="G38" s="111">
        <f t="shared" si="2"/>
        <v>91417844</v>
      </c>
      <c r="H38" s="111">
        <f t="shared" si="2"/>
        <v>-7198781</v>
      </c>
      <c r="I38" s="111">
        <f t="shared" si="2"/>
        <v>-12827328</v>
      </c>
      <c r="J38" s="111">
        <f t="shared" si="2"/>
        <v>71391735</v>
      </c>
      <c r="K38" s="111">
        <f t="shared" si="2"/>
        <v>-7416676</v>
      </c>
      <c r="L38" s="111">
        <f t="shared" si="2"/>
        <v>61442560</v>
      </c>
      <c r="M38" s="111">
        <f t="shared" si="2"/>
        <v>-641542</v>
      </c>
      <c r="N38" s="111">
        <f t="shared" si="2"/>
        <v>53384342</v>
      </c>
      <c r="O38" s="111">
        <f t="shared" si="2"/>
        <v>-10592158</v>
      </c>
      <c r="P38" s="111">
        <f t="shared" si="2"/>
        <v>-3974744</v>
      </c>
      <c r="Q38" s="111">
        <f t="shared" si="2"/>
        <v>49180217</v>
      </c>
      <c r="R38" s="111">
        <f t="shared" si="2"/>
        <v>34613315</v>
      </c>
      <c r="S38" s="111">
        <f t="shared" si="2"/>
        <v>-9460783</v>
      </c>
      <c r="T38" s="111">
        <f t="shared" si="2"/>
        <v>-10748852</v>
      </c>
      <c r="U38" s="111">
        <f t="shared" si="2"/>
        <v>-22081778</v>
      </c>
      <c r="V38" s="111">
        <f t="shared" si="2"/>
        <v>-42291413</v>
      </c>
      <c r="W38" s="111">
        <f t="shared" si="2"/>
        <v>117097979</v>
      </c>
      <c r="X38" s="111">
        <f>IF(F22=F36,0,X22-X36)</f>
        <v>-1144567</v>
      </c>
      <c r="Y38" s="111">
        <f t="shared" si="2"/>
        <v>118242546</v>
      </c>
      <c r="Z38" s="216">
        <f>+IF(X38&lt;&gt;0,+(Y38/X38)*100,0)</f>
        <v>-10330.766656735692</v>
      </c>
      <c r="AA38" s="214">
        <f>+AA22-AA36</f>
        <v>-1144567</v>
      </c>
    </row>
    <row r="39" spans="1:27" ht="13.5">
      <c r="A39" s="196" t="s">
        <v>46</v>
      </c>
      <c r="B39" s="200"/>
      <c r="C39" s="160">
        <v>0</v>
      </c>
      <c r="D39" s="160"/>
      <c r="E39" s="161">
        <v>133229000</v>
      </c>
      <c r="F39" s="65">
        <v>133229000</v>
      </c>
      <c r="G39" s="65">
        <v>59648000</v>
      </c>
      <c r="H39" s="65">
        <v>3544000</v>
      </c>
      <c r="I39" s="65">
        <v>0</v>
      </c>
      <c r="J39" s="65">
        <v>63192000</v>
      </c>
      <c r="K39" s="65">
        <v>3707000</v>
      </c>
      <c r="L39" s="65">
        <v>2917000</v>
      </c>
      <c r="M39" s="65">
        <v>2917000</v>
      </c>
      <c r="N39" s="65">
        <v>9541000</v>
      </c>
      <c r="O39" s="65">
        <v>0</v>
      </c>
      <c r="P39" s="65">
        <v>17953000</v>
      </c>
      <c r="Q39" s="65">
        <v>0</v>
      </c>
      <c r="R39" s="65">
        <v>17953000</v>
      </c>
      <c r="S39" s="65">
        <v>0</v>
      </c>
      <c r="T39" s="65">
        <v>0</v>
      </c>
      <c r="U39" s="65">
        <v>0</v>
      </c>
      <c r="V39" s="65">
        <v>0</v>
      </c>
      <c r="W39" s="65">
        <v>90686000</v>
      </c>
      <c r="X39" s="65">
        <v>133229000</v>
      </c>
      <c r="Y39" s="65">
        <v>-42543000</v>
      </c>
      <c r="Z39" s="145">
        <v>-31.93</v>
      </c>
      <c r="AA39" s="160">
        <v>133229000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-382465759</v>
      </c>
      <c r="D42" s="221">
        <f>SUM(D38:D41)</f>
        <v>0</v>
      </c>
      <c r="E42" s="222">
        <f t="shared" si="3"/>
        <v>132084433</v>
      </c>
      <c r="F42" s="93">
        <f t="shared" si="3"/>
        <v>132084433</v>
      </c>
      <c r="G42" s="93">
        <f t="shared" si="3"/>
        <v>151065844</v>
      </c>
      <c r="H42" s="93">
        <f t="shared" si="3"/>
        <v>-3654781</v>
      </c>
      <c r="I42" s="93">
        <f t="shared" si="3"/>
        <v>-12827328</v>
      </c>
      <c r="J42" s="93">
        <f t="shared" si="3"/>
        <v>134583735</v>
      </c>
      <c r="K42" s="93">
        <f t="shared" si="3"/>
        <v>-3709676</v>
      </c>
      <c r="L42" s="93">
        <f t="shared" si="3"/>
        <v>64359560</v>
      </c>
      <c r="M42" s="93">
        <f t="shared" si="3"/>
        <v>2275458</v>
      </c>
      <c r="N42" s="93">
        <f t="shared" si="3"/>
        <v>62925342</v>
      </c>
      <c r="O42" s="93">
        <f t="shared" si="3"/>
        <v>-10592158</v>
      </c>
      <c r="P42" s="93">
        <f t="shared" si="3"/>
        <v>13978256</v>
      </c>
      <c r="Q42" s="93">
        <f t="shared" si="3"/>
        <v>49180217</v>
      </c>
      <c r="R42" s="93">
        <f t="shared" si="3"/>
        <v>52566315</v>
      </c>
      <c r="S42" s="93">
        <f t="shared" si="3"/>
        <v>-9460783</v>
      </c>
      <c r="T42" s="93">
        <f t="shared" si="3"/>
        <v>-10748852</v>
      </c>
      <c r="U42" s="93">
        <f t="shared" si="3"/>
        <v>-22081778</v>
      </c>
      <c r="V42" s="93">
        <f t="shared" si="3"/>
        <v>-42291413</v>
      </c>
      <c r="W42" s="93">
        <f t="shared" si="3"/>
        <v>207783979</v>
      </c>
      <c r="X42" s="93">
        <f t="shared" si="3"/>
        <v>132084433</v>
      </c>
      <c r="Y42" s="93">
        <f t="shared" si="3"/>
        <v>75699546</v>
      </c>
      <c r="Z42" s="223">
        <f>+IF(X42&lt;&gt;0,+(Y42/X42)*100,0)</f>
        <v>57.311481966993036</v>
      </c>
      <c r="AA42" s="221">
        <f>SUM(AA38:AA41)</f>
        <v>132084433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-382465759</v>
      </c>
      <c r="D44" s="225">
        <f>+D42-D43</f>
        <v>0</v>
      </c>
      <c r="E44" s="226">
        <f t="shared" si="4"/>
        <v>132084433</v>
      </c>
      <c r="F44" s="82">
        <f t="shared" si="4"/>
        <v>132084433</v>
      </c>
      <c r="G44" s="82">
        <f t="shared" si="4"/>
        <v>151065844</v>
      </c>
      <c r="H44" s="82">
        <f t="shared" si="4"/>
        <v>-3654781</v>
      </c>
      <c r="I44" s="82">
        <f t="shared" si="4"/>
        <v>-12827328</v>
      </c>
      <c r="J44" s="82">
        <f t="shared" si="4"/>
        <v>134583735</v>
      </c>
      <c r="K44" s="82">
        <f t="shared" si="4"/>
        <v>-3709676</v>
      </c>
      <c r="L44" s="82">
        <f t="shared" si="4"/>
        <v>64359560</v>
      </c>
      <c r="M44" s="82">
        <f t="shared" si="4"/>
        <v>2275458</v>
      </c>
      <c r="N44" s="82">
        <f t="shared" si="4"/>
        <v>62925342</v>
      </c>
      <c r="O44" s="82">
        <f t="shared" si="4"/>
        <v>-10592158</v>
      </c>
      <c r="P44" s="82">
        <f t="shared" si="4"/>
        <v>13978256</v>
      </c>
      <c r="Q44" s="82">
        <f t="shared" si="4"/>
        <v>49180217</v>
      </c>
      <c r="R44" s="82">
        <f t="shared" si="4"/>
        <v>52566315</v>
      </c>
      <c r="S44" s="82">
        <f t="shared" si="4"/>
        <v>-9460783</v>
      </c>
      <c r="T44" s="82">
        <f t="shared" si="4"/>
        <v>-10748852</v>
      </c>
      <c r="U44" s="82">
        <f t="shared" si="4"/>
        <v>-22081778</v>
      </c>
      <c r="V44" s="82">
        <f t="shared" si="4"/>
        <v>-42291413</v>
      </c>
      <c r="W44" s="82">
        <f t="shared" si="4"/>
        <v>207783979</v>
      </c>
      <c r="X44" s="82">
        <f t="shared" si="4"/>
        <v>132084433</v>
      </c>
      <c r="Y44" s="82">
        <f t="shared" si="4"/>
        <v>75699546</v>
      </c>
      <c r="Z44" s="227">
        <f>+IF(X44&lt;&gt;0,+(Y44/X44)*100,0)</f>
        <v>57.311481966993036</v>
      </c>
      <c r="AA44" s="225">
        <f>+AA42-AA43</f>
        <v>132084433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-382465759</v>
      </c>
      <c r="D46" s="221">
        <f>SUM(D44:D45)</f>
        <v>0</v>
      </c>
      <c r="E46" s="222">
        <f t="shared" si="5"/>
        <v>132084433</v>
      </c>
      <c r="F46" s="93">
        <f t="shared" si="5"/>
        <v>132084433</v>
      </c>
      <c r="G46" s="93">
        <f t="shared" si="5"/>
        <v>151065844</v>
      </c>
      <c r="H46" s="93">
        <f t="shared" si="5"/>
        <v>-3654781</v>
      </c>
      <c r="I46" s="93">
        <f t="shared" si="5"/>
        <v>-12827328</v>
      </c>
      <c r="J46" s="93">
        <f t="shared" si="5"/>
        <v>134583735</v>
      </c>
      <c r="K46" s="93">
        <f t="shared" si="5"/>
        <v>-3709676</v>
      </c>
      <c r="L46" s="93">
        <f t="shared" si="5"/>
        <v>64359560</v>
      </c>
      <c r="M46" s="93">
        <f t="shared" si="5"/>
        <v>2275458</v>
      </c>
      <c r="N46" s="93">
        <f t="shared" si="5"/>
        <v>62925342</v>
      </c>
      <c r="O46" s="93">
        <f t="shared" si="5"/>
        <v>-10592158</v>
      </c>
      <c r="P46" s="93">
        <f t="shared" si="5"/>
        <v>13978256</v>
      </c>
      <c r="Q46" s="93">
        <f t="shared" si="5"/>
        <v>49180217</v>
      </c>
      <c r="R46" s="93">
        <f t="shared" si="5"/>
        <v>52566315</v>
      </c>
      <c r="S46" s="93">
        <f t="shared" si="5"/>
        <v>-9460783</v>
      </c>
      <c r="T46" s="93">
        <f t="shared" si="5"/>
        <v>-10748852</v>
      </c>
      <c r="U46" s="93">
        <f t="shared" si="5"/>
        <v>-22081778</v>
      </c>
      <c r="V46" s="93">
        <f t="shared" si="5"/>
        <v>-42291413</v>
      </c>
      <c r="W46" s="93">
        <f t="shared" si="5"/>
        <v>207783979</v>
      </c>
      <c r="X46" s="93">
        <f t="shared" si="5"/>
        <v>132084433</v>
      </c>
      <c r="Y46" s="93">
        <f t="shared" si="5"/>
        <v>75699546</v>
      </c>
      <c r="Z46" s="223">
        <f>+IF(X46&lt;&gt;0,+(Y46/X46)*100,0)</f>
        <v>57.311481966993036</v>
      </c>
      <c r="AA46" s="221">
        <f>SUM(AA44:AA45)</f>
        <v>132084433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-382465759</v>
      </c>
      <c r="D48" s="232">
        <f>SUM(D46:D47)</f>
        <v>0</v>
      </c>
      <c r="E48" s="233">
        <f t="shared" si="6"/>
        <v>132084433</v>
      </c>
      <c r="F48" s="234">
        <f t="shared" si="6"/>
        <v>132084433</v>
      </c>
      <c r="G48" s="234">
        <f t="shared" si="6"/>
        <v>151065844</v>
      </c>
      <c r="H48" s="235">
        <f t="shared" si="6"/>
        <v>-3654781</v>
      </c>
      <c r="I48" s="235">
        <f t="shared" si="6"/>
        <v>-12827328</v>
      </c>
      <c r="J48" s="235">
        <f t="shared" si="6"/>
        <v>134583735</v>
      </c>
      <c r="K48" s="235">
        <f t="shared" si="6"/>
        <v>-3709676</v>
      </c>
      <c r="L48" s="235">
        <f t="shared" si="6"/>
        <v>64359560</v>
      </c>
      <c r="M48" s="234">
        <f t="shared" si="6"/>
        <v>2275458</v>
      </c>
      <c r="N48" s="234">
        <f t="shared" si="6"/>
        <v>62925342</v>
      </c>
      <c r="O48" s="235">
        <f t="shared" si="6"/>
        <v>-10592158</v>
      </c>
      <c r="P48" s="235">
        <f t="shared" si="6"/>
        <v>13978256</v>
      </c>
      <c r="Q48" s="235">
        <f t="shared" si="6"/>
        <v>49180217</v>
      </c>
      <c r="R48" s="235">
        <f t="shared" si="6"/>
        <v>52566315</v>
      </c>
      <c r="S48" s="235">
        <f t="shared" si="6"/>
        <v>-9460783</v>
      </c>
      <c r="T48" s="234">
        <f t="shared" si="6"/>
        <v>-10748852</v>
      </c>
      <c r="U48" s="234">
        <f t="shared" si="6"/>
        <v>-22081778</v>
      </c>
      <c r="V48" s="235">
        <f t="shared" si="6"/>
        <v>-42291413</v>
      </c>
      <c r="W48" s="235">
        <f t="shared" si="6"/>
        <v>207783979</v>
      </c>
      <c r="X48" s="235">
        <f t="shared" si="6"/>
        <v>132084433</v>
      </c>
      <c r="Y48" s="235">
        <f t="shared" si="6"/>
        <v>75699546</v>
      </c>
      <c r="Z48" s="236">
        <f>+IF(X48&lt;&gt;0,+(Y48/X48)*100,0)</f>
        <v>57.311481966993036</v>
      </c>
      <c r="AA48" s="237">
        <f>SUM(AA46:AA47)</f>
        <v>132084433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1678769</v>
      </c>
      <c r="D5" s="158">
        <f>SUM(D6:D8)</f>
        <v>0</v>
      </c>
      <c r="E5" s="159">
        <f t="shared" si="0"/>
        <v>0</v>
      </c>
      <c r="F5" s="105">
        <f t="shared" si="0"/>
        <v>0</v>
      </c>
      <c r="G5" s="105">
        <f t="shared" si="0"/>
        <v>15346</v>
      </c>
      <c r="H5" s="105">
        <f t="shared" si="0"/>
        <v>630060</v>
      </c>
      <c r="I5" s="105">
        <f t="shared" si="0"/>
        <v>178359</v>
      </c>
      <c r="J5" s="105">
        <f t="shared" si="0"/>
        <v>823765</v>
      </c>
      <c r="K5" s="105">
        <f t="shared" si="0"/>
        <v>395746</v>
      </c>
      <c r="L5" s="105">
        <f t="shared" si="0"/>
        <v>62148</v>
      </c>
      <c r="M5" s="105">
        <f t="shared" si="0"/>
        <v>18935</v>
      </c>
      <c r="N5" s="105">
        <f t="shared" si="0"/>
        <v>476829</v>
      </c>
      <c r="O5" s="105">
        <f t="shared" si="0"/>
        <v>0</v>
      </c>
      <c r="P5" s="105">
        <f t="shared" si="0"/>
        <v>21358</v>
      </c>
      <c r="Q5" s="105">
        <f t="shared" si="0"/>
        <v>32462</v>
      </c>
      <c r="R5" s="105">
        <f t="shared" si="0"/>
        <v>53820</v>
      </c>
      <c r="S5" s="105">
        <f t="shared" si="0"/>
        <v>84697</v>
      </c>
      <c r="T5" s="105">
        <f t="shared" si="0"/>
        <v>180000</v>
      </c>
      <c r="U5" s="105">
        <f t="shared" si="0"/>
        <v>750000</v>
      </c>
      <c r="V5" s="105">
        <f t="shared" si="0"/>
        <v>1014697</v>
      </c>
      <c r="W5" s="105">
        <f t="shared" si="0"/>
        <v>2369111</v>
      </c>
      <c r="X5" s="105">
        <f t="shared" si="0"/>
        <v>0</v>
      </c>
      <c r="Y5" s="105">
        <f t="shared" si="0"/>
        <v>2369111</v>
      </c>
      <c r="Z5" s="142">
        <f>+IF(X5&lt;&gt;0,+(Y5/X5)*100,0)</f>
        <v>0</v>
      </c>
      <c r="AA5" s="158">
        <f>SUM(AA6:AA8)</f>
        <v>0</v>
      </c>
    </row>
    <row r="6" spans="1:27" ht="13.5">
      <c r="A6" s="143" t="s">
        <v>75</v>
      </c>
      <c r="B6" s="141"/>
      <c r="C6" s="160">
        <v>362082</v>
      </c>
      <c r="D6" s="160"/>
      <c r="E6" s="161"/>
      <c r="F6" s="65"/>
      <c r="G6" s="65"/>
      <c r="H6" s="65">
        <v>614810</v>
      </c>
      <c r="I6" s="65"/>
      <c r="J6" s="65">
        <v>614810</v>
      </c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>
        <v>614810</v>
      </c>
      <c r="X6" s="65"/>
      <c r="Y6" s="65">
        <v>614810</v>
      </c>
      <c r="Z6" s="145"/>
      <c r="AA6" s="67"/>
    </row>
    <row r="7" spans="1:27" ht="13.5">
      <c r="A7" s="143" t="s">
        <v>76</v>
      </c>
      <c r="B7" s="141"/>
      <c r="C7" s="162">
        <v>235939</v>
      </c>
      <c r="D7" s="162"/>
      <c r="E7" s="163"/>
      <c r="F7" s="164"/>
      <c r="G7" s="164">
        <v>799</v>
      </c>
      <c r="H7" s="164">
        <v>15250</v>
      </c>
      <c r="I7" s="164"/>
      <c r="J7" s="164">
        <v>16049</v>
      </c>
      <c r="K7" s="164"/>
      <c r="L7" s="164"/>
      <c r="M7" s="164">
        <v>7159</v>
      </c>
      <c r="N7" s="164">
        <v>7159</v>
      </c>
      <c r="O7" s="164"/>
      <c r="P7" s="164">
        <v>21358</v>
      </c>
      <c r="Q7" s="164">
        <v>32462</v>
      </c>
      <c r="R7" s="164">
        <v>53820</v>
      </c>
      <c r="S7" s="164"/>
      <c r="T7" s="164"/>
      <c r="U7" s="164"/>
      <c r="V7" s="164"/>
      <c r="W7" s="164">
        <v>77028</v>
      </c>
      <c r="X7" s="164"/>
      <c r="Y7" s="164">
        <v>77028</v>
      </c>
      <c r="Z7" s="146"/>
      <c r="AA7" s="239"/>
    </row>
    <row r="8" spans="1:27" ht="13.5">
      <c r="A8" s="143" t="s">
        <v>77</v>
      </c>
      <c r="B8" s="141"/>
      <c r="C8" s="160">
        <v>1080748</v>
      </c>
      <c r="D8" s="160"/>
      <c r="E8" s="161"/>
      <c r="F8" s="65"/>
      <c r="G8" s="65">
        <v>14547</v>
      </c>
      <c r="H8" s="65"/>
      <c r="I8" s="65">
        <v>178359</v>
      </c>
      <c r="J8" s="65">
        <v>192906</v>
      </c>
      <c r="K8" s="65">
        <v>395746</v>
      </c>
      <c r="L8" s="65">
        <v>62148</v>
      </c>
      <c r="M8" s="65">
        <v>11776</v>
      </c>
      <c r="N8" s="65">
        <v>469670</v>
      </c>
      <c r="O8" s="65"/>
      <c r="P8" s="65"/>
      <c r="Q8" s="65"/>
      <c r="R8" s="65"/>
      <c r="S8" s="65">
        <v>84697</v>
      </c>
      <c r="T8" s="65">
        <v>180000</v>
      </c>
      <c r="U8" s="65">
        <v>750000</v>
      </c>
      <c r="V8" s="65">
        <v>1014697</v>
      </c>
      <c r="W8" s="65">
        <v>1677273</v>
      </c>
      <c r="X8" s="65"/>
      <c r="Y8" s="65">
        <v>1677273</v>
      </c>
      <c r="Z8" s="145"/>
      <c r="AA8" s="67"/>
    </row>
    <row r="9" spans="1:27" ht="13.5">
      <c r="A9" s="140" t="s">
        <v>78</v>
      </c>
      <c r="B9" s="141"/>
      <c r="C9" s="158">
        <f aca="true" t="shared" si="1" ref="C9:Y9">SUM(C10:C14)</f>
        <v>8126372</v>
      </c>
      <c r="D9" s="158">
        <f>SUM(D10:D14)</f>
        <v>0</v>
      </c>
      <c r="E9" s="159">
        <f t="shared" si="1"/>
        <v>0</v>
      </c>
      <c r="F9" s="105">
        <f t="shared" si="1"/>
        <v>0</v>
      </c>
      <c r="G9" s="105">
        <f t="shared" si="1"/>
        <v>396</v>
      </c>
      <c r="H9" s="105">
        <f t="shared" si="1"/>
        <v>0</v>
      </c>
      <c r="I9" s="105">
        <f t="shared" si="1"/>
        <v>0</v>
      </c>
      <c r="J9" s="105">
        <f t="shared" si="1"/>
        <v>396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0</v>
      </c>
      <c r="P9" s="105">
        <f t="shared" si="1"/>
        <v>28000</v>
      </c>
      <c r="Q9" s="105">
        <f t="shared" si="1"/>
        <v>0</v>
      </c>
      <c r="R9" s="105">
        <f t="shared" si="1"/>
        <v>28000</v>
      </c>
      <c r="S9" s="105">
        <f t="shared" si="1"/>
        <v>0</v>
      </c>
      <c r="T9" s="105">
        <f t="shared" si="1"/>
        <v>0</v>
      </c>
      <c r="U9" s="105">
        <f t="shared" si="1"/>
        <v>0</v>
      </c>
      <c r="V9" s="105">
        <f t="shared" si="1"/>
        <v>0</v>
      </c>
      <c r="W9" s="105">
        <f t="shared" si="1"/>
        <v>28396</v>
      </c>
      <c r="X9" s="105">
        <f t="shared" si="1"/>
        <v>0</v>
      </c>
      <c r="Y9" s="105">
        <f t="shared" si="1"/>
        <v>28396</v>
      </c>
      <c r="Z9" s="142">
        <f>+IF(X9&lt;&gt;0,+(Y9/X9)*100,0)</f>
        <v>0</v>
      </c>
      <c r="AA9" s="107">
        <f>SUM(AA10:AA14)</f>
        <v>0</v>
      </c>
    </row>
    <row r="10" spans="1:27" ht="13.5">
      <c r="A10" s="143" t="s">
        <v>79</v>
      </c>
      <c r="B10" s="141"/>
      <c r="C10" s="160">
        <v>8126372</v>
      </c>
      <c r="D10" s="160"/>
      <c r="E10" s="161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>
        <v>28000</v>
      </c>
      <c r="Q10" s="65"/>
      <c r="R10" s="65">
        <v>28000</v>
      </c>
      <c r="S10" s="65"/>
      <c r="T10" s="65"/>
      <c r="U10" s="65"/>
      <c r="V10" s="65"/>
      <c r="W10" s="65">
        <v>28000</v>
      </c>
      <c r="X10" s="65"/>
      <c r="Y10" s="65">
        <v>28000</v>
      </c>
      <c r="Z10" s="145"/>
      <c r="AA10" s="67"/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/>
      <c r="F12" s="65"/>
      <c r="G12" s="65">
        <v>396</v>
      </c>
      <c r="H12" s="65"/>
      <c r="I12" s="65"/>
      <c r="J12" s="65">
        <v>396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>
        <v>396</v>
      </c>
      <c r="X12" s="65"/>
      <c r="Y12" s="65">
        <v>396</v>
      </c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101715604</v>
      </c>
      <c r="D15" s="158">
        <f>SUM(D16:D18)</f>
        <v>0</v>
      </c>
      <c r="E15" s="159">
        <f t="shared" si="2"/>
        <v>0</v>
      </c>
      <c r="F15" s="105">
        <f t="shared" si="2"/>
        <v>0</v>
      </c>
      <c r="G15" s="105">
        <f t="shared" si="2"/>
        <v>14967272</v>
      </c>
      <c r="H15" s="105">
        <f t="shared" si="2"/>
        <v>8675746</v>
      </c>
      <c r="I15" s="105">
        <f t="shared" si="2"/>
        <v>6967547</v>
      </c>
      <c r="J15" s="105">
        <f t="shared" si="2"/>
        <v>30610565</v>
      </c>
      <c r="K15" s="105">
        <f t="shared" si="2"/>
        <v>939370</v>
      </c>
      <c r="L15" s="105">
        <f t="shared" si="2"/>
        <v>0</v>
      </c>
      <c r="M15" s="105">
        <f t="shared" si="2"/>
        <v>10672107</v>
      </c>
      <c r="N15" s="105">
        <f t="shared" si="2"/>
        <v>11611477</v>
      </c>
      <c r="O15" s="105">
        <f t="shared" si="2"/>
        <v>494191</v>
      </c>
      <c r="P15" s="105">
        <f t="shared" si="2"/>
        <v>1776889</v>
      </c>
      <c r="Q15" s="105">
        <f t="shared" si="2"/>
        <v>1464036</v>
      </c>
      <c r="R15" s="105">
        <f t="shared" si="2"/>
        <v>3735116</v>
      </c>
      <c r="S15" s="105">
        <f t="shared" si="2"/>
        <v>182325</v>
      </c>
      <c r="T15" s="105">
        <f t="shared" si="2"/>
        <v>634675</v>
      </c>
      <c r="U15" s="105">
        <f t="shared" si="2"/>
        <v>8496720</v>
      </c>
      <c r="V15" s="105">
        <f t="shared" si="2"/>
        <v>9313720</v>
      </c>
      <c r="W15" s="105">
        <f t="shared" si="2"/>
        <v>55270878</v>
      </c>
      <c r="X15" s="105">
        <f t="shared" si="2"/>
        <v>0</v>
      </c>
      <c r="Y15" s="105">
        <f t="shared" si="2"/>
        <v>55270878</v>
      </c>
      <c r="Z15" s="142">
        <f>+IF(X15&lt;&gt;0,+(Y15/X15)*100,0)</f>
        <v>0</v>
      </c>
      <c r="AA15" s="107">
        <f>SUM(AA16:AA18)</f>
        <v>0</v>
      </c>
    </row>
    <row r="16" spans="1:27" ht="13.5">
      <c r="A16" s="143" t="s">
        <v>85</v>
      </c>
      <c r="B16" s="141"/>
      <c r="C16" s="160">
        <v>37937199</v>
      </c>
      <c r="D16" s="160"/>
      <c r="E16" s="161"/>
      <c r="F16" s="65"/>
      <c r="G16" s="65">
        <v>2864688</v>
      </c>
      <c r="H16" s="65">
        <v>2417429</v>
      </c>
      <c r="I16" s="65"/>
      <c r="J16" s="65">
        <v>5282117</v>
      </c>
      <c r="K16" s="65"/>
      <c r="L16" s="65"/>
      <c r="M16" s="65">
        <v>1822547</v>
      </c>
      <c r="N16" s="65">
        <v>1822547</v>
      </c>
      <c r="O16" s="65">
        <v>443299</v>
      </c>
      <c r="P16" s="65"/>
      <c r="Q16" s="65"/>
      <c r="R16" s="65">
        <v>443299</v>
      </c>
      <c r="S16" s="65">
        <v>182325</v>
      </c>
      <c r="T16" s="65"/>
      <c r="U16" s="65">
        <v>1245038</v>
      </c>
      <c r="V16" s="65">
        <v>1427363</v>
      </c>
      <c r="W16" s="65">
        <v>8975326</v>
      </c>
      <c r="X16" s="65"/>
      <c r="Y16" s="65">
        <v>8975326</v>
      </c>
      <c r="Z16" s="145"/>
      <c r="AA16" s="67"/>
    </row>
    <row r="17" spans="1:27" ht="13.5">
      <c r="A17" s="143" t="s">
        <v>86</v>
      </c>
      <c r="B17" s="141"/>
      <c r="C17" s="160">
        <v>63778405</v>
      </c>
      <c r="D17" s="160"/>
      <c r="E17" s="161"/>
      <c r="F17" s="65"/>
      <c r="G17" s="65">
        <v>12102584</v>
      </c>
      <c r="H17" s="65">
        <v>6258317</v>
      </c>
      <c r="I17" s="65">
        <v>6947047</v>
      </c>
      <c r="J17" s="65">
        <v>25307948</v>
      </c>
      <c r="K17" s="65">
        <v>939370</v>
      </c>
      <c r="L17" s="65"/>
      <c r="M17" s="65">
        <v>8849560</v>
      </c>
      <c r="N17" s="65">
        <v>9788930</v>
      </c>
      <c r="O17" s="65">
        <v>50892</v>
      </c>
      <c r="P17" s="65">
        <v>1776889</v>
      </c>
      <c r="Q17" s="65">
        <v>1464036</v>
      </c>
      <c r="R17" s="65">
        <v>3291817</v>
      </c>
      <c r="S17" s="65"/>
      <c r="T17" s="65">
        <v>634675</v>
      </c>
      <c r="U17" s="65">
        <v>7251682</v>
      </c>
      <c r="V17" s="65">
        <v>7886357</v>
      </c>
      <c r="W17" s="65">
        <v>46275052</v>
      </c>
      <c r="X17" s="65"/>
      <c r="Y17" s="65">
        <v>46275052</v>
      </c>
      <c r="Z17" s="145"/>
      <c r="AA17" s="67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>
        <v>20500</v>
      </c>
      <c r="J18" s="65">
        <v>20500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>
        <v>20500</v>
      </c>
      <c r="X18" s="65"/>
      <c r="Y18" s="65">
        <v>20500</v>
      </c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62824448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17832643</v>
      </c>
      <c r="H19" s="105">
        <f t="shared" si="3"/>
        <v>10251318</v>
      </c>
      <c r="I19" s="105">
        <f t="shared" si="3"/>
        <v>10373457</v>
      </c>
      <c r="J19" s="105">
        <f t="shared" si="3"/>
        <v>38457418</v>
      </c>
      <c r="K19" s="105">
        <f t="shared" si="3"/>
        <v>944970</v>
      </c>
      <c r="L19" s="105">
        <f t="shared" si="3"/>
        <v>1822830</v>
      </c>
      <c r="M19" s="105">
        <f t="shared" si="3"/>
        <v>19670905</v>
      </c>
      <c r="N19" s="105">
        <f t="shared" si="3"/>
        <v>22438705</v>
      </c>
      <c r="O19" s="105">
        <f t="shared" si="3"/>
        <v>5053972</v>
      </c>
      <c r="P19" s="105">
        <f t="shared" si="3"/>
        <v>3728109</v>
      </c>
      <c r="Q19" s="105">
        <f t="shared" si="3"/>
        <v>5777322</v>
      </c>
      <c r="R19" s="105">
        <f t="shared" si="3"/>
        <v>14559403</v>
      </c>
      <c r="S19" s="105">
        <f t="shared" si="3"/>
        <v>5651699</v>
      </c>
      <c r="T19" s="105">
        <f t="shared" si="3"/>
        <v>2983327</v>
      </c>
      <c r="U19" s="105">
        <f t="shared" si="3"/>
        <v>10223277</v>
      </c>
      <c r="V19" s="105">
        <f t="shared" si="3"/>
        <v>18858303</v>
      </c>
      <c r="W19" s="105">
        <f t="shared" si="3"/>
        <v>94313829</v>
      </c>
      <c r="X19" s="105">
        <f t="shared" si="3"/>
        <v>0</v>
      </c>
      <c r="Y19" s="105">
        <f t="shared" si="3"/>
        <v>94313829</v>
      </c>
      <c r="Z19" s="142">
        <f>+IF(X19&lt;&gt;0,+(Y19/X19)*100,0)</f>
        <v>0</v>
      </c>
      <c r="AA19" s="107">
        <f>SUM(AA20:AA23)</f>
        <v>0</v>
      </c>
    </row>
    <row r="20" spans="1:27" ht="13.5">
      <c r="A20" s="143" t="s">
        <v>89</v>
      </c>
      <c r="B20" s="141"/>
      <c r="C20" s="160">
        <v>26086098</v>
      </c>
      <c r="D20" s="160"/>
      <c r="E20" s="161"/>
      <c r="F20" s="65"/>
      <c r="G20" s="65">
        <v>1029741</v>
      </c>
      <c r="H20" s="65">
        <v>205395</v>
      </c>
      <c r="I20" s="65"/>
      <c r="J20" s="65">
        <v>1235136</v>
      </c>
      <c r="K20" s="65"/>
      <c r="L20" s="65">
        <v>1539886</v>
      </c>
      <c r="M20" s="65">
        <v>90000</v>
      </c>
      <c r="N20" s="65">
        <v>1629886</v>
      </c>
      <c r="O20" s="65">
        <v>2503917</v>
      </c>
      <c r="P20" s="65">
        <v>1653638</v>
      </c>
      <c r="Q20" s="65">
        <v>375673</v>
      </c>
      <c r="R20" s="65">
        <v>4533228</v>
      </c>
      <c r="S20" s="65">
        <v>3539725</v>
      </c>
      <c r="T20" s="65">
        <v>123972</v>
      </c>
      <c r="U20" s="65">
        <v>1084804</v>
      </c>
      <c r="V20" s="65">
        <v>4748501</v>
      </c>
      <c r="W20" s="65">
        <v>12146751</v>
      </c>
      <c r="X20" s="65"/>
      <c r="Y20" s="65">
        <v>12146751</v>
      </c>
      <c r="Z20" s="145"/>
      <c r="AA20" s="67"/>
    </row>
    <row r="21" spans="1:27" ht="13.5">
      <c r="A21" s="143" t="s">
        <v>90</v>
      </c>
      <c r="B21" s="141"/>
      <c r="C21" s="160">
        <v>25903613</v>
      </c>
      <c r="D21" s="160"/>
      <c r="E21" s="161"/>
      <c r="F21" s="65"/>
      <c r="G21" s="65">
        <v>15790074</v>
      </c>
      <c r="H21" s="65">
        <v>10045923</v>
      </c>
      <c r="I21" s="65">
        <v>9490128</v>
      </c>
      <c r="J21" s="65">
        <v>35326125</v>
      </c>
      <c r="K21" s="65">
        <v>566541</v>
      </c>
      <c r="L21" s="65"/>
      <c r="M21" s="65">
        <v>15686625</v>
      </c>
      <c r="N21" s="65">
        <v>16253166</v>
      </c>
      <c r="O21" s="65">
        <v>1059090</v>
      </c>
      <c r="P21" s="65">
        <v>1190361</v>
      </c>
      <c r="Q21" s="65">
        <v>4515149</v>
      </c>
      <c r="R21" s="65">
        <v>6764600</v>
      </c>
      <c r="S21" s="65">
        <v>1308285</v>
      </c>
      <c r="T21" s="65">
        <v>2859355</v>
      </c>
      <c r="U21" s="65">
        <v>9138473</v>
      </c>
      <c r="V21" s="65">
        <v>13306113</v>
      </c>
      <c r="W21" s="65">
        <v>71650004</v>
      </c>
      <c r="X21" s="65"/>
      <c r="Y21" s="65">
        <v>71650004</v>
      </c>
      <c r="Z21" s="145"/>
      <c r="AA21" s="67"/>
    </row>
    <row r="22" spans="1:27" ht="13.5">
      <c r="A22" s="143" t="s">
        <v>91</v>
      </c>
      <c r="B22" s="141"/>
      <c r="C22" s="162">
        <v>10834737</v>
      </c>
      <c r="D22" s="162"/>
      <c r="E22" s="163"/>
      <c r="F22" s="164"/>
      <c r="G22" s="164">
        <v>1012828</v>
      </c>
      <c r="H22" s="164"/>
      <c r="I22" s="164">
        <v>883329</v>
      </c>
      <c r="J22" s="164">
        <v>1896157</v>
      </c>
      <c r="K22" s="164">
        <v>378429</v>
      </c>
      <c r="L22" s="164">
        <v>282944</v>
      </c>
      <c r="M22" s="164">
        <v>3672666</v>
      </c>
      <c r="N22" s="164">
        <v>4334039</v>
      </c>
      <c r="O22" s="164">
        <v>1490965</v>
      </c>
      <c r="P22" s="164">
        <v>884110</v>
      </c>
      <c r="Q22" s="164">
        <v>886500</v>
      </c>
      <c r="R22" s="164">
        <v>3261575</v>
      </c>
      <c r="S22" s="164">
        <v>798000</v>
      </c>
      <c r="T22" s="164"/>
      <c r="U22" s="164"/>
      <c r="V22" s="164">
        <v>798000</v>
      </c>
      <c r="W22" s="164">
        <v>10289771</v>
      </c>
      <c r="X22" s="164"/>
      <c r="Y22" s="164">
        <v>10289771</v>
      </c>
      <c r="Z22" s="146"/>
      <c r="AA22" s="239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>
        <v>221614</v>
      </c>
      <c r="N23" s="65">
        <v>221614</v>
      </c>
      <c r="O23" s="65"/>
      <c r="P23" s="65"/>
      <c r="Q23" s="65"/>
      <c r="R23" s="65"/>
      <c r="S23" s="65">
        <v>5689</v>
      </c>
      <c r="T23" s="65"/>
      <c r="U23" s="65"/>
      <c r="V23" s="65">
        <v>5689</v>
      </c>
      <c r="W23" s="65">
        <v>227303</v>
      </c>
      <c r="X23" s="65"/>
      <c r="Y23" s="65">
        <v>227303</v>
      </c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174345193</v>
      </c>
      <c r="D25" s="232">
        <f>+D5+D9+D15+D19+D24</f>
        <v>0</v>
      </c>
      <c r="E25" s="245">
        <f t="shared" si="4"/>
        <v>0</v>
      </c>
      <c r="F25" s="234">
        <f t="shared" si="4"/>
        <v>0</v>
      </c>
      <c r="G25" s="234">
        <f t="shared" si="4"/>
        <v>32815657</v>
      </c>
      <c r="H25" s="234">
        <f t="shared" si="4"/>
        <v>19557124</v>
      </c>
      <c r="I25" s="234">
        <f t="shared" si="4"/>
        <v>17519363</v>
      </c>
      <c r="J25" s="234">
        <f t="shared" si="4"/>
        <v>69892144</v>
      </c>
      <c r="K25" s="234">
        <f t="shared" si="4"/>
        <v>2280086</v>
      </c>
      <c r="L25" s="234">
        <f t="shared" si="4"/>
        <v>1884978</v>
      </c>
      <c r="M25" s="234">
        <f t="shared" si="4"/>
        <v>30361947</v>
      </c>
      <c r="N25" s="234">
        <f t="shared" si="4"/>
        <v>34527011</v>
      </c>
      <c r="O25" s="234">
        <f t="shared" si="4"/>
        <v>5548163</v>
      </c>
      <c r="P25" s="234">
        <f t="shared" si="4"/>
        <v>5554356</v>
      </c>
      <c r="Q25" s="234">
        <f t="shared" si="4"/>
        <v>7273820</v>
      </c>
      <c r="R25" s="234">
        <f t="shared" si="4"/>
        <v>18376339</v>
      </c>
      <c r="S25" s="234">
        <f t="shared" si="4"/>
        <v>5918721</v>
      </c>
      <c r="T25" s="234">
        <f t="shared" si="4"/>
        <v>3798002</v>
      </c>
      <c r="U25" s="234">
        <f t="shared" si="4"/>
        <v>19469997</v>
      </c>
      <c r="V25" s="234">
        <f t="shared" si="4"/>
        <v>29186720</v>
      </c>
      <c r="W25" s="234">
        <f t="shared" si="4"/>
        <v>151982214</v>
      </c>
      <c r="X25" s="234">
        <f t="shared" si="4"/>
        <v>0</v>
      </c>
      <c r="Y25" s="234">
        <f t="shared" si="4"/>
        <v>151982214</v>
      </c>
      <c r="Z25" s="246">
        <f>+IF(X25&lt;&gt;0,+(Y25/X25)*100,0)</f>
        <v>0</v>
      </c>
      <c r="AA25" s="247">
        <f>+AA5+AA9+AA15+AA19+AA24</f>
        <v>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296764662</v>
      </c>
      <c r="D28" s="160"/>
      <c r="E28" s="161"/>
      <c r="F28" s="65"/>
      <c r="G28" s="65">
        <v>29224114</v>
      </c>
      <c r="H28" s="65">
        <v>18828254</v>
      </c>
      <c r="I28" s="65">
        <v>15923283</v>
      </c>
      <c r="J28" s="65">
        <v>63975651</v>
      </c>
      <c r="K28" s="65">
        <v>1734928</v>
      </c>
      <c r="L28" s="65">
        <v>1822830</v>
      </c>
      <c r="M28" s="65">
        <v>28564999</v>
      </c>
      <c r="N28" s="65">
        <v>32122757</v>
      </c>
      <c r="O28" s="65">
        <v>5258281</v>
      </c>
      <c r="P28" s="65">
        <v>4788925</v>
      </c>
      <c r="Q28" s="65">
        <v>7218557</v>
      </c>
      <c r="R28" s="65">
        <v>17265763</v>
      </c>
      <c r="S28" s="65">
        <v>5135699</v>
      </c>
      <c r="T28" s="65">
        <v>3618002</v>
      </c>
      <c r="U28" s="65">
        <v>17468644</v>
      </c>
      <c r="V28" s="65">
        <v>26222345</v>
      </c>
      <c r="W28" s="65">
        <v>139586516</v>
      </c>
      <c r="X28" s="65"/>
      <c r="Y28" s="65">
        <v>139586516</v>
      </c>
      <c r="Z28" s="145"/>
      <c r="AA28" s="160"/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296764662</v>
      </c>
      <c r="D32" s="225">
        <f>SUM(D28:D31)</f>
        <v>0</v>
      </c>
      <c r="E32" s="226">
        <f t="shared" si="5"/>
        <v>0</v>
      </c>
      <c r="F32" s="82">
        <f t="shared" si="5"/>
        <v>0</v>
      </c>
      <c r="G32" s="82">
        <f t="shared" si="5"/>
        <v>29224114</v>
      </c>
      <c r="H32" s="82">
        <f t="shared" si="5"/>
        <v>18828254</v>
      </c>
      <c r="I32" s="82">
        <f t="shared" si="5"/>
        <v>15923283</v>
      </c>
      <c r="J32" s="82">
        <f t="shared" si="5"/>
        <v>63975651</v>
      </c>
      <c r="K32" s="82">
        <f t="shared" si="5"/>
        <v>1734928</v>
      </c>
      <c r="L32" s="82">
        <f t="shared" si="5"/>
        <v>1822830</v>
      </c>
      <c r="M32" s="82">
        <f t="shared" si="5"/>
        <v>28564999</v>
      </c>
      <c r="N32" s="82">
        <f t="shared" si="5"/>
        <v>32122757</v>
      </c>
      <c r="O32" s="82">
        <f t="shared" si="5"/>
        <v>5258281</v>
      </c>
      <c r="P32" s="82">
        <f t="shared" si="5"/>
        <v>4788925</v>
      </c>
      <c r="Q32" s="82">
        <f t="shared" si="5"/>
        <v>7218557</v>
      </c>
      <c r="R32" s="82">
        <f t="shared" si="5"/>
        <v>17265763</v>
      </c>
      <c r="S32" s="82">
        <f t="shared" si="5"/>
        <v>5135699</v>
      </c>
      <c r="T32" s="82">
        <f t="shared" si="5"/>
        <v>3618002</v>
      </c>
      <c r="U32" s="82">
        <f t="shared" si="5"/>
        <v>17468644</v>
      </c>
      <c r="V32" s="82">
        <f t="shared" si="5"/>
        <v>26222345</v>
      </c>
      <c r="W32" s="82">
        <f t="shared" si="5"/>
        <v>139586516</v>
      </c>
      <c r="X32" s="82">
        <f t="shared" si="5"/>
        <v>0</v>
      </c>
      <c r="Y32" s="82">
        <f t="shared" si="5"/>
        <v>139586516</v>
      </c>
      <c r="Z32" s="227">
        <f>+IF(X32&lt;&gt;0,+(Y32/X32)*100,0)</f>
        <v>0</v>
      </c>
      <c r="AA32" s="84">
        <f>SUM(AA28:AA31)</f>
        <v>0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>
        <v>98325</v>
      </c>
      <c r="T34" s="65"/>
      <c r="U34" s="65"/>
      <c r="V34" s="65">
        <v>98325</v>
      </c>
      <c r="W34" s="65">
        <v>98325</v>
      </c>
      <c r="X34" s="65"/>
      <c r="Y34" s="65">
        <v>98325</v>
      </c>
      <c r="Z34" s="145"/>
      <c r="AA34" s="67"/>
    </row>
    <row r="35" spans="1:27" ht="13.5">
      <c r="A35" s="252" t="s">
        <v>53</v>
      </c>
      <c r="B35" s="141"/>
      <c r="C35" s="160"/>
      <c r="D35" s="160"/>
      <c r="E35" s="161"/>
      <c r="F35" s="65"/>
      <c r="G35" s="65">
        <v>3591541</v>
      </c>
      <c r="H35" s="65">
        <v>728870</v>
      </c>
      <c r="I35" s="65">
        <v>1596080</v>
      </c>
      <c r="J35" s="65">
        <v>5916491</v>
      </c>
      <c r="K35" s="65">
        <v>545158</v>
      </c>
      <c r="L35" s="65">
        <v>62148</v>
      </c>
      <c r="M35" s="65">
        <v>1796948</v>
      </c>
      <c r="N35" s="65">
        <v>2404254</v>
      </c>
      <c r="O35" s="65">
        <v>289882</v>
      </c>
      <c r="P35" s="65">
        <v>951278</v>
      </c>
      <c r="Q35" s="65">
        <v>55262</v>
      </c>
      <c r="R35" s="65">
        <v>1296422</v>
      </c>
      <c r="S35" s="65">
        <v>684697</v>
      </c>
      <c r="T35" s="65">
        <v>180000</v>
      </c>
      <c r="U35" s="65">
        <v>2001353</v>
      </c>
      <c r="V35" s="65">
        <v>2866050</v>
      </c>
      <c r="W35" s="65">
        <v>12483217</v>
      </c>
      <c r="X35" s="65"/>
      <c r="Y35" s="65">
        <v>12483217</v>
      </c>
      <c r="Z35" s="145"/>
      <c r="AA35" s="67"/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296764662</v>
      </c>
      <c r="D36" s="237">
        <f>SUM(D32:D35)</f>
        <v>0</v>
      </c>
      <c r="E36" s="233">
        <f t="shared" si="6"/>
        <v>0</v>
      </c>
      <c r="F36" s="235">
        <f t="shared" si="6"/>
        <v>0</v>
      </c>
      <c r="G36" s="235">
        <f t="shared" si="6"/>
        <v>32815655</v>
      </c>
      <c r="H36" s="235">
        <f t="shared" si="6"/>
        <v>19557124</v>
      </c>
      <c r="I36" s="235">
        <f t="shared" si="6"/>
        <v>17519363</v>
      </c>
      <c r="J36" s="235">
        <f t="shared" si="6"/>
        <v>69892142</v>
      </c>
      <c r="K36" s="235">
        <f t="shared" si="6"/>
        <v>2280086</v>
      </c>
      <c r="L36" s="235">
        <f t="shared" si="6"/>
        <v>1884978</v>
      </c>
      <c r="M36" s="235">
        <f t="shared" si="6"/>
        <v>30361947</v>
      </c>
      <c r="N36" s="235">
        <f t="shared" si="6"/>
        <v>34527011</v>
      </c>
      <c r="O36" s="235">
        <f t="shared" si="6"/>
        <v>5548163</v>
      </c>
      <c r="P36" s="235">
        <f t="shared" si="6"/>
        <v>5740203</v>
      </c>
      <c r="Q36" s="235">
        <f t="shared" si="6"/>
        <v>7273819</v>
      </c>
      <c r="R36" s="235">
        <f t="shared" si="6"/>
        <v>18562185</v>
      </c>
      <c r="S36" s="235">
        <f t="shared" si="6"/>
        <v>5918721</v>
      </c>
      <c r="T36" s="235">
        <f t="shared" si="6"/>
        <v>3798002</v>
      </c>
      <c r="U36" s="235">
        <f t="shared" si="6"/>
        <v>19469997</v>
      </c>
      <c r="V36" s="235">
        <f t="shared" si="6"/>
        <v>29186720</v>
      </c>
      <c r="W36" s="235">
        <f t="shared" si="6"/>
        <v>152168058</v>
      </c>
      <c r="X36" s="235">
        <f t="shared" si="6"/>
        <v>0</v>
      </c>
      <c r="Y36" s="235">
        <f t="shared" si="6"/>
        <v>152168058</v>
      </c>
      <c r="Z36" s="236">
        <f>+IF(X36&lt;&gt;0,+(Y36/X36)*100,0)</f>
        <v>0</v>
      </c>
      <c r="AA36" s="254">
        <f>SUM(AA32:AA35)</f>
        <v>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9945961</v>
      </c>
      <c r="D6" s="160"/>
      <c r="E6" s="64">
        <v>10000000</v>
      </c>
      <c r="F6" s="65">
        <v>10000000</v>
      </c>
      <c r="G6" s="65">
        <v>118654243</v>
      </c>
      <c r="H6" s="65">
        <v>102549125</v>
      </c>
      <c r="I6" s="65">
        <v>105987731</v>
      </c>
      <c r="J6" s="65">
        <v>327191099</v>
      </c>
      <c r="K6" s="65">
        <v>114179714</v>
      </c>
      <c r="L6" s="65">
        <v>237013892</v>
      </c>
      <c r="M6" s="65">
        <v>149971123</v>
      </c>
      <c r="N6" s="65">
        <v>501164729</v>
      </c>
      <c r="O6" s="65">
        <v>87718676</v>
      </c>
      <c r="P6" s="65">
        <v>119619365</v>
      </c>
      <c r="Q6" s="65">
        <v>118145931</v>
      </c>
      <c r="R6" s="65">
        <v>325483972</v>
      </c>
      <c r="S6" s="65">
        <v>83845265</v>
      </c>
      <c r="T6" s="65">
        <v>30588780</v>
      </c>
      <c r="U6" s="65">
        <v>17278962</v>
      </c>
      <c r="V6" s="65">
        <v>131713007</v>
      </c>
      <c r="W6" s="65">
        <v>1285552807</v>
      </c>
      <c r="X6" s="65">
        <v>10000000</v>
      </c>
      <c r="Y6" s="65">
        <v>1275552807</v>
      </c>
      <c r="Z6" s="145">
        <v>12755.53</v>
      </c>
      <c r="AA6" s="67">
        <v>10000000</v>
      </c>
    </row>
    <row r="7" spans="1:27" ht="13.5">
      <c r="A7" s="264" t="s">
        <v>147</v>
      </c>
      <c r="B7" s="197" t="s">
        <v>72</v>
      </c>
      <c r="C7" s="160">
        <v>540778</v>
      </c>
      <c r="D7" s="160"/>
      <c r="E7" s="64">
        <v>50000000</v>
      </c>
      <c r="F7" s="65">
        <v>50000000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>
        <v>50000000</v>
      </c>
      <c r="Y7" s="65">
        <v>-50000000</v>
      </c>
      <c r="Z7" s="145">
        <v>-100</v>
      </c>
      <c r="AA7" s="67">
        <v>50000000</v>
      </c>
    </row>
    <row r="8" spans="1:27" ht="13.5">
      <c r="A8" s="264" t="s">
        <v>148</v>
      </c>
      <c r="B8" s="197" t="s">
        <v>72</v>
      </c>
      <c r="C8" s="160">
        <v>29868605</v>
      </c>
      <c r="D8" s="160"/>
      <c r="E8" s="64">
        <v>25438527</v>
      </c>
      <c r="F8" s="65">
        <v>25438527</v>
      </c>
      <c r="G8" s="65">
        <v>33789585</v>
      </c>
      <c r="H8" s="65">
        <v>33718156</v>
      </c>
      <c r="I8" s="65">
        <v>30970538</v>
      </c>
      <c r="J8" s="65">
        <v>98478279</v>
      </c>
      <c r="K8" s="65">
        <v>29522205</v>
      </c>
      <c r="L8" s="65">
        <v>30912818</v>
      </c>
      <c r="M8" s="65">
        <v>30788975</v>
      </c>
      <c r="N8" s="65">
        <v>91223998</v>
      </c>
      <c r="O8" s="65">
        <v>30616387</v>
      </c>
      <c r="P8" s="65">
        <v>29559142</v>
      </c>
      <c r="Q8" s="65">
        <v>31098587</v>
      </c>
      <c r="R8" s="65">
        <v>91274116</v>
      </c>
      <c r="S8" s="65">
        <v>31025023</v>
      </c>
      <c r="T8" s="65">
        <v>32575520</v>
      </c>
      <c r="U8" s="65">
        <v>22414239</v>
      </c>
      <c r="V8" s="65">
        <v>86014782</v>
      </c>
      <c r="W8" s="65">
        <v>366991175</v>
      </c>
      <c r="X8" s="65">
        <v>25438527</v>
      </c>
      <c r="Y8" s="65">
        <v>341552648</v>
      </c>
      <c r="Z8" s="145">
        <v>1342.66</v>
      </c>
      <c r="AA8" s="67">
        <v>25438527</v>
      </c>
    </row>
    <row r="9" spans="1:27" ht="13.5">
      <c r="A9" s="264" t="s">
        <v>149</v>
      </c>
      <c r="B9" s="197"/>
      <c r="C9" s="160">
        <v>9264552</v>
      </c>
      <c r="D9" s="160"/>
      <c r="E9" s="64">
        <v>1227697</v>
      </c>
      <c r="F9" s="65">
        <v>1227697</v>
      </c>
      <c r="G9" s="65">
        <v>-1834323</v>
      </c>
      <c r="H9" s="65">
        <v>737729</v>
      </c>
      <c r="I9" s="65">
        <v>-5197142</v>
      </c>
      <c r="J9" s="65">
        <v>-6293736</v>
      </c>
      <c r="K9" s="65">
        <v>-10534477</v>
      </c>
      <c r="L9" s="65">
        <v>-12723865</v>
      </c>
      <c r="M9" s="65">
        <v>706031</v>
      </c>
      <c r="N9" s="65">
        <v>-22552311</v>
      </c>
      <c r="O9" s="65">
        <v>2846250</v>
      </c>
      <c r="P9" s="65">
        <v>1092711</v>
      </c>
      <c r="Q9" s="65">
        <v>2972226</v>
      </c>
      <c r="R9" s="65">
        <v>6911187</v>
      </c>
      <c r="S9" s="65">
        <v>2410853</v>
      </c>
      <c r="T9" s="65">
        <v>1131988</v>
      </c>
      <c r="U9" s="65"/>
      <c r="V9" s="65">
        <v>3542841</v>
      </c>
      <c r="W9" s="65">
        <v>-18392019</v>
      </c>
      <c r="X9" s="65">
        <v>1227697</v>
      </c>
      <c r="Y9" s="65">
        <v>-19619716</v>
      </c>
      <c r="Z9" s="145">
        <v>-1598.09</v>
      </c>
      <c r="AA9" s="67">
        <v>1227697</v>
      </c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623075</v>
      </c>
      <c r="D11" s="160"/>
      <c r="E11" s="64">
        <v>315687</v>
      </c>
      <c r="F11" s="65">
        <v>315687</v>
      </c>
      <c r="G11" s="65">
        <v>623075</v>
      </c>
      <c r="H11" s="65">
        <v>623075</v>
      </c>
      <c r="I11" s="65">
        <v>623075</v>
      </c>
      <c r="J11" s="65">
        <v>1869225</v>
      </c>
      <c r="K11" s="65">
        <v>623075</v>
      </c>
      <c r="L11" s="65">
        <v>623075</v>
      </c>
      <c r="M11" s="65">
        <v>623075</v>
      </c>
      <c r="N11" s="65">
        <v>1869225</v>
      </c>
      <c r="O11" s="65">
        <v>623075</v>
      </c>
      <c r="P11" s="65">
        <v>623075</v>
      </c>
      <c r="Q11" s="65">
        <v>623075</v>
      </c>
      <c r="R11" s="65">
        <v>1869225</v>
      </c>
      <c r="S11" s="65">
        <v>623075</v>
      </c>
      <c r="T11" s="65">
        <v>623075</v>
      </c>
      <c r="U11" s="65">
        <v>623075</v>
      </c>
      <c r="V11" s="65">
        <v>1869225</v>
      </c>
      <c r="W11" s="65">
        <v>7476900</v>
      </c>
      <c r="X11" s="65">
        <v>315687</v>
      </c>
      <c r="Y11" s="65">
        <v>7161213</v>
      </c>
      <c r="Z11" s="145">
        <v>2268.45</v>
      </c>
      <c r="AA11" s="67">
        <v>315687</v>
      </c>
    </row>
    <row r="12" spans="1:27" ht="13.5">
      <c r="A12" s="265" t="s">
        <v>56</v>
      </c>
      <c r="B12" s="266"/>
      <c r="C12" s="177">
        <f aca="true" t="shared" si="0" ref="C12:Y12">SUM(C6:C11)</f>
        <v>50242971</v>
      </c>
      <c r="D12" s="177">
        <f>SUM(D6:D11)</f>
        <v>0</v>
      </c>
      <c r="E12" s="77">
        <f t="shared" si="0"/>
        <v>86981911</v>
      </c>
      <c r="F12" s="78">
        <f t="shared" si="0"/>
        <v>86981911</v>
      </c>
      <c r="G12" s="78">
        <f t="shared" si="0"/>
        <v>151232580</v>
      </c>
      <c r="H12" s="78">
        <f t="shared" si="0"/>
        <v>137628085</v>
      </c>
      <c r="I12" s="78">
        <f t="shared" si="0"/>
        <v>132384202</v>
      </c>
      <c r="J12" s="78">
        <f t="shared" si="0"/>
        <v>421244867</v>
      </c>
      <c r="K12" s="78">
        <f t="shared" si="0"/>
        <v>133790517</v>
      </c>
      <c r="L12" s="78">
        <f t="shared" si="0"/>
        <v>255825920</v>
      </c>
      <c r="M12" s="78">
        <f t="shared" si="0"/>
        <v>182089204</v>
      </c>
      <c r="N12" s="78">
        <f t="shared" si="0"/>
        <v>571705641</v>
      </c>
      <c r="O12" s="78">
        <f t="shared" si="0"/>
        <v>121804388</v>
      </c>
      <c r="P12" s="78">
        <f t="shared" si="0"/>
        <v>150894293</v>
      </c>
      <c r="Q12" s="78">
        <f t="shared" si="0"/>
        <v>152839819</v>
      </c>
      <c r="R12" s="78">
        <f t="shared" si="0"/>
        <v>425538500</v>
      </c>
      <c r="S12" s="78">
        <f t="shared" si="0"/>
        <v>117904216</v>
      </c>
      <c r="T12" s="78">
        <f t="shared" si="0"/>
        <v>64919363</v>
      </c>
      <c r="U12" s="78">
        <f t="shared" si="0"/>
        <v>40316276</v>
      </c>
      <c r="V12" s="78">
        <f t="shared" si="0"/>
        <v>223139855</v>
      </c>
      <c r="W12" s="78">
        <f t="shared" si="0"/>
        <v>1641628863</v>
      </c>
      <c r="X12" s="78">
        <f t="shared" si="0"/>
        <v>86981911</v>
      </c>
      <c r="Y12" s="78">
        <f t="shared" si="0"/>
        <v>1554646952</v>
      </c>
      <c r="Z12" s="179">
        <f>+IF(X12&lt;&gt;0,+(Y12/X12)*100,0)</f>
        <v>1787.322138737559</v>
      </c>
      <c r="AA12" s="79">
        <f>SUM(AA6:AA11)</f>
        <v>86981911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>
        <v>8167900</v>
      </c>
      <c r="F16" s="65">
        <v>8167900</v>
      </c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>
        <v>8167900</v>
      </c>
      <c r="Y16" s="164">
        <v>-8167900</v>
      </c>
      <c r="Z16" s="146">
        <v>-100</v>
      </c>
      <c r="AA16" s="239">
        <v>8167900</v>
      </c>
    </row>
    <row r="17" spans="1:27" ht="13.5">
      <c r="A17" s="264" t="s">
        <v>155</v>
      </c>
      <c r="B17" s="197"/>
      <c r="C17" s="160">
        <v>37937199</v>
      </c>
      <c r="D17" s="160"/>
      <c r="E17" s="64"/>
      <c r="F17" s="65"/>
      <c r="G17" s="65">
        <v>37937199</v>
      </c>
      <c r="H17" s="65">
        <v>37937199</v>
      </c>
      <c r="I17" s="65">
        <v>37937199</v>
      </c>
      <c r="J17" s="65">
        <v>113811597</v>
      </c>
      <c r="K17" s="65">
        <v>37937199</v>
      </c>
      <c r="L17" s="65">
        <v>37937199</v>
      </c>
      <c r="M17" s="65">
        <v>37937199</v>
      </c>
      <c r="N17" s="65">
        <v>113811597</v>
      </c>
      <c r="O17" s="65">
        <v>37937199</v>
      </c>
      <c r="P17" s="65">
        <v>37937199</v>
      </c>
      <c r="Q17" s="65">
        <v>37937199</v>
      </c>
      <c r="R17" s="65">
        <v>113811597</v>
      </c>
      <c r="S17" s="65">
        <v>37937199</v>
      </c>
      <c r="T17" s="65">
        <v>37937199</v>
      </c>
      <c r="U17" s="65">
        <v>37937199</v>
      </c>
      <c r="V17" s="65">
        <v>113811597</v>
      </c>
      <c r="W17" s="65">
        <v>455246388</v>
      </c>
      <c r="X17" s="65"/>
      <c r="Y17" s="65">
        <v>455246388</v>
      </c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1187594891</v>
      </c>
      <c r="D19" s="160"/>
      <c r="E19" s="64">
        <v>1014433782</v>
      </c>
      <c r="F19" s="65">
        <v>1014433782</v>
      </c>
      <c r="G19" s="65">
        <v>1190379520</v>
      </c>
      <c r="H19" s="65">
        <v>1200556087</v>
      </c>
      <c r="I19" s="65">
        <v>1202738724</v>
      </c>
      <c r="J19" s="65">
        <v>3593674331</v>
      </c>
      <c r="K19" s="65">
        <v>1204017135</v>
      </c>
      <c r="L19" s="65">
        <v>1204190041</v>
      </c>
      <c r="M19" s="65">
        <v>1221515870</v>
      </c>
      <c r="N19" s="65">
        <v>3629723046</v>
      </c>
      <c r="O19" s="65">
        <v>1263128445</v>
      </c>
      <c r="P19" s="65">
        <v>1261411682</v>
      </c>
      <c r="Q19" s="65">
        <v>1265420855</v>
      </c>
      <c r="R19" s="65">
        <v>3789960982</v>
      </c>
      <c r="S19" s="65">
        <v>1275123997</v>
      </c>
      <c r="T19" s="65">
        <v>1282582120</v>
      </c>
      <c r="U19" s="65">
        <v>1301487708</v>
      </c>
      <c r="V19" s="65">
        <v>3859193825</v>
      </c>
      <c r="W19" s="65">
        <v>14872552184</v>
      </c>
      <c r="X19" s="65">
        <v>1014433782</v>
      </c>
      <c r="Y19" s="65">
        <v>13858118402</v>
      </c>
      <c r="Z19" s="145">
        <v>1366.09</v>
      </c>
      <c r="AA19" s="67">
        <v>1014433782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>
        <v>152428</v>
      </c>
      <c r="D22" s="160"/>
      <c r="E22" s="64"/>
      <c r="F22" s="65"/>
      <c r="G22" s="65">
        <v>152428</v>
      </c>
      <c r="H22" s="65">
        <v>152428</v>
      </c>
      <c r="I22" s="65">
        <v>152428</v>
      </c>
      <c r="J22" s="65">
        <v>457284</v>
      </c>
      <c r="K22" s="65">
        <v>152428</v>
      </c>
      <c r="L22" s="65">
        <v>152428</v>
      </c>
      <c r="M22" s="65">
        <v>152428</v>
      </c>
      <c r="N22" s="65">
        <v>457284</v>
      </c>
      <c r="O22" s="65">
        <v>152428</v>
      </c>
      <c r="P22" s="65">
        <v>152428</v>
      </c>
      <c r="Q22" s="65">
        <v>152428</v>
      </c>
      <c r="R22" s="65">
        <v>457284</v>
      </c>
      <c r="S22" s="65">
        <v>152428</v>
      </c>
      <c r="T22" s="65">
        <v>152428</v>
      </c>
      <c r="U22" s="65">
        <v>152428</v>
      </c>
      <c r="V22" s="65">
        <v>457284</v>
      </c>
      <c r="W22" s="65">
        <v>1829136</v>
      </c>
      <c r="X22" s="65"/>
      <c r="Y22" s="65">
        <v>1829136</v>
      </c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1225684518</v>
      </c>
      <c r="D24" s="177">
        <f>SUM(D15:D23)</f>
        <v>0</v>
      </c>
      <c r="E24" s="81">
        <f t="shared" si="1"/>
        <v>1022601682</v>
      </c>
      <c r="F24" s="82">
        <f t="shared" si="1"/>
        <v>1022601682</v>
      </c>
      <c r="G24" s="82">
        <f t="shared" si="1"/>
        <v>1228469147</v>
      </c>
      <c r="H24" s="82">
        <f t="shared" si="1"/>
        <v>1238645714</v>
      </c>
      <c r="I24" s="82">
        <f t="shared" si="1"/>
        <v>1240828351</v>
      </c>
      <c r="J24" s="82">
        <f t="shared" si="1"/>
        <v>3707943212</v>
      </c>
      <c r="K24" s="82">
        <f t="shared" si="1"/>
        <v>1242106762</v>
      </c>
      <c r="L24" s="82">
        <f t="shared" si="1"/>
        <v>1242279668</v>
      </c>
      <c r="M24" s="82">
        <f t="shared" si="1"/>
        <v>1259605497</v>
      </c>
      <c r="N24" s="82">
        <f t="shared" si="1"/>
        <v>3743991927</v>
      </c>
      <c r="O24" s="82">
        <f t="shared" si="1"/>
        <v>1301218072</v>
      </c>
      <c r="P24" s="82">
        <f t="shared" si="1"/>
        <v>1299501309</v>
      </c>
      <c r="Q24" s="82">
        <f t="shared" si="1"/>
        <v>1303510482</v>
      </c>
      <c r="R24" s="82">
        <f t="shared" si="1"/>
        <v>3904229863</v>
      </c>
      <c r="S24" s="82">
        <f t="shared" si="1"/>
        <v>1313213624</v>
      </c>
      <c r="T24" s="82">
        <f t="shared" si="1"/>
        <v>1320671747</v>
      </c>
      <c r="U24" s="82">
        <f t="shared" si="1"/>
        <v>1339577335</v>
      </c>
      <c r="V24" s="82">
        <f t="shared" si="1"/>
        <v>3973462706</v>
      </c>
      <c r="W24" s="82">
        <f t="shared" si="1"/>
        <v>15329627708</v>
      </c>
      <c r="X24" s="82">
        <f t="shared" si="1"/>
        <v>1022601682</v>
      </c>
      <c r="Y24" s="82">
        <f t="shared" si="1"/>
        <v>14307026026</v>
      </c>
      <c r="Z24" s="227">
        <f>+IF(X24&lt;&gt;0,+(Y24/X24)*100,0)</f>
        <v>1399.0810183314366</v>
      </c>
      <c r="AA24" s="84">
        <f>SUM(AA15:AA23)</f>
        <v>1022601682</v>
      </c>
    </row>
    <row r="25" spans="1:27" ht="13.5">
      <c r="A25" s="265" t="s">
        <v>162</v>
      </c>
      <c r="B25" s="266"/>
      <c r="C25" s="177">
        <f aca="true" t="shared" si="2" ref="C25:Y25">+C12+C24</f>
        <v>1275927489</v>
      </c>
      <c r="D25" s="177">
        <f>+D12+D24</f>
        <v>0</v>
      </c>
      <c r="E25" s="77">
        <f t="shared" si="2"/>
        <v>1109583593</v>
      </c>
      <c r="F25" s="78">
        <f t="shared" si="2"/>
        <v>1109583593</v>
      </c>
      <c r="G25" s="78">
        <f t="shared" si="2"/>
        <v>1379701727</v>
      </c>
      <c r="H25" s="78">
        <f t="shared" si="2"/>
        <v>1376273799</v>
      </c>
      <c r="I25" s="78">
        <f t="shared" si="2"/>
        <v>1373212553</v>
      </c>
      <c r="J25" s="78">
        <f t="shared" si="2"/>
        <v>4129188079</v>
      </c>
      <c r="K25" s="78">
        <f t="shared" si="2"/>
        <v>1375897279</v>
      </c>
      <c r="L25" s="78">
        <f t="shared" si="2"/>
        <v>1498105588</v>
      </c>
      <c r="M25" s="78">
        <f t="shared" si="2"/>
        <v>1441694701</v>
      </c>
      <c r="N25" s="78">
        <f t="shared" si="2"/>
        <v>4315697568</v>
      </c>
      <c r="O25" s="78">
        <f t="shared" si="2"/>
        <v>1423022460</v>
      </c>
      <c r="P25" s="78">
        <f t="shared" si="2"/>
        <v>1450395602</v>
      </c>
      <c r="Q25" s="78">
        <f t="shared" si="2"/>
        <v>1456350301</v>
      </c>
      <c r="R25" s="78">
        <f t="shared" si="2"/>
        <v>4329768363</v>
      </c>
      <c r="S25" s="78">
        <f t="shared" si="2"/>
        <v>1431117840</v>
      </c>
      <c r="T25" s="78">
        <f t="shared" si="2"/>
        <v>1385591110</v>
      </c>
      <c r="U25" s="78">
        <f t="shared" si="2"/>
        <v>1379893611</v>
      </c>
      <c r="V25" s="78">
        <f t="shared" si="2"/>
        <v>4196602561</v>
      </c>
      <c r="W25" s="78">
        <f t="shared" si="2"/>
        <v>16971256571</v>
      </c>
      <c r="X25" s="78">
        <f t="shared" si="2"/>
        <v>1109583593</v>
      </c>
      <c r="Y25" s="78">
        <f t="shared" si="2"/>
        <v>15861672978</v>
      </c>
      <c r="Z25" s="179">
        <f>+IF(X25&lt;&gt;0,+(Y25/X25)*100,0)</f>
        <v>1429.5158181921674</v>
      </c>
      <c r="AA25" s="79">
        <f>+AA12+AA24</f>
        <v>1109583593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>
        <v>12986347</v>
      </c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2617436</v>
      </c>
      <c r="D30" s="160"/>
      <c r="E30" s="64">
        <v>1148354</v>
      </c>
      <c r="F30" s="65">
        <v>1148354</v>
      </c>
      <c r="G30" s="65">
        <v>2617437</v>
      </c>
      <c r="H30" s="65">
        <v>2617437</v>
      </c>
      <c r="I30" s="65">
        <v>2617437</v>
      </c>
      <c r="J30" s="65">
        <v>7852311</v>
      </c>
      <c r="K30" s="65">
        <v>2617436</v>
      </c>
      <c r="L30" s="65">
        <v>2617437</v>
      </c>
      <c r="M30" s="65">
        <v>2617437</v>
      </c>
      <c r="N30" s="65">
        <v>7852310</v>
      </c>
      <c r="O30" s="65">
        <v>2617437</v>
      </c>
      <c r="P30" s="65">
        <v>2617437</v>
      </c>
      <c r="Q30" s="65">
        <v>2617437</v>
      </c>
      <c r="R30" s="65">
        <v>7852311</v>
      </c>
      <c r="S30" s="65">
        <v>2617437</v>
      </c>
      <c r="T30" s="65">
        <v>2617438</v>
      </c>
      <c r="U30" s="65">
        <v>2617437</v>
      </c>
      <c r="V30" s="65">
        <v>7852312</v>
      </c>
      <c r="W30" s="65">
        <v>31409244</v>
      </c>
      <c r="X30" s="65">
        <v>1148354</v>
      </c>
      <c r="Y30" s="65">
        <v>30260890</v>
      </c>
      <c r="Z30" s="145">
        <v>2635.15</v>
      </c>
      <c r="AA30" s="67">
        <v>1148354</v>
      </c>
    </row>
    <row r="31" spans="1:27" ht="13.5">
      <c r="A31" s="264" t="s">
        <v>166</v>
      </c>
      <c r="B31" s="197"/>
      <c r="C31" s="160"/>
      <c r="D31" s="160"/>
      <c r="E31" s="64"/>
      <c r="F31" s="65"/>
      <c r="G31" s="65">
        <v>1906399</v>
      </c>
      <c r="H31" s="65">
        <v>1906399</v>
      </c>
      <c r="I31" s="65">
        <v>1906399</v>
      </c>
      <c r="J31" s="65">
        <v>5719197</v>
      </c>
      <c r="K31" s="65">
        <v>1906399</v>
      </c>
      <c r="L31" s="65">
        <v>1906399</v>
      </c>
      <c r="M31" s="65">
        <v>1906399</v>
      </c>
      <c r="N31" s="65">
        <v>5719197</v>
      </c>
      <c r="O31" s="65">
        <v>1905499</v>
      </c>
      <c r="P31" s="65">
        <v>1906399</v>
      </c>
      <c r="Q31" s="65">
        <v>1906399</v>
      </c>
      <c r="R31" s="65">
        <v>5718297</v>
      </c>
      <c r="S31" s="65">
        <v>1906399</v>
      </c>
      <c r="T31" s="65">
        <v>1906399</v>
      </c>
      <c r="U31" s="65"/>
      <c r="V31" s="65">
        <v>3812798</v>
      </c>
      <c r="W31" s="65">
        <v>20969489</v>
      </c>
      <c r="X31" s="65"/>
      <c r="Y31" s="65">
        <v>20969489</v>
      </c>
      <c r="Z31" s="145"/>
      <c r="AA31" s="67"/>
    </row>
    <row r="32" spans="1:27" ht="13.5">
      <c r="A32" s="264" t="s">
        <v>167</v>
      </c>
      <c r="B32" s="197" t="s">
        <v>94</v>
      </c>
      <c r="C32" s="160">
        <v>60256646</v>
      </c>
      <c r="D32" s="160"/>
      <c r="E32" s="64">
        <v>66836277</v>
      </c>
      <c r="F32" s="65">
        <v>66836277</v>
      </c>
      <c r="G32" s="65">
        <v>95498281</v>
      </c>
      <c r="H32" s="65">
        <v>115273362</v>
      </c>
      <c r="I32" s="65">
        <v>136091789</v>
      </c>
      <c r="J32" s="65">
        <v>346863432</v>
      </c>
      <c r="K32" s="65">
        <v>159333492</v>
      </c>
      <c r="L32" s="65">
        <v>298077700</v>
      </c>
      <c r="M32" s="65">
        <v>202250092</v>
      </c>
      <c r="N32" s="65">
        <v>659661284</v>
      </c>
      <c r="O32" s="65">
        <v>202296086</v>
      </c>
      <c r="P32" s="65">
        <v>263349143</v>
      </c>
      <c r="Q32" s="65">
        <v>241477543</v>
      </c>
      <c r="R32" s="65">
        <v>707122772</v>
      </c>
      <c r="S32" s="65">
        <v>234741969</v>
      </c>
      <c r="T32" s="65">
        <v>201673964</v>
      </c>
      <c r="U32" s="65">
        <v>232748217</v>
      </c>
      <c r="V32" s="65">
        <v>669164150</v>
      </c>
      <c r="W32" s="65">
        <v>2382811638</v>
      </c>
      <c r="X32" s="65">
        <v>66836277</v>
      </c>
      <c r="Y32" s="65">
        <v>2315975361</v>
      </c>
      <c r="Z32" s="145">
        <v>3465.15</v>
      </c>
      <c r="AA32" s="67">
        <v>66836277</v>
      </c>
    </row>
    <row r="33" spans="1:27" ht="13.5">
      <c r="A33" s="264" t="s">
        <v>168</v>
      </c>
      <c r="B33" s="197"/>
      <c r="C33" s="160">
        <v>22582267</v>
      </c>
      <c r="D33" s="160"/>
      <c r="E33" s="64">
        <v>635129</v>
      </c>
      <c r="F33" s="65">
        <v>635129</v>
      </c>
      <c r="G33" s="65">
        <v>22582267</v>
      </c>
      <c r="H33" s="65">
        <v>22582267</v>
      </c>
      <c r="I33" s="65">
        <v>22582267</v>
      </c>
      <c r="J33" s="65">
        <v>67746801</v>
      </c>
      <c r="K33" s="65">
        <v>22582267</v>
      </c>
      <c r="L33" s="65">
        <v>22582267</v>
      </c>
      <c r="M33" s="65">
        <v>22582267</v>
      </c>
      <c r="N33" s="65">
        <v>67746801</v>
      </c>
      <c r="O33" s="65">
        <v>22582267</v>
      </c>
      <c r="P33" s="65">
        <v>22582267</v>
      </c>
      <c r="Q33" s="65">
        <v>22582267</v>
      </c>
      <c r="R33" s="65">
        <v>67746801</v>
      </c>
      <c r="S33" s="65">
        <v>22582267</v>
      </c>
      <c r="T33" s="65">
        <v>22582267</v>
      </c>
      <c r="U33" s="65">
        <v>22582267</v>
      </c>
      <c r="V33" s="65">
        <v>67746801</v>
      </c>
      <c r="W33" s="65">
        <v>270987204</v>
      </c>
      <c r="X33" s="65">
        <v>635129</v>
      </c>
      <c r="Y33" s="65">
        <v>270352075</v>
      </c>
      <c r="Z33" s="145">
        <v>42566.48</v>
      </c>
      <c r="AA33" s="67">
        <v>635129</v>
      </c>
    </row>
    <row r="34" spans="1:27" ht="13.5">
      <c r="A34" s="265" t="s">
        <v>58</v>
      </c>
      <c r="B34" s="266"/>
      <c r="C34" s="177">
        <f aca="true" t="shared" si="3" ref="C34:Y34">SUM(C29:C33)</f>
        <v>98442696</v>
      </c>
      <c r="D34" s="177">
        <f>SUM(D29:D33)</f>
        <v>0</v>
      </c>
      <c r="E34" s="77">
        <f t="shared" si="3"/>
        <v>68619760</v>
      </c>
      <c r="F34" s="78">
        <f t="shared" si="3"/>
        <v>68619760</v>
      </c>
      <c r="G34" s="78">
        <f t="shared" si="3"/>
        <v>122604384</v>
      </c>
      <c r="H34" s="78">
        <f t="shared" si="3"/>
        <v>142379465</v>
      </c>
      <c r="I34" s="78">
        <f t="shared" si="3"/>
        <v>163197892</v>
      </c>
      <c r="J34" s="78">
        <f t="shared" si="3"/>
        <v>428181741</v>
      </c>
      <c r="K34" s="78">
        <f t="shared" si="3"/>
        <v>186439594</v>
      </c>
      <c r="L34" s="78">
        <f t="shared" si="3"/>
        <v>325183803</v>
      </c>
      <c r="M34" s="78">
        <f t="shared" si="3"/>
        <v>229356195</v>
      </c>
      <c r="N34" s="78">
        <f t="shared" si="3"/>
        <v>740979592</v>
      </c>
      <c r="O34" s="78">
        <f t="shared" si="3"/>
        <v>229401289</v>
      </c>
      <c r="P34" s="78">
        <f t="shared" si="3"/>
        <v>290455246</v>
      </c>
      <c r="Q34" s="78">
        <f t="shared" si="3"/>
        <v>268583646</v>
      </c>
      <c r="R34" s="78">
        <f t="shared" si="3"/>
        <v>788440181</v>
      </c>
      <c r="S34" s="78">
        <f t="shared" si="3"/>
        <v>261848072</v>
      </c>
      <c r="T34" s="78">
        <f t="shared" si="3"/>
        <v>228780068</v>
      </c>
      <c r="U34" s="78">
        <f t="shared" si="3"/>
        <v>257947921</v>
      </c>
      <c r="V34" s="78">
        <f t="shared" si="3"/>
        <v>748576061</v>
      </c>
      <c r="W34" s="78">
        <f t="shared" si="3"/>
        <v>2706177575</v>
      </c>
      <c r="X34" s="78">
        <f t="shared" si="3"/>
        <v>68619760</v>
      </c>
      <c r="Y34" s="78">
        <f t="shared" si="3"/>
        <v>2637557815</v>
      </c>
      <c r="Z34" s="179">
        <f>+IF(X34&lt;&gt;0,+(Y34/X34)*100,0)</f>
        <v>3843.729291679248</v>
      </c>
      <c r="AA34" s="79">
        <f>SUM(AA29:AA33)</f>
        <v>68619760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3263429</v>
      </c>
      <c r="D37" s="160"/>
      <c r="E37" s="64">
        <v>1910724</v>
      </c>
      <c r="F37" s="65">
        <v>1910724</v>
      </c>
      <c r="G37" s="65">
        <v>5355328</v>
      </c>
      <c r="H37" s="65">
        <v>5355328</v>
      </c>
      <c r="I37" s="65">
        <v>5355328</v>
      </c>
      <c r="J37" s="65">
        <v>16065984</v>
      </c>
      <c r="K37" s="65">
        <v>5355328</v>
      </c>
      <c r="L37" s="65">
        <v>5355328</v>
      </c>
      <c r="M37" s="65">
        <v>5355328</v>
      </c>
      <c r="N37" s="65">
        <v>16065984</v>
      </c>
      <c r="O37" s="65">
        <v>5355328</v>
      </c>
      <c r="P37" s="65">
        <v>5355328</v>
      </c>
      <c r="Q37" s="65">
        <v>5355328</v>
      </c>
      <c r="R37" s="65">
        <v>16065984</v>
      </c>
      <c r="S37" s="65">
        <v>5355328</v>
      </c>
      <c r="T37" s="65">
        <v>5355328</v>
      </c>
      <c r="U37" s="65">
        <v>5355328</v>
      </c>
      <c r="V37" s="65">
        <v>16065984</v>
      </c>
      <c r="W37" s="65">
        <v>64263936</v>
      </c>
      <c r="X37" s="65">
        <v>1910724</v>
      </c>
      <c r="Y37" s="65">
        <v>62353212</v>
      </c>
      <c r="Z37" s="145">
        <v>3263.33</v>
      </c>
      <c r="AA37" s="67">
        <v>1910724</v>
      </c>
    </row>
    <row r="38" spans="1:27" ht="13.5">
      <c r="A38" s="264" t="s">
        <v>168</v>
      </c>
      <c r="B38" s="197"/>
      <c r="C38" s="160">
        <v>2091899</v>
      </c>
      <c r="D38" s="1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5355328</v>
      </c>
      <c r="D39" s="177">
        <f>SUM(D37:D38)</f>
        <v>0</v>
      </c>
      <c r="E39" s="81">
        <f t="shared" si="4"/>
        <v>1910724</v>
      </c>
      <c r="F39" s="82">
        <f t="shared" si="4"/>
        <v>1910724</v>
      </c>
      <c r="G39" s="82">
        <f t="shared" si="4"/>
        <v>5355328</v>
      </c>
      <c r="H39" s="82">
        <f t="shared" si="4"/>
        <v>5355328</v>
      </c>
      <c r="I39" s="82">
        <f t="shared" si="4"/>
        <v>5355328</v>
      </c>
      <c r="J39" s="82">
        <f t="shared" si="4"/>
        <v>16065984</v>
      </c>
      <c r="K39" s="82">
        <f t="shared" si="4"/>
        <v>5355328</v>
      </c>
      <c r="L39" s="82">
        <f t="shared" si="4"/>
        <v>5355328</v>
      </c>
      <c r="M39" s="82">
        <f t="shared" si="4"/>
        <v>5355328</v>
      </c>
      <c r="N39" s="82">
        <f t="shared" si="4"/>
        <v>16065984</v>
      </c>
      <c r="O39" s="82">
        <f t="shared" si="4"/>
        <v>5355328</v>
      </c>
      <c r="P39" s="82">
        <f t="shared" si="4"/>
        <v>5355328</v>
      </c>
      <c r="Q39" s="82">
        <f t="shared" si="4"/>
        <v>5355328</v>
      </c>
      <c r="R39" s="82">
        <f t="shared" si="4"/>
        <v>16065984</v>
      </c>
      <c r="S39" s="82">
        <f t="shared" si="4"/>
        <v>5355328</v>
      </c>
      <c r="T39" s="82">
        <f t="shared" si="4"/>
        <v>5355328</v>
      </c>
      <c r="U39" s="82">
        <f t="shared" si="4"/>
        <v>5355328</v>
      </c>
      <c r="V39" s="82">
        <f t="shared" si="4"/>
        <v>16065984</v>
      </c>
      <c r="W39" s="82">
        <f t="shared" si="4"/>
        <v>64263936</v>
      </c>
      <c r="X39" s="82">
        <f t="shared" si="4"/>
        <v>1910724</v>
      </c>
      <c r="Y39" s="82">
        <f t="shared" si="4"/>
        <v>62353212</v>
      </c>
      <c r="Z39" s="227">
        <f>+IF(X39&lt;&gt;0,+(Y39/X39)*100,0)</f>
        <v>3263.3290836353135</v>
      </c>
      <c r="AA39" s="84">
        <f>SUM(AA37:AA38)</f>
        <v>1910724</v>
      </c>
    </row>
    <row r="40" spans="1:27" ht="13.5">
      <c r="A40" s="265" t="s">
        <v>170</v>
      </c>
      <c r="B40" s="266"/>
      <c r="C40" s="177">
        <f aca="true" t="shared" si="5" ref="C40:Y40">+C34+C39</f>
        <v>103798024</v>
      </c>
      <c r="D40" s="177">
        <f>+D34+D39</f>
        <v>0</v>
      </c>
      <c r="E40" s="77">
        <f t="shared" si="5"/>
        <v>70530484</v>
      </c>
      <c r="F40" s="78">
        <f t="shared" si="5"/>
        <v>70530484</v>
      </c>
      <c r="G40" s="78">
        <f t="shared" si="5"/>
        <v>127959712</v>
      </c>
      <c r="H40" s="78">
        <f t="shared" si="5"/>
        <v>147734793</v>
      </c>
      <c r="I40" s="78">
        <f t="shared" si="5"/>
        <v>168553220</v>
      </c>
      <c r="J40" s="78">
        <f t="shared" si="5"/>
        <v>444247725</v>
      </c>
      <c r="K40" s="78">
        <f t="shared" si="5"/>
        <v>191794922</v>
      </c>
      <c r="L40" s="78">
        <f t="shared" si="5"/>
        <v>330539131</v>
      </c>
      <c r="M40" s="78">
        <f t="shared" si="5"/>
        <v>234711523</v>
      </c>
      <c r="N40" s="78">
        <f t="shared" si="5"/>
        <v>757045576</v>
      </c>
      <c r="O40" s="78">
        <f t="shared" si="5"/>
        <v>234756617</v>
      </c>
      <c r="P40" s="78">
        <f t="shared" si="5"/>
        <v>295810574</v>
      </c>
      <c r="Q40" s="78">
        <f t="shared" si="5"/>
        <v>273938974</v>
      </c>
      <c r="R40" s="78">
        <f t="shared" si="5"/>
        <v>804506165</v>
      </c>
      <c r="S40" s="78">
        <f t="shared" si="5"/>
        <v>267203400</v>
      </c>
      <c r="T40" s="78">
        <f t="shared" si="5"/>
        <v>234135396</v>
      </c>
      <c r="U40" s="78">
        <f t="shared" si="5"/>
        <v>263303249</v>
      </c>
      <c r="V40" s="78">
        <f t="shared" si="5"/>
        <v>764642045</v>
      </c>
      <c r="W40" s="78">
        <f t="shared" si="5"/>
        <v>2770441511</v>
      </c>
      <c r="X40" s="78">
        <f t="shared" si="5"/>
        <v>70530484</v>
      </c>
      <c r="Y40" s="78">
        <f t="shared" si="5"/>
        <v>2699911027</v>
      </c>
      <c r="Z40" s="179">
        <f>+IF(X40&lt;&gt;0,+(Y40/X40)*100,0)</f>
        <v>3828.0058123520034</v>
      </c>
      <c r="AA40" s="79">
        <f>+AA34+AA39</f>
        <v>70530484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1172129465</v>
      </c>
      <c r="D42" s="272">
        <f>+D25-D40</f>
        <v>0</v>
      </c>
      <c r="E42" s="273">
        <f t="shared" si="6"/>
        <v>1039053109</v>
      </c>
      <c r="F42" s="274">
        <f t="shared" si="6"/>
        <v>1039053109</v>
      </c>
      <c r="G42" s="274">
        <f t="shared" si="6"/>
        <v>1251742015</v>
      </c>
      <c r="H42" s="274">
        <f t="shared" si="6"/>
        <v>1228539006</v>
      </c>
      <c r="I42" s="274">
        <f t="shared" si="6"/>
        <v>1204659333</v>
      </c>
      <c r="J42" s="274">
        <f t="shared" si="6"/>
        <v>3684940354</v>
      </c>
      <c r="K42" s="274">
        <f t="shared" si="6"/>
        <v>1184102357</v>
      </c>
      <c r="L42" s="274">
        <f t="shared" si="6"/>
        <v>1167566457</v>
      </c>
      <c r="M42" s="274">
        <f t="shared" si="6"/>
        <v>1206983178</v>
      </c>
      <c r="N42" s="274">
        <f t="shared" si="6"/>
        <v>3558651992</v>
      </c>
      <c r="O42" s="274">
        <f t="shared" si="6"/>
        <v>1188265843</v>
      </c>
      <c r="P42" s="274">
        <f t="shared" si="6"/>
        <v>1154585028</v>
      </c>
      <c r="Q42" s="274">
        <f t="shared" si="6"/>
        <v>1182411327</v>
      </c>
      <c r="R42" s="274">
        <f t="shared" si="6"/>
        <v>3525262198</v>
      </c>
      <c r="S42" s="274">
        <f t="shared" si="6"/>
        <v>1163914440</v>
      </c>
      <c r="T42" s="274">
        <f t="shared" si="6"/>
        <v>1151455714</v>
      </c>
      <c r="U42" s="274">
        <f t="shared" si="6"/>
        <v>1116590362</v>
      </c>
      <c r="V42" s="274">
        <f t="shared" si="6"/>
        <v>3431960516</v>
      </c>
      <c r="W42" s="274">
        <f t="shared" si="6"/>
        <v>14200815060</v>
      </c>
      <c r="X42" s="274">
        <f t="shared" si="6"/>
        <v>1039053109</v>
      </c>
      <c r="Y42" s="274">
        <f t="shared" si="6"/>
        <v>13161761951</v>
      </c>
      <c r="Z42" s="275">
        <f>+IF(X42&lt;&gt;0,+(Y42/X42)*100,0)</f>
        <v>1266.7073354572872</v>
      </c>
      <c r="AA42" s="276">
        <f>+AA25-AA40</f>
        <v>1039053109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1172129465</v>
      </c>
      <c r="D45" s="160"/>
      <c r="E45" s="64">
        <v>1038981436</v>
      </c>
      <c r="F45" s="65">
        <v>1038981436</v>
      </c>
      <c r="G45" s="65">
        <v>1251742015</v>
      </c>
      <c r="H45" s="65">
        <v>1228539006</v>
      </c>
      <c r="I45" s="65">
        <v>1204659332</v>
      </c>
      <c r="J45" s="65">
        <v>3684940353</v>
      </c>
      <c r="K45" s="65">
        <v>1184102357</v>
      </c>
      <c r="L45" s="65">
        <v>1167566457</v>
      </c>
      <c r="M45" s="65">
        <v>1206983178</v>
      </c>
      <c r="N45" s="65">
        <v>3558651992</v>
      </c>
      <c r="O45" s="65">
        <v>1188265843</v>
      </c>
      <c r="P45" s="65">
        <v>1154585028</v>
      </c>
      <c r="Q45" s="65">
        <v>1182411328</v>
      </c>
      <c r="R45" s="65">
        <v>3525262199</v>
      </c>
      <c r="S45" s="65">
        <v>1163914440</v>
      </c>
      <c r="T45" s="65">
        <v>1151455714</v>
      </c>
      <c r="U45" s="65">
        <v>1116590362</v>
      </c>
      <c r="V45" s="65">
        <v>3431960516</v>
      </c>
      <c r="W45" s="65">
        <v>14200815060</v>
      </c>
      <c r="X45" s="65">
        <v>1038981436</v>
      </c>
      <c r="Y45" s="65">
        <v>13161833624</v>
      </c>
      <c r="Z45" s="144">
        <v>1266.8</v>
      </c>
      <c r="AA45" s="67">
        <v>1038981436</v>
      </c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>
        <v>1</v>
      </c>
      <c r="J46" s="65">
        <v>1</v>
      </c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>
        <v>1</v>
      </c>
      <c r="X46" s="65"/>
      <c r="Y46" s="65">
        <v>1</v>
      </c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1172129465</v>
      </c>
      <c r="D48" s="232">
        <f>SUM(D45:D47)</f>
        <v>0</v>
      </c>
      <c r="E48" s="279">
        <f t="shared" si="7"/>
        <v>1038981436</v>
      </c>
      <c r="F48" s="234">
        <f t="shared" si="7"/>
        <v>1038981436</v>
      </c>
      <c r="G48" s="234">
        <f t="shared" si="7"/>
        <v>1251742015</v>
      </c>
      <c r="H48" s="234">
        <f t="shared" si="7"/>
        <v>1228539006</v>
      </c>
      <c r="I48" s="234">
        <f t="shared" si="7"/>
        <v>1204659333</v>
      </c>
      <c r="J48" s="234">
        <f t="shared" si="7"/>
        <v>3684940354</v>
      </c>
      <c r="K48" s="234">
        <f t="shared" si="7"/>
        <v>1184102357</v>
      </c>
      <c r="L48" s="234">
        <f t="shared" si="7"/>
        <v>1167566457</v>
      </c>
      <c r="M48" s="234">
        <f t="shared" si="7"/>
        <v>1206983178</v>
      </c>
      <c r="N48" s="234">
        <f t="shared" si="7"/>
        <v>3558651992</v>
      </c>
      <c r="O48" s="234">
        <f t="shared" si="7"/>
        <v>1188265843</v>
      </c>
      <c r="P48" s="234">
        <f t="shared" si="7"/>
        <v>1154585028</v>
      </c>
      <c r="Q48" s="234">
        <f t="shared" si="7"/>
        <v>1182411328</v>
      </c>
      <c r="R48" s="234">
        <f t="shared" si="7"/>
        <v>3525262199</v>
      </c>
      <c r="S48" s="234">
        <f t="shared" si="7"/>
        <v>1163914440</v>
      </c>
      <c r="T48" s="234">
        <f t="shared" si="7"/>
        <v>1151455714</v>
      </c>
      <c r="U48" s="234">
        <f t="shared" si="7"/>
        <v>1116590362</v>
      </c>
      <c r="V48" s="234">
        <f t="shared" si="7"/>
        <v>3431960516</v>
      </c>
      <c r="W48" s="234">
        <f t="shared" si="7"/>
        <v>14200815061</v>
      </c>
      <c r="X48" s="234">
        <f t="shared" si="7"/>
        <v>1038981436</v>
      </c>
      <c r="Y48" s="234">
        <f t="shared" si="7"/>
        <v>13161833625</v>
      </c>
      <c r="Z48" s="280">
        <f>+IF(X48&lt;&gt;0,+(Y48/X48)*100,0)</f>
        <v>1266.8016163668974</v>
      </c>
      <c r="AA48" s="247">
        <f>SUM(AA45:AA47)</f>
        <v>1038981436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102522706</v>
      </c>
      <c r="D6" s="160">
        <v>288828286</v>
      </c>
      <c r="E6" s="64">
        <v>111150618</v>
      </c>
      <c r="F6" s="65">
        <v>111150618</v>
      </c>
      <c r="G6" s="65">
        <v>7939048</v>
      </c>
      <c r="H6" s="65">
        <v>14798656</v>
      </c>
      <c r="I6" s="65">
        <v>63297072</v>
      </c>
      <c r="J6" s="65">
        <v>86034776</v>
      </c>
      <c r="K6" s="65">
        <v>15084694</v>
      </c>
      <c r="L6" s="65">
        <v>25397956</v>
      </c>
      <c r="M6" s="65">
        <v>11888630</v>
      </c>
      <c r="N6" s="65">
        <v>52371280</v>
      </c>
      <c r="O6" s="65">
        <v>22567947</v>
      </c>
      <c r="P6" s="65">
        <v>30367860</v>
      </c>
      <c r="Q6" s="65">
        <v>26805376</v>
      </c>
      <c r="R6" s="65">
        <v>79741183</v>
      </c>
      <c r="S6" s="65">
        <v>13386805</v>
      </c>
      <c r="T6" s="65">
        <v>29785857</v>
      </c>
      <c r="U6" s="65">
        <v>27508385</v>
      </c>
      <c r="V6" s="65">
        <v>70681047</v>
      </c>
      <c r="W6" s="65">
        <v>288828286</v>
      </c>
      <c r="X6" s="65">
        <v>111150618</v>
      </c>
      <c r="Y6" s="65">
        <v>177677668</v>
      </c>
      <c r="Z6" s="145">
        <v>159.85</v>
      </c>
      <c r="AA6" s="67">
        <v>111150618</v>
      </c>
    </row>
    <row r="7" spans="1:27" ht="13.5">
      <c r="A7" s="264" t="s">
        <v>181</v>
      </c>
      <c r="B7" s="197" t="s">
        <v>72</v>
      </c>
      <c r="C7" s="160">
        <v>213258097</v>
      </c>
      <c r="D7" s="160">
        <v>240341000</v>
      </c>
      <c r="E7" s="64">
        <v>245591000</v>
      </c>
      <c r="F7" s="65">
        <v>245591000</v>
      </c>
      <c r="G7" s="65">
        <v>100731000</v>
      </c>
      <c r="H7" s="65">
        <v>1250000</v>
      </c>
      <c r="I7" s="65"/>
      <c r="J7" s="65">
        <v>101981000</v>
      </c>
      <c r="K7" s="65">
        <v>2995000</v>
      </c>
      <c r="L7" s="65">
        <v>73655000</v>
      </c>
      <c r="M7" s="65"/>
      <c r="N7" s="65">
        <v>76650000</v>
      </c>
      <c r="O7" s="65"/>
      <c r="P7" s="65">
        <v>3069000</v>
      </c>
      <c r="Q7" s="65">
        <v>58641000</v>
      </c>
      <c r="R7" s="65">
        <v>61710000</v>
      </c>
      <c r="S7" s="65"/>
      <c r="T7" s="65"/>
      <c r="U7" s="65"/>
      <c r="V7" s="65"/>
      <c r="W7" s="65">
        <v>240341000</v>
      </c>
      <c r="X7" s="65">
        <v>245591000</v>
      </c>
      <c r="Y7" s="65">
        <v>-5250000</v>
      </c>
      <c r="Z7" s="145">
        <v>-2.14</v>
      </c>
      <c r="AA7" s="67">
        <v>245591000</v>
      </c>
    </row>
    <row r="8" spans="1:27" ht="13.5">
      <c r="A8" s="264" t="s">
        <v>182</v>
      </c>
      <c r="B8" s="197" t="s">
        <v>72</v>
      </c>
      <c r="C8" s="160">
        <v>79006565</v>
      </c>
      <c r="D8" s="160">
        <v>132381000</v>
      </c>
      <c r="E8" s="64">
        <v>133229000</v>
      </c>
      <c r="F8" s="65">
        <v>133229000</v>
      </c>
      <c r="G8" s="65">
        <v>59648000</v>
      </c>
      <c r="H8" s="65">
        <v>3544000</v>
      </c>
      <c r="I8" s="65">
        <v>3544000</v>
      </c>
      <c r="J8" s="65">
        <v>66736000</v>
      </c>
      <c r="K8" s="65">
        <v>3707000</v>
      </c>
      <c r="L8" s="65">
        <v>2917000</v>
      </c>
      <c r="M8" s="65">
        <v>41068000</v>
      </c>
      <c r="N8" s="65">
        <v>47692000</v>
      </c>
      <c r="O8" s="65"/>
      <c r="P8" s="65">
        <v>17953000</v>
      </c>
      <c r="Q8" s="65"/>
      <c r="R8" s="65">
        <v>17953000</v>
      </c>
      <c r="S8" s="65"/>
      <c r="T8" s="65"/>
      <c r="U8" s="65"/>
      <c r="V8" s="65"/>
      <c r="W8" s="65">
        <v>132381000</v>
      </c>
      <c r="X8" s="65">
        <v>133229000</v>
      </c>
      <c r="Y8" s="65">
        <v>-848000</v>
      </c>
      <c r="Z8" s="145">
        <v>-0.64</v>
      </c>
      <c r="AA8" s="67">
        <v>133229000</v>
      </c>
    </row>
    <row r="9" spans="1:27" ht="13.5">
      <c r="A9" s="264" t="s">
        <v>183</v>
      </c>
      <c r="B9" s="197"/>
      <c r="C9" s="160">
        <v>5162196</v>
      </c>
      <c r="D9" s="160">
        <v>3852926</v>
      </c>
      <c r="E9" s="64">
        <v>7015840</v>
      </c>
      <c r="F9" s="65">
        <v>7015840</v>
      </c>
      <c r="G9" s="65"/>
      <c r="H9" s="65">
        <v>439289</v>
      </c>
      <c r="I9" s="65">
        <v>508562</v>
      </c>
      <c r="J9" s="65">
        <v>947851</v>
      </c>
      <c r="K9" s="65">
        <v>298380</v>
      </c>
      <c r="L9" s="65">
        <v>378284</v>
      </c>
      <c r="M9" s="65">
        <v>236914</v>
      </c>
      <c r="N9" s="65">
        <v>913578</v>
      </c>
      <c r="O9" s="65">
        <v>331516</v>
      </c>
      <c r="P9" s="65">
        <v>518963</v>
      </c>
      <c r="Q9" s="65">
        <v>438964</v>
      </c>
      <c r="R9" s="65">
        <v>1289443</v>
      </c>
      <c r="S9" s="65">
        <v>178047</v>
      </c>
      <c r="T9" s="65">
        <v>418644</v>
      </c>
      <c r="U9" s="65">
        <v>105363</v>
      </c>
      <c r="V9" s="65">
        <v>702054</v>
      </c>
      <c r="W9" s="65">
        <v>3852926</v>
      </c>
      <c r="X9" s="65">
        <v>7015840</v>
      </c>
      <c r="Y9" s="65">
        <v>-3162914</v>
      </c>
      <c r="Z9" s="145">
        <v>-45.08</v>
      </c>
      <c r="AA9" s="67">
        <v>7015840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-333399736</v>
      </c>
      <c r="D12" s="160">
        <v>-550909143</v>
      </c>
      <c r="E12" s="64">
        <v>-367211051</v>
      </c>
      <c r="F12" s="65">
        <v>-367211051</v>
      </c>
      <c r="G12" s="65">
        <v>-81515432</v>
      </c>
      <c r="H12" s="65">
        <v>-62561462</v>
      </c>
      <c r="I12" s="65">
        <v>-43652159</v>
      </c>
      <c r="J12" s="65">
        <v>-187729053</v>
      </c>
      <c r="K12" s="65">
        <v>-24917671</v>
      </c>
      <c r="L12" s="65">
        <v>-31799593</v>
      </c>
      <c r="M12" s="65">
        <v>-75481301</v>
      </c>
      <c r="N12" s="65">
        <v>-132198565</v>
      </c>
      <c r="O12" s="65">
        <v>-36301592</v>
      </c>
      <c r="P12" s="65">
        <v>-33996667</v>
      </c>
      <c r="Q12" s="65">
        <v>-48771892</v>
      </c>
      <c r="R12" s="65">
        <v>-119070151</v>
      </c>
      <c r="S12" s="65">
        <v>-54671775</v>
      </c>
      <c r="T12" s="65">
        <v>-33095385</v>
      </c>
      <c r="U12" s="65">
        <v>-24144214</v>
      </c>
      <c r="V12" s="65">
        <v>-111911374</v>
      </c>
      <c r="W12" s="65">
        <v>-550909143</v>
      </c>
      <c r="X12" s="65">
        <v>-367211051</v>
      </c>
      <c r="Y12" s="65">
        <v>-183698092</v>
      </c>
      <c r="Z12" s="145">
        <v>50.03</v>
      </c>
      <c r="AA12" s="67">
        <v>-367211051</v>
      </c>
    </row>
    <row r="13" spans="1:27" ht="13.5">
      <c r="A13" s="264" t="s">
        <v>40</v>
      </c>
      <c r="B13" s="197"/>
      <c r="C13" s="160">
        <v>-2580233</v>
      </c>
      <c r="D13" s="160"/>
      <c r="E13" s="64">
        <v>-1347040</v>
      </c>
      <c r="F13" s="65">
        <v>-1347040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>
        <v>-1347040</v>
      </c>
      <c r="Y13" s="65">
        <v>1347040</v>
      </c>
      <c r="Z13" s="145">
        <v>-100</v>
      </c>
      <c r="AA13" s="67">
        <v>-1347040</v>
      </c>
    </row>
    <row r="14" spans="1:27" ht="13.5">
      <c r="A14" s="264" t="s">
        <v>42</v>
      </c>
      <c r="B14" s="197" t="s">
        <v>72</v>
      </c>
      <c r="C14" s="160"/>
      <c r="D14" s="160">
        <v>-61131</v>
      </c>
      <c r="E14" s="64">
        <v>-62400</v>
      </c>
      <c r="F14" s="65">
        <v>-62400</v>
      </c>
      <c r="G14" s="65"/>
      <c r="H14" s="65"/>
      <c r="I14" s="65"/>
      <c r="J14" s="65"/>
      <c r="K14" s="65"/>
      <c r="L14" s="65"/>
      <c r="M14" s="65"/>
      <c r="N14" s="65"/>
      <c r="O14" s="65">
        <v>-61131</v>
      </c>
      <c r="P14" s="65"/>
      <c r="Q14" s="65"/>
      <c r="R14" s="65">
        <v>-61131</v>
      </c>
      <c r="S14" s="65"/>
      <c r="T14" s="65"/>
      <c r="U14" s="65"/>
      <c r="V14" s="65"/>
      <c r="W14" s="65">
        <v>-61131</v>
      </c>
      <c r="X14" s="65">
        <v>-62400</v>
      </c>
      <c r="Y14" s="65">
        <v>1269</v>
      </c>
      <c r="Z14" s="145">
        <v>-2.03</v>
      </c>
      <c r="AA14" s="67">
        <v>-62400</v>
      </c>
    </row>
    <row r="15" spans="1:27" ht="13.5">
      <c r="A15" s="265" t="s">
        <v>187</v>
      </c>
      <c r="B15" s="266"/>
      <c r="C15" s="177">
        <f aca="true" t="shared" si="0" ref="C15:Y15">SUM(C6:C14)</f>
        <v>63969595</v>
      </c>
      <c r="D15" s="177">
        <f>SUM(D6:D14)</f>
        <v>114432938</v>
      </c>
      <c r="E15" s="77">
        <f t="shared" si="0"/>
        <v>128365967</v>
      </c>
      <c r="F15" s="78">
        <f t="shared" si="0"/>
        <v>128365967</v>
      </c>
      <c r="G15" s="78">
        <f t="shared" si="0"/>
        <v>86802616</v>
      </c>
      <c r="H15" s="78">
        <f t="shared" si="0"/>
        <v>-42529517</v>
      </c>
      <c r="I15" s="78">
        <f t="shared" si="0"/>
        <v>23697475</v>
      </c>
      <c r="J15" s="78">
        <f t="shared" si="0"/>
        <v>67970574</v>
      </c>
      <c r="K15" s="78">
        <f t="shared" si="0"/>
        <v>-2832597</v>
      </c>
      <c r="L15" s="78">
        <f t="shared" si="0"/>
        <v>70548647</v>
      </c>
      <c r="M15" s="78">
        <f t="shared" si="0"/>
        <v>-22287757</v>
      </c>
      <c r="N15" s="78">
        <f t="shared" si="0"/>
        <v>45428293</v>
      </c>
      <c r="O15" s="78">
        <f t="shared" si="0"/>
        <v>-13463260</v>
      </c>
      <c r="P15" s="78">
        <f t="shared" si="0"/>
        <v>17912156</v>
      </c>
      <c r="Q15" s="78">
        <f t="shared" si="0"/>
        <v>37113448</v>
      </c>
      <c r="R15" s="78">
        <f t="shared" si="0"/>
        <v>41562344</v>
      </c>
      <c r="S15" s="78">
        <f t="shared" si="0"/>
        <v>-41106923</v>
      </c>
      <c r="T15" s="78">
        <f t="shared" si="0"/>
        <v>-2890884</v>
      </c>
      <c r="U15" s="78">
        <f t="shared" si="0"/>
        <v>3469534</v>
      </c>
      <c r="V15" s="78">
        <f t="shared" si="0"/>
        <v>-40528273</v>
      </c>
      <c r="W15" s="78">
        <f t="shared" si="0"/>
        <v>114432938</v>
      </c>
      <c r="X15" s="78">
        <f t="shared" si="0"/>
        <v>128365967</v>
      </c>
      <c r="Y15" s="78">
        <f t="shared" si="0"/>
        <v>-13933029</v>
      </c>
      <c r="Z15" s="179">
        <f>+IF(X15&lt;&gt;0,+(Y15/X15)*100,0)</f>
        <v>-10.854145631918154</v>
      </c>
      <c r="AA15" s="79">
        <f>SUM(AA6:AA14)</f>
        <v>128365967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>
        <v>6116152</v>
      </c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-116712447</v>
      </c>
      <c r="D24" s="160">
        <v>-109392936</v>
      </c>
      <c r="E24" s="64"/>
      <c r="F24" s="65"/>
      <c r="G24" s="65">
        <v>-22720246</v>
      </c>
      <c r="H24" s="65">
        <v>-18828253</v>
      </c>
      <c r="I24" s="65">
        <v>-15923283</v>
      </c>
      <c r="J24" s="65">
        <v>-57471782</v>
      </c>
      <c r="K24" s="65">
        <v>-2192940</v>
      </c>
      <c r="L24" s="65">
        <v>-1822830</v>
      </c>
      <c r="M24" s="65">
        <v>-28565000</v>
      </c>
      <c r="N24" s="65">
        <v>-32580770</v>
      </c>
      <c r="O24" s="65">
        <v>-4982982</v>
      </c>
      <c r="P24" s="65">
        <v>-4788926</v>
      </c>
      <c r="Q24" s="65"/>
      <c r="R24" s="65">
        <v>-9771908</v>
      </c>
      <c r="S24" s="65">
        <v>-5950475</v>
      </c>
      <c r="T24" s="65">
        <v>-3618001</v>
      </c>
      <c r="U24" s="65"/>
      <c r="V24" s="65">
        <v>-9568476</v>
      </c>
      <c r="W24" s="65">
        <v>-109392936</v>
      </c>
      <c r="X24" s="65"/>
      <c r="Y24" s="65">
        <v>-109392936</v>
      </c>
      <c r="Z24" s="145"/>
      <c r="AA24" s="67"/>
    </row>
    <row r="25" spans="1:27" ht="13.5">
      <c r="A25" s="265" t="s">
        <v>194</v>
      </c>
      <c r="B25" s="266"/>
      <c r="C25" s="177">
        <f aca="true" t="shared" si="1" ref="C25:Y25">SUM(C19:C24)</f>
        <v>-110596295</v>
      </c>
      <c r="D25" s="177">
        <f>SUM(D19:D24)</f>
        <v>-109392936</v>
      </c>
      <c r="E25" s="77">
        <f t="shared" si="1"/>
        <v>0</v>
      </c>
      <c r="F25" s="78">
        <f t="shared" si="1"/>
        <v>0</v>
      </c>
      <c r="G25" s="78">
        <f t="shared" si="1"/>
        <v>-22720246</v>
      </c>
      <c r="H25" s="78">
        <f t="shared" si="1"/>
        <v>-18828253</v>
      </c>
      <c r="I25" s="78">
        <f t="shared" si="1"/>
        <v>-15923283</v>
      </c>
      <c r="J25" s="78">
        <f t="shared" si="1"/>
        <v>-57471782</v>
      </c>
      <c r="K25" s="78">
        <f t="shared" si="1"/>
        <v>-2192940</v>
      </c>
      <c r="L25" s="78">
        <f t="shared" si="1"/>
        <v>-1822830</v>
      </c>
      <c r="M25" s="78">
        <f t="shared" si="1"/>
        <v>-28565000</v>
      </c>
      <c r="N25" s="78">
        <f t="shared" si="1"/>
        <v>-32580770</v>
      </c>
      <c r="O25" s="78">
        <f t="shared" si="1"/>
        <v>-4982982</v>
      </c>
      <c r="P25" s="78">
        <f t="shared" si="1"/>
        <v>-4788926</v>
      </c>
      <c r="Q25" s="78">
        <f t="shared" si="1"/>
        <v>0</v>
      </c>
      <c r="R25" s="78">
        <f t="shared" si="1"/>
        <v>-9771908</v>
      </c>
      <c r="S25" s="78">
        <f t="shared" si="1"/>
        <v>-5950475</v>
      </c>
      <c r="T25" s="78">
        <f t="shared" si="1"/>
        <v>-3618001</v>
      </c>
      <c r="U25" s="78">
        <f t="shared" si="1"/>
        <v>0</v>
      </c>
      <c r="V25" s="78">
        <f t="shared" si="1"/>
        <v>-9568476</v>
      </c>
      <c r="W25" s="78">
        <f t="shared" si="1"/>
        <v>-109392936</v>
      </c>
      <c r="X25" s="78">
        <f t="shared" si="1"/>
        <v>0</v>
      </c>
      <c r="Y25" s="78">
        <f t="shared" si="1"/>
        <v>-109392936</v>
      </c>
      <c r="Z25" s="179">
        <f>+IF(X25&lt;&gt;0,+(Y25/X25)*100,0)</f>
        <v>0</v>
      </c>
      <c r="AA25" s="79">
        <f>SUM(AA19:AA24)</f>
        <v>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>
        <v>5000000</v>
      </c>
      <c r="F30" s="65">
        <v>5000000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>
        <v>5000000</v>
      </c>
      <c r="Y30" s="65">
        <v>-5000000</v>
      </c>
      <c r="Z30" s="145">
        <v>-100</v>
      </c>
      <c r="AA30" s="67">
        <v>5000000</v>
      </c>
    </row>
    <row r="31" spans="1:27" ht="13.5">
      <c r="A31" s="264" t="s">
        <v>198</v>
      </c>
      <c r="B31" s="197"/>
      <c r="C31" s="160">
        <v>4671</v>
      </c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-4638004</v>
      </c>
      <c r="D33" s="160">
        <v>-1165024</v>
      </c>
      <c r="E33" s="64">
        <v>-1148356</v>
      </c>
      <c r="F33" s="65">
        <v>-1148356</v>
      </c>
      <c r="G33" s="65"/>
      <c r="H33" s="65"/>
      <c r="I33" s="65">
        <v>-468197</v>
      </c>
      <c r="J33" s="65">
        <v>-468197</v>
      </c>
      <c r="K33" s="65"/>
      <c r="L33" s="65"/>
      <c r="M33" s="65"/>
      <c r="N33" s="65"/>
      <c r="O33" s="65">
        <v>-226671</v>
      </c>
      <c r="P33" s="65"/>
      <c r="Q33" s="65"/>
      <c r="R33" s="65">
        <v>-226671</v>
      </c>
      <c r="S33" s="65">
        <v>-470156</v>
      </c>
      <c r="T33" s="65"/>
      <c r="U33" s="65"/>
      <c r="V33" s="65">
        <v>-470156</v>
      </c>
      <c r="W33" s="65">
        <v>-1165024</v>
      </c>
      <c r="X33" s="65">
        <v>-1148356</v>
      </c>
      <c r="Y33" s="65">
        <v>-16668</v>
      </c>
      <c r="Z33" s="145">
        <v>1.45</v>
      </c>
      <c r="AA33" s="67">
        <v>-1148356</v>
      </c>
    </row>
    <row r="34" spans="1:27" ht="13.5">
      <c r="A34" s="265" t="s">
        <v>200</v>
      </c>
      <c r="B34" s="266"/>
      <c r="C34" s="177">
        <f aca="true" t="shared" si="2" ref="C34:Y34">SUM(C29:C33)</f>
        <v>-4633333</v>
      </c>
      <c r="D34" s="177">
        <f>SUM(D29:D33)</f>
        <v>-1165024</v>
      </c>
      <c r="E34" s="77">
        <f t="shared" si="2"/>
        <v>3851644</v>
      </c>
      <c r="F34" s="78">
        <f t="shared" si="2"/>
        <v>3851644</v>
      </c>
      <c r="G34" s="78">
        <f t="shared" si="2"/>
        <v>0</v>
      </c>
      <c r="H34" s="78">
        <f t="shared" si="2"/>
        <v>0</v>
      </c>
      <c r="I34" s="78">
        <f t="shared" si="2"/>
        <v>-468197</v>
      </c>
      <c r="J34" s="78">
        <f t="shared" si="2"/>
        <v>-468197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-226671</v>
      </c>
      <c r="P34" s="78">
        <f t="shared" si="2"/>
        <v>0</v>
      </c>
      <c r="Q34" s="78">
        <f t="shared" si="2"/>
        <v>0</v>
      </c>
      <c r="R34" s="78">
        <f t="shared" si="2"/>
        <v>-226671</v>
      </c>
      <c r="S34" s="78">
        <f t="shared" si="2"/>
        <v>-470156</v>
      </c>
      <c r="T34" s="78">
        <f t="shared" si="2"/>
        <v>0</v>
      </c>
      <c r="U34" s="78">
        <f t="shared" si="2"/>
        <v>0</v>
      </c>
      <c r="V34" s="78">
        <f t="shared" si="2"/>
        <v>-470156</v>
      </c>
      <c r="W34" s="78">
        <f t="shared" si="2"/>
        <v>-1165024</v>
      </c>
      <c r="X34" s="78">
        <f t="shared" si="2"/>
        <v>3851644</v>
      </c>
      <c r="Y34" s="78">
        <f t="shared" si="2"/>
        <v>-5016668</v>
      </c>
      <c r="Z34" s="179">
        <f>+IF(X34&lt;&gt;0,+(Y34/X34)*100,0)</f>
        <v>-130.24744758342152</v>
      </c>
      <c r="AA34" s="79">
        <f>SUM(AA29:AA33)</f>
        <v>3851644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-51260033</v>
      </c>
      <c r="D36" s="158">
        <f>+D15+D25+D34</f>
        <v>3874978</v>
      </c>
      <c r="E36" s="104">
        <f t="shared" si="3"/>
        <v>132217611</v>
      </c>
      <c r="F36" s="105">
        <f t="shared" si="3"/>
        <v>132217611</v>
      </c>
      <c r="G36" s="105">
        <f t="shared" si="3"/>
        <v>64082370</v>
      </c>
      <c r="H36" s="105">
        <f t="shared" si="3"/>
        <v>-61357770</v>
      </c>
      <c r="I36" s="105">
        <f t="shared" si="3"/>
        <v>7305995</v>
      </c>
      <c r="J36" s="105">
        <f t="shared" si="3"/>
        <v>10030595</v>
      </c>
      <c r="K36" s="105">
        <f t="shared" si="3"/>
        <v>-5025537</v>
      </c>
      <c r="L36" s="105">
        <f t="shared" si="3"/>
        <v>68725817</v>
      </c>
      <c r="M36" s="105">
        <f t="shared" si="3"/>
        <v>-50852757</v>
      </c>
      <c r="N36" s="105">
        <f t="shared" si="3"/>
        <v>12847523</v>
      </c>
      <c r="O36" s="105">
        <f t="shared" si="3"/>
        <v>-18672913</v>
      </c>
      <c r="P36" s="105">
        <f t="shared" si="3"/>
        <v>13123230</v>
      </c>
      <c r="Q36" s="105">
        <f t="shared" si="3"/>
        <v>37113448</v>
      </c>
      <c r="R36" s="105">
        <f t="shared" si="3"/>
        <v>31563765</v>
      </c>
      <c r="S36" s="105">
        <f t="shared" si="3"/>
        <v>-47527554</v>
      </c>
      <c r="T36" s="105">
        <f t="shared" si="3"/>
        <v>-6508885</v>
      </c>
      <c r="U36" s="105">
        <f t="shared" si="3"/>
        <v>3469534</v>
      </c>
      <c r="V36" s="105">
        <f t="shared" si="3"/>
        <v>-50566905</v>
      </c>
      <c r="W36" s="105">
        <f t="shared" si="3"/>
        <v>3874978</v>
      </c>
      <c r="X36" s="105">
        <f t="shared" si="3"/>
        <v>132217611</v>
      </c>
      <c r="Y36" s="105">
        <f t="shared" si="3"/>
        <v>-128342633</v>
      </c>
      <c r="Z36" s="142">
        <f>+IF(X36&lt;&gt;0,+(Y36/X36)*100,0)</f>
        <v>-97.06924216018395</v>
      </c>
      <c r="AA36" s="107">
        <f>+AA15+AA25+AA34</f>
        <v>132217611</v>
      </c>
    </row>
    <row r="37" spans="1:27" ht="13.5">
      <c r="A37" s="264" t="s">
        <v>202</v>
      </c>
      <c r="B37" s="197" t="s">
        <v>96</v>
      </c>
      <c r="C37" s="158">
        <v>48219647</v>
      </c>
      <c r="D37" s="158">
        <v>1880906</v>
      </c>
      <c r="E37" s="104">
        <v>10000000</v>
      </c>
      <c r="F37" s="105">
        <v>10000000</v>
      </c>
      <c r="G37" s="105">
        <v>1880906</v>
      </c>
      <c r="H37" s="105">
        <v>65963276</v>
      </c>
      <c r="I37" s="105">
        <v>4605506</v>
      </c>
      <c r="J37" s="105">
        <v>1880906</v>
      </c>
      <c r="K37" s="105">
        <v>11911501</v>
      </c>
      <c r="L37" s="105">
        <v>6885964</v>
      </c>
      <c r="M37" s="105">
        <v>75611781</v>
      </c>
      <c r="N37" s="105">
        <v>11911501</v>
      </c>
      <c r="O37" s="105">
        <v>24759024</v>
      </c>
      <c r="P37" s="105">
        <v>6086111</v>
      </c>
      <c r="Q37" s="105">
        <v>19209341</v>
      </c>
      <c r="R37" s="105">
        <v>24759024</v>
      </c>
      <c r="S37" s="105">
        <v>56322789</v>
      </c>
      <c r="T37" s="105">
        <v>8795235</v>
      </c>
      <c r="U37" s="105">
        <v>2286350</v>
      </c>
      <c r="V37" s="105">
        <v>56322789</v>
      </c>
      <c r="W37" s="105">
        <v>1880906</v>
      </c>
      <c r="X37" s="105">
        <v>10000000</v>
      </c>
      <c r="Y37" s="105">
        <v>-8119094</v>
      </c>
      <c r="Z37" s="142">
        <v>-81.19</v>
      </c>
      <c r="AA37" s="107">
        <v>10000000</v>
      </c>
    </row>
    <row r="38" spans="1:27" ht="13.5">
      <c r="A38" s="282" t="s">
        <v>203</v>
      </c>
      <c r="B38" s="271" t="s">
        <v>96</v>
      </c>
      <c r="C38" s="272">
        <v>-3040386</v>
      </c>
      <c r="D38" s="272">
        <v>5755884</v>
      </c>
      <c r="E38" s="273">
        <v>142217609</v>
      </c>
      <c r="F38" s="274">
        <v>142217609</v>
      </c>
      <c r="G38" s="274">
        <v>65963276</v>
      </c>
      <c r="H38" s="274">
        <v>4605506</v>
      </c>
      <c r="I38" s="274">
        <v>11911501</v>
      </c>
      <c r="J38" s="274">
        <v>11911501</v>
      </c>
      <c r="K38" s="274">
        <v>6885964</v>
      </c>
      <c r="L38" s="274">
        <v>75611781</v>
      </c>
      <c r="M38" s="274">
        <v>24759024</v>
      </c>
      <c r="N38" s="274">
        <v>24759024</v>
      </c>
      <c r="O38" s="274">
        <v>6086111</v>
      </c>
      <c r="P38" s="274">
        <v>19209341</v>
      </c>
      <c r="Q38" s="274">
        <v>56322789</v>
      </c>
      <c r="R38" s="274">
        <v>56322789</v>
      </c>
      <c r="S38" s="274">
        <v>8795235</v>
      </c>
      <c r="T38" s="274">
        <v>2286350</v>
      </c>
      <c r="U38" s="274">
        <v>5755884</v>
      </c>
      <c r="V38" s="274">
        <v>5755884</v>
      </c>
      <c r="W38" s="274">
        <v>5755884</v>
      </c>
      <c r="X38" s="274">
        <v>142217609</v>
      </c>
      <c r="Y38" s="274">
        <v>-136461725</v>
      </c>
      <c r="Z38" s="275">
        <v>-95.95</v>
      </c>
      <c r="AA38" s="276">
        <v>142217609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2012-08-02T08:13:21Z</dcterms:created>
  <dcterms:modified xsi:type="dcterms:W3CDTF">2012-08-02T08:13:21Z</dcterms:modified>
  <cp:category/>
  <cp:version/>
  <cp:contentType/>
  <cp:contentStatus/>
</cp:coreProperties>
</file>