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<sst xmlns="http://schemas.openxmlformats.org/spreadsheetml/2006/main" count="536" uniqueCount="252">
  <si>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Northern Cape: Kamiesberg(NC064)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</si>
  <si>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</si>
  <si>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</si>
  <si>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</si>
  <si>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</si>
  <si>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</si>
  <si>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</si>
  <si>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</si>
  <si>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</si>
  <si>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</si>
  <si>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</si>
  <si>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</si>
  <si>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</si>
  <si>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</si>
  <si>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</si>
  <si>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</si>
  <si>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</si>
  <si>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</si>
  <si>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</si>
  <si>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</si>
  <si>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</si>
  <si>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</si>
  <si>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</si>
  <si>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</si>
  <si>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</si>
  <si>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</si>
  <si>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</si>
  <si>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</si>
  <si>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</si>
  <si>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</si>
  <si>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</si>
  <si>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</si>
  <si>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</si>
  <si>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</si>
  <si>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</si>
  <si>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</si>
  <si>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</si>
  <si>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</si>
  <si>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</si>
  <si>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</si>
  <si>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</si>
  <si>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</si>
  <si>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</si>
  <si>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</si>
  <si>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</si>
  <si>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</si>
  <si>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</si>
  <si>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</si>
  <si>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</si>
  <si>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</si>
  <si>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</si>
  <si>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</si>
  <si>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</si>
  <si>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</si>
  <si>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</si>
  <si>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</si>
  <si>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</si>
  <si>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</si>
  <si>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</si>
  <si>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</si>
  <si>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</si>
  <si>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</si>
  <si>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</si>
  <si>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</si>
  <si>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</si>
  <si>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</si>
  <si>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</si>
  <si>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</si>
  <si>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</si>
  <si>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</si>
  <si>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Kamiesberg(NC064)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</si>
  <si>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</si>
  <si>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</si>
  <si>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</si>
  <si>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</si>
  <si>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</si>
  <si>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</si>
  <si>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</si>
  <si>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</si>
  <si>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</si>
  <si>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</si>
  <si>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</si>
  <si>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</si>
  <si>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</si>
  <si>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</si>
  <si>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</si>
  <si>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</si>
  <si>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</si>
  <si>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</si>
  <si>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</si>
  <si>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</si>
  <si>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</si>
  <si>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</si>
  <si>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</si>
  <si>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</si>
  <si>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</si>
  <si>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</si>
  <si>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</si>
  <si>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</si>
  <si>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</si>
  <si>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Kamiesberg(NC064)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</si>
  <si>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</si>
  <si>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</si>
  <si>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</si>
  <si>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</si>
  <si>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</si>
  <si>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</si>
  <si>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</si>
  <si>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</si>
  <si>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</si>
  <si>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</si>
  <si>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</si>
  <si>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</si>
  <si>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</si>
  <si>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</si>
  <si>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</si>
  <si>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</si>
  <si>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</si>
  <si>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</si>
  <si>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</si>
  <si>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</si>
  <si>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</si>
  <si>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</si>
  <si>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</si>
  <si>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</si>
  <si>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</si>
  <si>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</si>
  <si>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</si>
  <si>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</si>
  <si>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</si>
  <si>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</si>
  <si>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</si>
  <si>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</si>
  <si>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Northern Cape: Kamiesberg(NC064)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</si>
  <si>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</si>
  <si>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</si>
  <si>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</si>
  <si>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</si>
  <si>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</si>
  <si>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</si>
  <si>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</si>
  <si>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</si>
  <si>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</si>
  <si>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Northern Cape: Kamiesberg(NC064)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</si>
  <si>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</si>
  <si>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</si>
  <si>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</si>
  <si>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</si>
  <si>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</si>
  <si>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</si>
  <si>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</si>
  <si>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</si>
  <si>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</si>
  <si>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</si>
  <si>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</si>
  <si>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</si>
  <si>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</si>
  <si>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</si>
  <si>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</si>
  <si>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</si>
  <si>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</si>
  <si>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</si>
  <si>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</si>
  <si>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</si>
  <si>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</si>
  <si>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</si>
  <si>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</si>
  <si>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</si>
  <si>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</si>
  <si>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</si>
  <si>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</si>
  <si>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</si>
  <si>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</si>
  <si>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</si>
  <si>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</si>
  <si>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</si>
  <si>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</si>
  <si>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Kamiesberg(NC064)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</si>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</sst>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2037565</v>
      </c>
      <c r="C5" s="19"/>
      <c r="D5" s="64">
        <v>2679000</v>
      </c>
      <c r="E5" s="65">
        <v>2679000</v>
      </c>
      <c r="F5" s="65">
        <v>2679000</v>
      </c>
      <c r="G5" s="65">
        <v>0</v>
      </c>
      <c r="H5" s="65">
        <v>0</v>
      </c>
      <c r="I5" s="65">
        <v>2679000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2679000</v>
      </c>
      <c r="W5" s="65">
        <v>2679000</v>
      </c>
      <c r="X5" s="65">
        <v>0</v>
      </c>
      <c r="Y5" s="66">
        <v>0</v>
      </c>
      <c r="Z5" s="67">
        <v>2679000</v>
      </c>
    </row>
    <row r="6" spans="1:26" ht="13.5">
      <c r="A6" s="63" t="s">
        <v>32</v>
      </c>
      <c r="B6" s="19">
        <v>9883364</v>
      </c>
      <c r="C6" s="19"/>
      <c r="D6" s="64">
        <v>13472055</v>
      </c>
      <c r="E6" s="65">
        <v>13472055</v>
      </c>
      <c r="F6" s="65">
        <v>922213</v>
      </c>
      <c r="G6" s="65">
        <v>759219</v>
      </c>
      <c r="H6" s="65">
        <v>770894</v>
      </c>
      <c r="I6" s="65">
        <v>2452326</v>
      </c>
      <c r="J6" s="65">
        <v>759965</v>
      </c>
      <c r="K6" s="65">
        <v>-257091</v>
      </c>
      <c r="L6" s="65">
        <v>860619</v>
      </c>
      <c r="M6" s="65">
        <v>1363493</v>
      </c>
      <c r="N6" s="65">
        <v>719116</v>
      </c>
      <c r="O6" s="65">
        <v>695308</v>
      </c>
      <c r="P6" s="65">
        <v>929948</v>
      </c>
      <c r="Q6" s="65">
        <v>2344372</v>
      </c>
      <c r="R6" s="65">
        <v>-745258</v>
      </c>
      <c r="S6" s="65">
        <v>715741</v>
      </c>
      <c r="T6" s="65">
        <v>0</v>
      </c>
      <c r="U6" s="65">
        <v>-29517</v>
      </c>
      <c r="V6" s="65">
        <v>6130674</v>
      </c>
      <c r="W6" s="65">
        <v>13472055</v>
      </c>
      <c r="X6" s="65">
        <v>-7341381</v>
      </c>
      <c r="Y6" s="66">
        <v>-54.49</v>
      </c>
      <c r="Z6" s="67">
        <v>13472055</v>
      </c>
    </row>
    <row r="7" spans="1:26" ht="13.5">
      <c r="A7" s="63" t="s">
        <v>33</v>
      </c>
      <c r="B7" s="19">
        <v>277062</v>
      </c>
      <c r="C7" s="19"/>
      <c r="D7" s="64">
        <v>7000</v>
      </c>
      <c r="E7" s="65">
        <v>7000</v>
      </c>
      <c r="F7" s="65">
        <v>444</v>
      </c>
      <c r="G7" s="65">
        <v>602</v>
      </c>
      <c r="H7" s="65">
        <v>916</v>
      </c>
      <c r="I7" s="65">
        <v>1962</v>
      </c>
      <c r="J7" s="65">
        <v>164</v>
      </c>
      <c r="K7" s="65">
        <v>-104</v>
      </c>
      <c r="L7" s="65">
        <v>226</v>
      </c>
      <c r="M7" s="65">
        <v>286</v>
      </c>
      <c r="N7" s="65">
        <v>0</v>
      </c>
      <c r="O7" s="65">
        <v>201</v>
      </c>
      <c r="P7" s="65">
        <v>246</v>
      </c>
      <c r="Q7" s="65">
        <v>447</v>
      </c>
      <c r="R7" s="65">
        <v>-902</v>
      </c>
      <c r="S7" s="65">
        <v>1028</v>
      </c>
      <c r="T7" s="65">
        <v>0</v>
      </c>
      <c r="U7" s="65">
        <v>126</v>
      </c>
      <c r="V7" s="65">
        <v>2821</v>
      </c>
      <c r="W7" s="65">
        <v>7000</v>
      </c>
      <c r="X7" s="65">
        <v>-4179</v>
      </c>
      <c r="Y7" s="66">
        <v>-59.7</v>
      </c>
      <c r="Z7" s="67">
        <v>7000</v>
      </c>
    </row>
    <row r="8" spans="1:26" ht="13.5">
      <c r="A8" s="63" t="s">
        <v>34</v>
      </c>
      <c r="B8" s="19">
        <v>12472629</v>
      </c>
      <c r="C8" s="19"/>
      <c r="D8" s="64">
        <v>13592000</v>
      </c>
      <c r="E8" s="65">
        <v>13592000</v>
      </c>
      <c r="F8" s="65">
        <v>4545000</v>
      </c>
      <c r="G8" s="65">
        <v>1450000</v>
      </c>
      <c r="H8" s="65">
        <v>0</v>
      </c>
      <c r="I8" s="65">
        <v>5995000</v>
      </c>
      <c r="J8" s="65">
        <v>0</v>
      </c>
      <c r="K8" s="65">
        <v>-790000</v>
      </c>
      <c r="L8" s="65">
        <v>2714000</v>
      </c>
      <c r="M8" s="65">
        <v>1924000</v>
      </c>
      <c r="N8" s="65">
        <v>0</v>
      </c>
      <c r="O8" s="65">
        <v>0</v>
      </c>
      <c r="P8" s="65">
        <v>4275000</v>
      </c>
      <c r="Q8" s="65">
        <v>4275000</v>
      </c>
      <c r="R8" s="65">
        <v>0</v>
      </c>
      <c r="S8" s="65">
        <v>0</v>
      </c>
      <c r="T8" s="65">
        <v>0</v>
      </c>
      <c r="U8" s="65">
        <v>0</v>
      </c>
      <c r="V8" s="65">
        <v>12194000</v>
      </c>
      <c r="W8" s="65">
        <v>13592000</v>
      </c>
      <c r="X8" s="65">
        <v>-1398000</v>
      </c>
      <c r="Y8" s="66">
        <v>-10.29</v>
      </c>
      <c r="Z8" s="67">
        <v>13592000</v>
      </c>
    </row>
    <row r="9" spans="1:26" ht="13.5">
      <c r="A9" s="63" t="s">
        <v>35</v>
      </c>
      <c r="B9" s="19">
        <v>2095613</v>
      </c>
      <c r="C9" s="19"/>
      <c r="D9" s="64">
        <v>5233000</v>
      </c>
      <c r="E9" s="65">
        <v>5233000</v>
      </c>
      <c r="F9" s="65">
        <v>177195</v>
      </c>
      <c r="G9" s="65">
        <v>150694</v>
      </c>
      <c r="H9" s="65">
        <v>170104</v>
      </c>
      <c r="I9" s="65">
        <v>497993</v>
      </c>
      <c r="J9" s="65">
        <v>207760</v>
      </c>
      <c r="K9" s="65">
        <v>-159369</v>
      </c>
      <c r="L9" s="65">
        <v>157297</v>
      </c>
      <c r="M9" s="65">
        <v>205688</v>
      </c>
      <c r="N9" s="65">
        <v>167977</v>
      </c>
      <c r="O9" s="65">
        <v>251452</v>
      </c>
      <c r="P9" s="65">
        <v>239059</v>
      </c>
      <c r="Q9" s="65">
        <v>658488</v>
      </c>
      <c r="R9" s="65">
        <v>-161441</v>
      </c>
      <c r="S9" s="65">
        <v>176801</v>
      </c>
      <c r="T9" s="65">
        <v>0</v>
      </c>
      <c r="U9" s="65">
        <v>15360</v>
      </c>
      <c r="V9" s="65">
        <v>1377529</v>
      </c>
      <c r="W9" s="65">
        <v>5233000</v>
      </c>
      <c r="X9" s="65">
        <v>-3855471</v>
      </c>
      <c r="Y9" s="66">
        <v>-73.68</v>
      </c>
      <c r="Z9" s="67">
        <v>5233000</v>
      </c>
    </row>
    <row r="10" spans="1:26" ht="25.5">
      <c r="A10" s="68" t="s">
        <v>213</v>
      </c>
      <c r="B10" s="69">
        <f>SUM(B5:B9)</f>
        <v>26766233</v>
      </c>
      <c r="C10" s="69">
        <f>SUM(C5:C9)</f>
        <v>0</v>
      </c>
      <c r="D10" s="70">
        <f aca="true" t="shared" si="0" ref="D10:Z10">SUM(D5:D9)</f>
        <v>34983055</v>
      </c>
      <c r="E10" s="71">
        <f t="shared" si="0"/>
        <v>34983055</v>
      </c>
      <c r="F10" s="71">
        <f t="shared" si="0"/>
        <v>8323852</v>
      </c>
      <c r="G10" s="71">
        <f t="shared" si="0"/>
        <v>2360515</v>
      </c>
      <c r="H10" s="71">
        <f t="shared" si="0"/>
        <v>941914</v>
      </c>
      <c r="I10" s="71">
        <f t="shared" si="0"/>
        <v>11626281</v>
      </c>
      <c r="J10" s="71">
        <f t="shared" si="0"/>
        <v>967889</v>
      </c>
      <c r="K10" s="71">
        <f t="shared" si="0"/>
        <v>-1206564</v>
      </c>
      <c r="L10" s="71">
        <f t="shared" si="0"/>
        <v>3732142</v>
      </c>
      <c r="M10" s="71">
        <f t="shared" si="0"/>
        <v>3493467</v>
      </c>
      <c r="N10" s="71">
        <f t="shared" si="0"/>
        <v>887093</v>
      </c>
      <c r="O10" s="71">
        <f t="shared" si="0"/>
        <v>946961</v>
      </c>
      <c r="P10" s="71">
        <f t="shared" si="0"/>
        <v>5444253</v>
      </c>
      <c r="Q10" s="71">
        <f t="shared" si="0"/>
        <v>7278307</v>
      </c>
      <c r="R10" s="71">
        <f t="shared" si="0"/>
        <v>-907601</v>
      </c>
      <c r="S10" s="71">
        <f t="shared" si="0"/>
        <v>893570</v>
      </c>
      <c r="T10" s="71">
        <f t="shared" si="0"/>
        <v>0</v>
      </c>
      <c r="U10" s="71">
        <f t="shared" si="0"/>
        <v>-14031</v>
      </c>
      <c r="V10" s="71">
        <f t="shared" si="0"/>
        <v>22384024</v>
      </c>
      <c r="W10" s="71">
        <f t="shared" si="0"/>
        <v>34983055</v>
      </c>
      <c r="X10" s="71">
        <f t="shared" si="0"/>
        <v>-12599031</v>
      </c>
      <c r="Y10" s="72">
        <f>+IF(W10&lt;&gt;0,(X10/W10)*100,0)</f>
        <v>-36.01466767267753</v>
      </c>
      <c r="Z10" s="73">
        <f t="shared" si="0"/>
        <v>34983055</v>
      </c>
    </row>
    <row r="11" spans="1:26" ht="13.5">
      <c r="A11" s="63" t="s">
        <v>37</v>
      </c>
      <c r="B11" s="19">
        <v>9456340</v>
      </c>
      <c r="C11" s="19"/>
      <c r="D11" s="64">
        <v>12951790</v>
      </c>
      <c r="E11" s="65">
        <v>12951790</v>
      </c>
      <c r="F11" s="65">
        <v>828082</v>
      </c>
      <c r="G11" s="65">
        <v>1086641</v>
      </c>
      <c r="H11" s="65">
        <v>808063</v>
      </c>
      <c r="I11" s="65">
        <v>2722786</v>
      </c>
      <c r="J11" s="65">
        <v>829716</v>
      </c>
      <c r="K11" s="65">
        <v>762303</v>
      </c>
      <c r="L11" s="65">
        <v>893097</v>
      </c>
      <c r="M11" s="65">
        <v>2485116</v>
      </c>
      <c r="N11" s="65">
        <v>842371</v>
      </c>
      <c r="O11" s="65">
        <v>843642</v>
      </c>
      <c r="P11" s="65">
        <v>798771</v>
      </c>
      <c r="Q11" s="65">
        <v>2484784</v>
      </c>
      <c r="R11" s="65">
        <v>808089</v>
      </c>
      <c r="S11" s="65">
        <v>792382</v>
      </c>
      <c r="T11" s="65">
        <v>0</v>
      </c>
      <c r="U11" s="65">
        <v>1600471</v>
      </c>
      <c r="V11" s="65">
        <v>9293157</v>
      </c>
      <c r="W11" s="65">
        <v>12951790</v>
      </c>
      <c r="X11" s="65">
        <v>-3658633</v>
      </c>
      <c r="Y11" s="66">
        <v>-28.25</v>
      </c>
      <c r="Z11" s="67">
        <v>12951790</v>
      </c>
    </row>
    <row r="12" spans="1:26" ht="13.5">
      <c r="A12" s="63" t="s">
        <v>38</v>
      </c>
      <c r="B12" s="19">
        <v>1315108</v>
      </c>
      <c r="C12" s="19"/>
      <c r="D12" s="64">
        <v>1694000</v>
      </c>
      <c r="E12" s="65">
        <v>1694000</v>
      </c>
      <c r="F12" s="65">
        <v>134416</v>
      </c>
      <c r="G12" s="65">
        <v>134416</v>
      </c>
      <c r="H12" s="65">
        <v>134416</v>
      </c>
      <c r="I12" s="65">
        <v>403248</v>
      </c>
      <c r="J12" s="65">
        <v>134416</v>
      </c>
      <c r="K12" s="65">
        <v>134416</v>
      </c>
      <c r="L12" s="65">
        <v>134416</v>
      </c>
      <c r="M12" s="65">
        <v>403248</v>
      </c>
      <c r="N12" s="65">
        <v>134416</v>
      </c>
      <c r="O12" s="65">
        <v>141402</v>
      </c>
      <c r="P12" s="65">
        <v>141132</v>
      </c>
      <c r="Q12" s="65">
        <v>416950</v>
      </c>
      <c r="R12" s="65">
        <v>141132</v>
      </c>
      <c r="S12" s="65">
        <v>141132</v>
      </c>
      <c r="T12" s="65">
        <v>0</v>
      </c>
      <c r="U12" s="65">
        <v>282264</v>
      </c>
      <c r="V12" s="65">
        <v>1505710</v>
      </c>
      <c r="W12" s="65">
        <v>1694000</v>
      </c>
      <c r="X12" s="65">
        <v>-188290</v>
      </c>
      <c r="Y12" s="66">
        <v>-11.12</v>
      </c>
      <c r="Z12" s="67">
        <v>1694000</v>
      </c>
    </row>
    <row r="13" spans="1:26" ht="13.5">
      <c r="A13" s="63" t="s">
        <v>214</v>
      </c>
      <c r="B13" s="19">
        <v>4551166</v>
      </c>
      <c r="C13" s="19"/>
      <c r="D13" s="64">
        <v>2729340</v>
      </c>
      <c r="E13" s="65">
        <v>2729340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2729340</v>
      </c>
      <c r="X13" s="65">
        <v>-2729340</v>
      </c>
      <c r="Y13" s="66">
        <v>-100</v>
      </c>
      <c r="Z13" s="67">
        <v>2729340</v>
      </c>
    </row>
    <row r="14" spans="1:26" ht="13.5">
      <c r="A14" s="63" t="s">
        <v>40</v>
      </c>
      <c r="B14" s="19">
        <v>363056</v>
      </c>
      <c r="C14" s="19"/>
      <c r="D14" s="64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6">
        <v>0</v>
      </c>
      <c r="Z14" s="67">
        <v>0</v>
      </c>
    </row>
    <row r="15" spans="1:26" ht="13.5">
      <c r="A15" s="63" t="s">
        <v>41</v>
      </c>
      <c r="B15" s="19">
        <v>4840308</v>
      </c>
      <c r="C15" s="19"/>
      <c r="D15" s="64">
        <v>8297604</v>
      </c>
      <c r="E15" s="65">
        <v>8297604</v>
      </c>
      <c r="F15" s="65">
        <v>548914</v>
      </c>
      <c r="G15" s="65">
        <v>484766</v>
      </c>
      <c r="H15" s="65">
        <v>590996</v>
      </c>
      <c r="I15" s="65">
        <v>1624676</v>
      </c>
      <c r="J15" s="65">
        <v>703759</v>
      </c>
      <c r="K15" s="65">
        <v>481943</v>
      </c>
      <c r="L15" s="65">
        <v>388405</v>
      </c>
      <c r="M15" s="65">
        <v>1574107</v>
      </c>
      <c r="N15" s="65">
        <v>42938</v>
      </c>
      <c r="O15" s="65">
        <v>712145</v>
      </c>
      <c r="P15" s="65">
        <v>741725</v>
      </c>
      <c r="Q15" s="65">
        <v>1496808</v>
      </c>
      <c r="R15" s="65">
        <v>600</v>
      </c>
      <c r="S15" s="65">
        <v>351557</v>
      </c>
      <c r="T15" s="65">
        <v>0</v>
      </c>
      <c r="U15" s="65">
        <v>352157</v>
      </c>
      <c r="V15" s="65">
        <v>5047748</v>
      </c>
      <c r="W15" s="65">
        <v>8297604</v>
      </c>
      <c r="X15" s="65">
        <v>-3249856</v>
      </c>
      <c r="Y15" s="66">
        <v>-39.17</v>
      </c>
      <c r="Z15" s="67">
        <v>8297604</v>
      </c>
    </row>
    <row r="16" spans="1:26" ht="13.5">
      <c r="A16" s="74" t="s">
        <v>42</v>
      </c>
      <c r="B16" s="19">
        <v>6043237</v>
      </c>
      <c r="C16" s="19"/>
      <c r="D16" s="64">
        <v>4023000</v>
      </c>
      <c r="E16" s="65">
        <v>4023000</v>
      </c>
      <c r="F16" s="65">
        <v>645945</v>
      </c>
      <c r="G16" s="65">
        <v>348060</v>
      </c>
      <c r="H16" s="65">
        <v>479655</v>
      </c>
      <c r="I16" s="65">
        <v>1473660</v>
      </c>
      <c r="J16" s="65">
        <v>1074415</v>
      </c>
      <c r="K16" s="65">
        <v>361629</v>
      </c>
      <c r="L16" s="65">
        <v>236075</v>
      </c>
      <c r="M16" s="65">
        <v>1672119</v>
      </c>
      <c r="N16" s="65">
        <v>306562</v>
      </c>
      <c r="O16" s="65">
        <v>286105</v>
      </c>
      <c r="P16" s="65">
        <v>352934</v>
      </c>
      <c r="Q16" s="65">
        <v>945601</v>
      </c>
      <c r="R16" s="65">
        <v>336149</v>
      </c>
      <c r="S16" s="65">
        <v>268297</v>
      </c>
      <c r="T16" s="65">
        <v>0</v>
      </c>
      <c r="U16" s="65">
        <v>604446</v>
      </c>
      <c r="V16" s="65">
        <v>4695826</v>
      </c>
      <c r="W16" s="65">
        <v>4023000</v>
      </c>
      <c r="X16" s="65">
        <v>672826</v>
      </c>
      <c r="Y16" s="66">
        <v>16.72</v>
      </c>
      <c r="Z16" s="67">
        <v>4023000</v>
      </c>
    </row>
    <row r="17" spans="1:26" ht="13.5">
      <c r="A17" s="63" t="s">
        <v>43</v>
      </c>
      <c r="B17" s="19">
        <v>12144893</v>
      </c>
      <c r="C17" s="19"/>
      <c r="D17" s="64">
        <v>4854000</v>
      </c>
      <c r="E17" s="65">
        <v>4854000</v>
      </c>
      <c r="F17" s="65">
        <v>426096</v>
      </c>
      <c r="G17" s="65">
        <v>3314391</v>
      </c>
      <c r="H17" s="65">
        <v>2485273</v>
      </c>
      <c r="I17" s="65">
        <v>6225760</v>
      </c>
      <c r="J17" s="65">
        <v>195431</v>
      </c>
      <c r="K17" s="65">
        <v>185832</v>
      </c>
      <c r="L17" s="65">
        <v>516575</v>
      </c>
      <c r="M17" s="65">
        <v>897838</v>
      </c>
      <c r="N17" s="65">
        <v>117723</v>
      </c>
      <c r="O17" s="65">
        <v>152429</v>
      </c>
      <c r="P17" s="65">
        <v>219718</v>
      </c>
      <c r="Q17" s="65">
        <v>489870</v>
      </c>
      <c r="R17" s="65">
        <v>48563</v>
      </c>
      <c r="S17" s="65">
        <v>134927</v>
      </c>
      <c r="T17" s="65">
        <v>0</v>
      </c>
      <c r="U17" s="65">
        <v>183490</v>
      </c>
      <c r="V17" s="65">
        <v>7796958</v>
      </c>
      <c r="W17" s="65">
        <v>4854000</v>
      </c>
      <c r="X17" s="65">
        <v>2942958</v>
      </c>
      <c r="Y17" s="66">
        <v>60.63</v>
      </c>
      <c r="Z17" s="67">
        <v>4854000</v>
      </c>
    </row>
    <row r="18" spans="1:26" ht="13.5">
      <c r="A18" s="75" t="s">
        <v>44</v>
      </c>
      <c r="B18" s="76">
        <f>SUM(B11:B17)</f>
        <v>38714108</v>
      </c>
      <c r="C18" s="76">
        <f>SUM(C11:C17)</f>
        <v>0</v>
      </c>
      <c r="D18" s="77">
        <f aca="true" t="shared" si="1" ref="D18:Z18">SUM(D11:D17)</f>
        <v>34549734</v>
      </c>
      <c r="E18" s="78">
        <f t="shared" si="1"/>
        <v>34549734</v>
      </c>
      <c r="F18" s="78">
        <f t="shared" si="1"/>
        <v>2583453</v>
      </c>
      <c r="G18" s="78">
        <f t="shared" si="1"/>
        <v>5368274</v>
      </c>
      <c r="H18" s="78">
        <f t="shared" si="1"/>
        <v>4498403</v>
      </c>
      <c r="I18" s="78">
        <f t="shared" si="1"/>
        <v>12450130</v>
      </c>
      <c r="J18" s="78">
        <f t="shared" si="1"/>
        <v>2937737</v>
      </c>
      <c r="K18" s="78">
        <f t="shared" si="1"/>
        <v>1926123</v>
      </c>
      <c r="L18" s="78">
        <f t="shared" si="1"/>
        <v>2168568</v>
      </c>
      <c r="M18" s="78">
        <f t="shared" si="1"/>
        <v>7032428</v>
      </c>
      <c r="N18" s="78">
        <f t="shared" si="1"/>
        <v>1444010</v>
      </c>
      <c r="O18" s="78">
        <f t="shared" si="1"/>
        <v>2135723</v>
      </c>
      <c r="P18" s="78">
        <f t="shared" si="1"/>
        <v>2254280</v>
      </c>
      <c r="Q18" s="78">
        <f t="shared" si="1"/>
        <v>5834013</v>
      </c>
      <c r="R18" s="78">
        <f t="shared" si="1"/>
        <v>1334533</v>
      </c>
      <c r="S18" s="78">
        <f t="shared" si="1"/>
        <v>1688295</v>
      </c>
      <c r="T18" s="78">
        <f t="shared" si="1"/>
        <v>0</v>
      </c>
      <c r="U18" s="78">
        <f t="shared" si="1"/>
        <v>3022828</v>
      </c>
      <c r="V18" s="78">
        <f t="shared" si="1"/>
        <v>28339399</v>
      </c>
      <c r="W18" s="78">
        <f t="shared" si="1"/>
        <v>34549734</v>
      </c>
      <c r="X18" s="78">
        <f t="shared" si="1"/>
        <v>-6210335</v>
      </c>
      <c r="Y18" s="72">
        <f>+IF(W18&lt;&gt;0,(X18/W18)*100,0)</f>
        <v>-17.975058794953387</v>
      </c>
      <c r="Z18" s="79">
        <f t="shared" si="1"/>
        <v>34549734</v>
      </c>
    </row>
    <row r="19" spans="1:26" ht="13.5">
      <c r="A19" s="75" t="s">
        <v>45</v>
      </c>
      <c r="B19" s="80">
        <f>+B10-B18</f>
        <v>-11947875</v>
      </c>
      <c r="C19" s="80">
        <f>+C10-C18</f>
        <v>0</v>
      </c>
      <c r="D19" s="81">
        <f aca="true" t="shared" si="2" ref="D19:Z19">+D10-D18</f>
        <v>433321</v>
      </c>
      <c r="E19" s="82">
        <f t="shared" si="2"/>
        <v>433321</v>
      </c>
      <c r="F19" s="82">
        <f t="shared" si="2"/>
        <v>5740399</v>
      </c>
      <c r="G19" s="82">
        <f t="shared" si="2"/>
        <v>-3007759</v>
      </c>
      <c r="H19" s="82">
        <f t="shared" si="2"/>
        <v>-3556489</v>
      </c>
      <c r="I19" s="82">
        <f t="shared" si="2"/>
        <v>-823849</v>
      </c>
      <c r="J19" s="82">
        <f t="shared" si="2"/>
        <v>-1969848</v>
      </c>
      <c r="K19" s="82">
        <f t="shared" si="2"/>
        <v>-3132687</v>
      </c>
      <c r="L19" s="82">
        <f t="shared" si="2"/>
        <v>1563574</v>
      </c>
      <c r="M19" s="82">
        <f t="shared" si="2"/>
        <v>-3538961</v>
      </c>
      <c r="N19" s="82">
        <f t="shared" si="2"/>
        <v>-556917</v>
      </c>
      <c r="O19" s="82">
        <f t="shared" si="2"/>
        <v>-1188762</v>
      </c>
      <c r="P19" s="82">
        <f t="shared" si="2"/>
        <v>3189973</v>
      </c>
      <c r="Q19" s="82">
        <f t="shared" si="2"/>
        <v>1444294</v>
      </c>
      <c r="R19" s="82">
        <f t="shared" si="2"/>
        <v>-2242134</v>
      </c>
      <c r="S19" s="82">
        <f t="shared" si="2"/>
        <v>-794725</v>
      </c>
      <c r="T19" s="82">
        <f t="shared" si="2"/>
        <v>0</v>
      </c>
      <c r="U19" s="82">
        <f t="shared" si="2"/>
        <v>-3036859</v>
      </c>
      <c r="V19" s="82">
        <f t="shared" si="2"/>
        <v>-5955375</v>
      </c>
      <c r="W19" s="82">
        <f>IF(E10=E18,0,W10-W18)</f>
        <v>433321</v>
      </c>
      <c r="X19" s="82">
        <f t="shared" si="2"/>
        <v>-6388696</v>
      </c>
      <c r="Y19" s="83">
        <f>+IF(W19&lt;&gt;0,(X19/W19)*100,0)</f>
        <v>-1474.356423990529</v>
      </c>
      <c r="Z19" s="84">
        <f t="shared" si="2"/>
        <v>433321</v>
      </c>
    </row>
    <row r="20" spans="1:26" ht="13.5">
      <c r="A20" s="63" t="s">
        <v>46</v>
      </c>
      <c r="B20" s="19">
        <v>10609453</v>
      </c>
      <c r="C20" s="19"/>
      <c r="D20" s="64">
        <v>0</v>
      </c>
      <c r="E20" s="65">
        <v>0</v>
      </c>
      <c r="F20" s="65">
        <v>2628501</v>
      </c>
      <c r="G20" s="65">
        <v>-272987</v>
      </c>
      <c r="H20" s="65">
        <v>407576</v>
      </c>
      <c r="I20" s="65">
        <v>2763090</v>
      </c>
      <c r="J20" s="65">
        <v>0</v>
      </c>
      <c r="K20" s="65">
        <v>2473391</v>
      </c>
      <c r="L20" s="65">
        <v>2059474</v>
      </c>
      <c r="M20" s="65">
        <v>4532865</v>
      </c>
      <c r="N20" s="65">
        <v>-179829</v>
      </c>
      <c r="O20" s="65">
        <v>-323740</v>
      </c>
      <c r="P20" s="65">
        <v>2580442</v>
      </c>
      <c r="Q20" s="65">
        <v>2076873</v>
      </c>
      <c r="R20" s="65">
        <v>1662534</v>
      </c>
      <c r="S20" s="65">
        <v>83573</v>
      </c>
      <c r="T20" s="65">
        <v>0</v>
      </c>
      <c r="U20" s="65">
        <v>1746107</v>
      </c>
      <c r="V20" s="65">
        <v>11118935</v>
      </c>
      <c r="W20" s="65">
        <v>0</v>
      </c>
      <c r="X20" s="65">
        <v>11118935</v>
      </c>
      <c r="Y20" s="66">
        <v>0</v>
      </c>
      <c r="Z20" s="67">
        <v>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-1338422</v>
      </c>
      <c r="C22" s="91">
        <f>SUM(C19:C21)</f>
        <v>0</v>
      </c>
      <c r="D22" s="92">
        <f aca="true" t="shared" si="3" ref="D22:Z22">SUM(D19:D21)</f>
        <v>433321</v>
      </c>
      <c r="E22" s="93">
        <f t="shared" si="3"/>
        <v>433321</v>
      </c>
      <c r="F22" s="93">
        <f t="shared" si="3"/>
        <v>8368900</v>
      </c>
      <c r="G22" s="93">
        <f t="shared" si="3"/>
        <v>-3280746</v>
      </c>
      <c r="H22" s="93">
        <f t="shared" si="3"/>
        <v>-3148913</v>
      </c>
      <c r="I22" s="93">
        <f t="shared" si="3"/>
        <v>1939241</v>
      </c>
      <c r="J22" s="93">
        <f t="shared" si="3"/>
        <v>-1969848</v>
      </c>
      <c r="K22" s="93">
        <f t="shared" si="3"/>
        <v>-659296</v>
      </c>
      <c r="L22" s="93">
        <f t="shared" si="3"/>
        <v>3623048</v>
      </c>
      <c r="M22" s="93">
        <f t="shared" si="3"/>
        <v>993904</v>
      </c>
      <c r="N22" s="93">
        <f t="shared" si="3"/>
        <v>-736746</v>
      </c>
      <c r="O22" s="93">
        <f t="shared" si="3"/>
        <v>-1512502</v>
      </c>
      <c r="P22" s="93">
        <f t="shared" si="3"/>
        <v>5770415</v>
      </c>
      <c r="Q22" s="93">
        <f t="shared" si="3"/>
        <v>3521167</v>
      </c>
      <c r="R22" s="93">
        <f t="shared" si="3"/>
        <v>-579600</v>
      </c>
      <c r="S22" s="93">
        <f t="shared" si="3"/>
        <v>-711152</v>
      </c>
      <c r="T22" s="93">
        <f t="shared" si="3"/>
        <v>0</v>
      </c>
      <c r="U22" s="93">
        <f t="shared" si="3"/>
        <v>-1290752</v>
      </c>
      <c r="V22" s="93">
        <f t="shared" si="3"/>
        <v>5163560</v>
      </c>
      <c r="W22" s="93">
        <f t="shared" si="3"/>
        <v>433321</v>
      </c>
      <c r="X22" s="93">
        <f t="shared" si="3"/>
        <v>4730239</v>
      </c>
      <c r="Y22" s="94">
        <f>+IF(W22&lt;&gt;0,(X22/W22)*100,0)</f>
        <v>1091.6246847025645</v>
      </c>
      <c r="Z22" s="95">
        <f t="shared" si="3"/>
        <v>433321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-1338422</v>
      </c>
      <c r="C24" s="80">
        <f>SUM(C22:C23)</f>
        <v>0</v>
      </c>
      <c r="D24" s="81">
        <f aca="true" t="shared" si="4" ref="D24:Z24">SUM(D22:D23)</f>
        <v>433321</v>
      </c>
      <c r="E24" s="82">
        <f t="shared" si="4"/>
        <v>433321</v>
      </c>
      <c r="F24" s="82">
        <f t="shared" si="4"/>
        <v>8368900</v>
      </c>
      <c r="G24" s="82">
        <f t="shared" si="4"/>
        <v>-3280746</v>
      </c>
      <c r="H24" s="82">
        <f t="shared" si="4"/>
        <v>-3148913</v>
      </c>
      <c r="I24" s="82">
        <f t="shared" si="4"/>
        <v>1939241</v>
      </c>
      <c r="J24" s="82">
        <f t="shared" si="4"/>
        <v>-1969848</v>
      </c>
      <c r="K24" s="82">
        <f t="shared" si="4"/>
        <v>-659296</v>
      </c>
      <c r="L24" s="82">
        <f t="shared" si="4"/>
        <v>3623048</v>
      </c>
      <c r="M24" s="82">
        <f t="shared" si="4"/>
        <v>993904</v>
      </c>
      <c r="N24" s="82">
        <f t="shared" si="4"/>
        <v>-736746</v>
      </c>
      <c r="O24" s="82">
        <f t="shared" si="4"/>
        <v>-1512502</v>
      </c>
      <c r="P24" s="82">
        <f t="shared" si="4"/>
        <v>5770415</v>
      </c>
      <c r="Q24" s="82">
        <f t="shared" si="4"/>
        <v>3521167</v>
      </c>
      <c r="R24" s="82">
        <f t="shared" si="4"/>
        <v>-579600</v>
      </c>
      <c r="S24" s="82">
        <f t="shared" si="4"/>
        <v>-711152</v>
      </c>
      <c r="T24" s="82">
        <f t="shared" si="4"/>
        <v>0</v>
      </c>
      <c r="U24" s="82">
        <f t="shared" si="4"/>
        <v>-1290752</v>
      </c>
      <c r="V24" s="82">
        <f t="shared" si="4"/>
        <v>5163560</v>
      </c>
      <c r="W24" s="82">
        <f t="shared" si="4"/>
        <v>433321</v>
      </c>
      <c r="X24" s="82">
        <f t="shared" si="4"/>
        <v>4730239</v>
      </c>
      <c r="Y24" s="83">
        <f>+IF(W24&lt;&gt;0,(X24/W24)*100,0)</f>
        <v>1091.6246847025645</v>
      </c>
      <c r="Z24" s="84">
        <f t="shared" si="4"/>
        <v>433321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4663791</v>
      </c>
      <c r="C27" s="22"/>
      <c r="D27" s="104">
        <v>14108000</v>
      </c>
      <c r="E27" s="105">
        <v>14108000</v>
      </c>
      <c r="F27" s="105">
        <v>571511</v>
      </c>
      <c r="G27" s="105">
        <v>1699491</v>
      </c>
      <c r="H27" s="105">
        <v>1540641</v>
      </c>
      <c r="I27" s="105">
        <v>3811643</v>
      </c>
      <c r="J27" s="105">
        <v>1413359</v>
      </c>
      <c r="K27" s="105">
        <v>3406067</v>
      </c>
      <c r="L27" s="105">
        <v>1670971</v>
      </c>
      <c r="M27" s="105">
        <v>6490397</v>
      </c>
      <c r="N27" s="105">
        <v>205005</v>
      </c>
      <c r="O27" s="105">
        <v>473126</v>
      </c>
      <c r="P27" s="105">
        <v>1312574</v>
      </c>
      <c r="Q27" s="105">
        <v>1990705</v>
      </c>
      <c r="R27" s="105">
        <v>1934361</v>
      </c>
      <c r="S27" s="105">
        <v>0</v>
      </c>
      <c r="T27" s="105">
        <v>0</v>
      </c>
      <c r="U27" s="105">
        <v>1934361</v>
      </c>
      <c r="V27" s="105">
        <v>14227106</v>
      </c>
      <c r="W27" s="105">
        <v>14108000</v>
      </c>
      <c r="X27" s="105">
        <v>119106</v>
      </c>
      <c r="Y27" s="106">
        <v>0.84</v>
      </c>
      <c r="Z27" s="107">
        <v>14108000</v>
      </c>
    </row>
    <row r="28" spans="1:26" ht="13.5">
      <c r="A28" s="108" t="s">
        <v>46</v>
      </c>
      <c r="B28" s="19">
        <v>8920836</v>
      </c>
      <c r="C28" s="19"/>
      <c r="D28" s="64">
        <v>6962000</v>
      </c>
      <c r="E28" s="65">
        <v>6962000</v>
      </c>
      <c r="F28" s="65">
        <v>571511</v>
      </c>
      <c r="G28" s="65">
        <v>1699491</v>
      </c>
      <c r="H28" s="65">
        <v>1540641</v>
      </c>
      <c r="I28" s="65">
        <v>3811643</v>
      </c>
      <c r="J28" s="65">
        <v>1413359</v>
      </c>
      <c r="K28" s="65">
        <v>0</v>
      </c>
      <c r="L28" s="65">
        <v>1366831</v>
      </c>
      <c r="M28" s="65">
        <v>2780190</v>
      </c>
      <c r="N28" s="65">
        <v>205005</v>
      </c>
      <c r="O28" s="65">
        <v>473126</v>
      </c>
      <c r="P28" s="65">
        <v>1298847</v>
      </c>
      <c r="Q28" s="65">
        <v>1976978</v>
      </c>
      <c r="R28" s="65">
        <v>1934361</v>
      </c>
      <c r="S28" s="65">
        <v>0</v>
      </c>
      <c r="T28" s="65">
        <v>0</v>
      </c>
      <c r="U28" s="65">
        <v>1934361</v>
      </c>
      <c r="V28" s="65">
        <v>10503172</v>
      </c>
      <c r="W28" s="65">
        <v>6962000</v>
      </c>
      <c r="X28" s="65">
        <v>3541172</v>
      </c>
      <c r="Y28" s="66">
        <v>50.86</v>
      </c>
      <c r="Z28" s="67">
        <v>6962000</v>
      </c>
    </row>
    <row r="29" spans="1:26" ht="13.5">
      <c r="A29" s="63" t="s">
        <v>218</v>
      </c>
      <c r="B29" s="19">
        <v>0</v>
      </c>
      <c r="C29" s="19"/>
      <c r="D29" s="64">
        <v>7146000</v>
      </c>
      <c r="E29" s="65">
        <v>7146000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13727</v>
      </c>
      <c r="Q29" s="65">
        <v>13727</v>
      </c>
      <c r="R29" s="65">
        <v>0</v>
      </c>
      <c r="S29" s="65">
        <v>0</v>
      </c>
      <c r="T29" s="65">
        <v>0</v>
      </c>
      <c r="U29" s="65">
        <v>0</v>
      </c>
      <c r="V29" s="65">
        <v>13727</v>
      </c>
      <c r="W29" s="65">
        <v>7146000</v>
      </c>
      <c r="X29" s="65">
        <v>-7132273</v>
      </c>
      <c r="Y29" s="66">
        <v>-99.81</v>
      </c>
      <c r="Z29" s="67">
        <v>7146000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6">
        <v>0</v>
      </c>
      <c r="Z31" s="67">
        <v>0</v>
      </c>
    </row>
    <row r="32" spans="1:26" ht="13.5">
      <c r="A32" s="75" t="s">
        <v>54</v>
      </c>
      <c r="B32" s="22">
        <f>SUM(B28:B31)</f>
        <v>8920836</v>
      </c>
      <c r="C32" s="22">
        <f>SUM(C28:C31)</f>
        <v>0</v>
      </c>
      <c r="D32" s="104">
        <f aca="true" t="shared" si="5" ref="D32:Z32">SUM(D28:D31)</f>
        <v>14108000</v>
      </c>
      <c r="E32" s="105">
        <f t="shared" si="5"/>
        <v>14108000</v>
      </c>
      <c r="F32" s="105">
        <f t="shared" si="5"/>
        <v>571511</v>
      </c>
      <c r="G32" s="105">
        <f t="shared" si="5"/>
        <v>1699491</v>
      </c>
      <c r="H32" s="105">
        <f t="shared" si="5"/>
        <v>1540641</v>
      </c>
      <c r="I32" s="105">
        <f t="shared" si="5"/>
        <v>3811643</v>
      </c>
      <c r="J32" s="105">
        <f t="shared" si="5"/>
        <v>1413359</v>
      </c>
      <c r="K32" s="105">
        <f t="shared" si="5"/>
        <v>0</v>
      </c>
      <c r="L32" s="105">
        <f t="shared" si="5"/>
        <v>1366831</v>
      </c>
      <c r="M32" s="105">
        <f t="shared" si="5"/>
        <v>2780190</v>
      </c>
      <c r="N32" s="105">
        <f t="shared" si="5"/>
        <v>205005</v>
      </c>
      <c r="O32" s="105">
        <f t="shared" si="5"/>
        <v>473126</v>
      </c>
      <c r="P32" s="105">
        <f t="shared" si="5"/>
        <v>1312574</v>
      </c>
      <c r="Q32" s="105">
        <f t="shared" si="5"/>
        <v>1990705</v>
      </c>
      <c r="R32" s="105">
        <f t="shared" si="5"/>
        <v>1934361</v>
      </c>
      <c r="S32" s="105">
        <f t="shared" si="5"/>
        <v>0</v>
      </c>
      <c r="T32" s="105">
        <f t="shared" si="5"/>
        <v>0</v>
      </c>
      <c r="U32" s="105">
        <f t="shared" si="5"/>
        <v>1934361</v>
      </c>
      <c r="V32" s="105">
        <f t="shared" si="5"/>
        <v>10516899</v>
      </c>
      <c r="W32" s="105">
        <f t="shared" si="5"/>
        <v>14108000</v>
      </c>
      <c r="X32" s="105">
        <f t="shared" si="5"/>
        <v>-3591101</v>
      </c>
      <c r="Y32" s="106">
        <f>+IF(W32&lt;&gt;0,(X32/W32)*100,0)</f>
        <v>-25.45435922880635</v>
      </c>
      <c r="Z32" s="107">
        <f t="shared" si="5"/>
        <v>14108000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12305845</v>
      </c>
      <c r="C35" s="19"/>
      <c r="D35" s="64">
        <v>12922000</v>
      </c>
      <c r="E35" s="65">
        <v>12922000</v>
      </c>
      <c r="F35" s="65">
        <v>11545357</v>
      </c>
      <c r="G35" s="65">
        <v>3044029</v>
      </c>
      <c r="H35" s="65">
        <v>7185316</v>
      </c>
      <c r="I35" s="65">
        <v>21774702</v>
      </c>
      <c r="J35" s="65">
        <v>-256952</v>
      </c>
      <c r="K35" s="65">
        <v>1151273</v>
      </c>
      <c r="L35" s="65">
        <v>6678505</v>
      </c>
      <c r="M35" s="65">
        <v>7572826</v>
      </c>
      <c r="N35" s="65">
        <v>3616222</v>
      </c>
      <c r="O35" s="65">
        <v>66670</v>
      </c>
      <c r="P35" s="65">
        <v>6949581</v>
      </c>
      <c r="Q35" s="65">
        <v>10632473</v>
      </c>
      <c r="R35" s="65">
        <v>0</v>
      </c>
      <c r="S35" s="65">
        <v>0</v>
      </c>
      <c r="T35" s="65">
        <v>0</v>
      </c>
      <c r="U35" s="65">
        <v>0</v>
      </c>
      <c r="V35" s="65">
        <v>39980001</v>
      </c>
      <c r="W35" s="65">
        <v>12922000</v>
      </c>
      <c r="X35" s="65">
        <v>27058001</v>
      </c>
      <c r="Y35" s="66">
        <v>209.39</v>
      </c>
      <c r="Z35" s="67">
        <v>12922000</v>
      </c>
    </row>
    <row r="36" spans="1:26" ht="13.5">
      <c r="A36" s="63" t="s">
        <v>57</v>
      </c>
      <c r="B36" s="19">
        <v>363041824</v>
      </c>
      <c r="C36" s="19"/>
      <c r="D36" s="64">
        <v>2598000</v>
      </c>
      <c r="E36" s="65">
        <v>2598000</v>
      </c>
      <c r="F36" s="65">
        <v>0</v>
      </c>
      <c r="G36" s="65">
        <v>5459753</v>
      </c>
      <c r="H36" s="65">
        <v>0</v>
      </c>
      <c r="I36" s="65">
        <v>5459753</v>
      </c>
      <c r="J36" s="65">
        <v>8856</v>
      </c>
      <c r="K36" s="65">
        <v>-10363713</v>
      </c>
      <c r="L36" s="65">
        <v>-10363713</v>
      </c>
      <c r="M36" s="65">
        <v>-20718570</v>
      </c>
      <c r="N36" s="65">
        <v>-3483064</v>
      </c>
      <c r="O36" s="65">
        <v>-1704529</v>
      </c>
      <c r="P36" s="65">
        <v>-1732279</v>
      </c>
      <c r="Q36" s="65">
        <v>-6919872</v>
      </c>
      <c r="R36" s="65">
        <v>0</v>
      </c>
      <c r="S36" s="65">
        <v>0</v>
      </c>
      <c r="T36" s="65">
        <v>0</v>
      </c>
      <c r="U36" s="65">
        <v>0</v>
      </c>
      <c r="V36" s="65">
        <v>-22178689</v>
      </c>
      <c r="W36" s="65">
        <v>2598000</v>
      </c>
      <c r="X36" s="65">
        <v>-24776689</v>
      </c>
      <c r="Y36" s="66">
        <v>-953.68</v>
      </c>
      <c r="Z36" s="67">
        <v>2598000</v>
      </c>
    </row>
    <row r="37" spans="1:26" ht="13.5">
      <c r="A37" s="63" t="s">
        <v>58</v>
      </c>
      <c r="B37" s="19">
        <v>17970500</v>
      </c>
      <c r="C37" s="19"/>
      <c r="D37" s="64">
        <v>2168000</v>
      </c>
      <c r="E37" s="65">
        <v>2168000</v>
      </c>
      <c r="F37" s="65">
        <v>-116497</v>
      </c>
      <c r="G37" s="65">
        <v>477749</v>
      </c>
      <c r="H37" s="65">
        <v>779230</v>
      </c>
      <c r="I37" s="65">
        <v>1140482</v>
      </c>
      <c r="J37" s="65">
        <v>982267</v>
      </c>
      <c r="K37" s="65">
        <v>1542217</v>
      </c>
      <c r="L37" s="65">
        <v>1739367</v>
      </c>
      <c r="M37" s="65">
        <v>4263851</v>
      </c>
      <c r="N37" s="65">
        <v>3816393</v>
      </c>
      <c r="O37" s="65">
        <v>4002323</v>
      </c>
      <c r="P37" s="65">
        <v>4242974</v>
      </c>
      <c r="Q37" s="65">
        <v>12061690</v>
      </c>
      <c r="R37" s="65">
        <v>0</v>
      </c>
      <c r="S37" s="65">
        <v>0</v>
      </c>
      <c r="T37" s="65">
        <v>0</v>
      </c>
      <c r="U37" s="65">
        <v>0</v>
      </c>
      <c r="V37" s="65">
        <v>17466023</v>
      </c>
      <c r="W37" s="65">
        <v>2168000</v>
      </c>
      <c r="X37" s="65">
        <v>15298023</v>
      </c>
      <c r="Y37" s="66">
        <v>705.63</v>
      </c>
      <c r="Z37" s="67">
        <v>2168000</v>
      </c>
    </row>
    <row r="38" spans="1:26" ht="13.5">
      <c r="A38" s="63" t="s">
        <v>59</v>
      </c>
      <c r="B38" s="19">
        <v>1031801</v>
      </c>
      <c r="C38" s="19"/>
      <c r="D38" s="64">
        <v>1327000</v>
      </c>
      <c r="E38" s="65">
        <v>1327000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1327000</v>
      </c>
      <c r="X38" s="65">
        <v>-1327000</v>
      </c>
      <c r="Y38" s="66">
        <v>-100</v>
      </c>
      <c r="Z38" s="67">
        <v>1327000</v>
      </c>
    </row>
    <row r="39" spans="1:26" ht="13.5">
      <c r="A39" s="63" t="s">
        <v>60</v>
      </c>
      <c r="B39" s="19">
        <v>356345368</v>
      </c>
      <c r="C39" s="19"/>
      <c r="D39" s="64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6">
        <v>0</v>
      </c>
      <c r="Z39" s="67">
        <v>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-1337422</v>
      </c>
      <c r="C42" s="19">
        <v>5023199</v>
      </c>
      <c r="D42" s="64">
        <v>15418001</v>
      </c>
      <c r="E42" s="65">
        <v>15418001</v>
      </c>
      <c r="F42" s="65">
        <v>6228945</v>
      </c>
      <c r="G42" s="65">
        <v>-643452</v>
      </c>
      <c r="H42" s="65">
        <v>-445687</v>
      </c>
      <c r="I42" s="65">
        <v>5139806</v>
      </c>
      <c r="J42" s="65">
        <v>-900407</v>
      </c>
      <c r="K42" s="65">
        <v>-4227643</v>
      </c>
      <c r="L42" s="65">
        <v>1934706</v>
      </c>
      <c r="M42" s="65">
        <v>-3193344</v>
      </c>
      <c r="N42" s="65">
        <v>-1326381</v>
      </c>
      <c r="O42" s="65">
        <v>-1557373</v>
      </c>
      <c r="P42" s="65">
        <v>5960491</v>
      </c>
      <c r="Q42" s="65">
        <v>3076737</v>
      </c>
      <c r="R42" s="65">
        <v>0</v>
      </c>
      <c r="S42" s="65">
        <v>0</v>
      </c>
      <c r="T42" s="65">
        <v>0</v>
      </c>
      <c r="U42" s="65">
        <v>0</v>
      </c>
      <c r="V42" s="65">
        <v>5023199</v>
      </c>
      <c r="W42" s="65">
        <v>15418001</v>
      </c>
      <c r="X42" s="65">
        <v>-10394802</v>
      </c>
      <c r="Y42" s="66">
        <v>-67.42</v>
      </c>
      <c r="Z42" s="67">
        <v>15418001</v>
      </c>
    </row>
    <row r="43" spans="1:26" ht="13.5">
      <c r="A43" s="63" t="s">
        <v>63</v>
      </c>
      <c r="B43" s="19">
        <v>-36308</v>
      </c>
      <c r="C43" s="19">
        <v>322739</v>
      </c>
      <c r="D43" s="64">
        <v>-6962004</v>
      </c>
      <c r="E43" s="65">
        <v>-6962004</v>
      </c>
      <c r="F43" s="65">
        <v>0</v>
      </c>
      <c r="G43" s="65">
        <v>322739</v>
      </c>
      <c r="H43" s="65">
        <v>0</v>
      </c>
      <c r="I43" s="65">
        <v>322739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322739</v>
      </c>
      <c r="W43" s="65">
        <v>-6962004</v>
      </c>
      <c r="X43" s="65">
        <v>7284743</v>
      </c>
      <c r="Y43" s="66">
        <v>-104.64</v>
      </c>
      <c r="Z43" s="67">
        <v>-6962004</v>
      </c>
    </row>
    <row r="44" spans="1:26" ht="13.5">
      <c r="A44" s="63" t="s">
        <v>64</v>
      </c>
      <c r="B44" s="19">
        <v>0</v>
      </c>
      <c r="C44" s="19"/>
      <c r="D44" s="64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6">
        <v>0</v>
      </c>
      <c r="Z44" s="67">
        <v>0</v>
      </c>
    </row>
    <row r="45" spans="1:26" ht="13.5">
      <c r="A45" s="75" t="s">
        <v>65</v>
      </c>
      <c r="B45" s="22">
        <v>-1373730</v>
      </c>
      <c r="C45" s="22">
        <v>6560672</v>
      </c>
      <c r="D45" s="104">
        <v>8455997</v>
      </c>
      <c r="E45" s="105">
        <v>8455997</v>
      </c>
      <c r="F45" s="105">
        <v>7443679</v>
      </c>
      <c r="G45" s="105">
        <v>7122966</v>
      </c>
      <c r="H45" s="105">
        <v>6677279</v>
      </c>
      <c r="I45" s="105">
        <v>6677279</v>
      </c>
      <c r="J45" s="105">
        <v>5776872</v>
      </c>
      <c r="K45" s="105">
        <v>1549229</v>
      </c>
      <c r="L45" s="105">
        <v>3483935</v>
      </c>
      <c r="M45" s="105">
        <v>3483935</v>
      </c>
      <c r="N45" s="105">
        <v>2157554</v>
      </c>
      <c r="O45" s="105">
        <v>600181</v>
      </c>
      <c r="P45" s="105">
        <v>6560672</v>
      </c>
      <c r="Q45" s="105">
        <v>6560672</v>
      </c>
      <c r="R45" s="105">
        <v>6560672</v>
      </c>
      <c r="S45" s="105">
        <v>6560672</v>
      </c>
      <c r="T45" s="105">
        <v>6560672</v>
      </c>
      <c r="U45" s="105">
        <v>6560672</v>
      </c>
      <c r="V45" s="105">
        <v>6560672</v>
      </c>
      <c r="W45" s="105">
        <v>8455997</v>
      </c>
      <c r="X45" s="105">
        <v>-1895325</v>
      </c>
      <c r="Y45" s="106">
        <v>-22.41</v>
      </c>
      <c r="Z45" s="107">
        <v>8455997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904358</v>
      </c>
      <c r="C49" s="57"/>
      <c r="D49" s="134">
        <v>2311630</v>
      </c>
      <c r="E49" s="59">
        <v>854615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24026772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0</v>
      </c>
      <c r="C51" s="57"/>
      <c r="D51" s="134">
        <v>131347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99.99999259618262</v>
      </c>
      <c r="C58" s="5">
        <f>IF(C67=0,0,+(C76/C67)*100)</f>
        <v>0</v>
      </c>
      <c r="D58" s="6">
        <f aca="true" t="shared" si="6" ref="D58:Z58">IF(D67=0,0,+(D76/D67)*100)</f>
        <v>39.90901554568641</v>
      </c>
      <c r="E58" s="7">
        <f t="shared" si="6"/>
        <v>39.90901554568641</v>
      </c>
      <c r="F58" s="7">
        <f t="shared" si="6"/>
        <v>10.391508234831393</v>
      </c>
      <c r="G58" s="7">
        <f t="shared" si="6"/>
        <v>64.6067809313689</v>
      </c>
      <c r="H58" s="7">
        <f t="shared" si="6"/>
        <v>63.81709152339209</v>
      </c>
      <c r="I58" s="7">
        <f t="shared" si="6"/>
        <v>27.904554171247536</v>
      </c>
      <c r="J58" s="7">
        <f t="shared" si="6"/>
        <v>70.79946367673344</v>
      </c>
      <c r="K58" s="7">
        <f t="shared" si="6"/>
        <v>-175.83327943159372</v>
      </c>
      <c r="L58" s="7">
        <f t="shared" si="6"/>
        <v>89.02977766565824</v>
      </c>
      <c r="M58" s="7">
        <f t="shared" si="6"/>
        <v>147.9455337790767</v>
      </c>
      <c r="N58" s="7">
        <f t="shared" si="6"/>
        <v>61.197712119828296</v>
      </c>
      <c r="O58" s="7">
        <f t="shared" si="6"/>
        <v>64.48427384220437</v>
      </c>
      <c r="P58" s="7">
        <f t="shared" si="6"/>
        <v>49.88717529993451</v>
      </c>
      <c r="Q58" s="7">
        <f t="shared" si="6"/>
        <v>57.84150898313456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55.0233340281783</v>
      </c>
      <c r="W58" s="7">
        <f t="shared" si="6"/>
        <v>39.90901554568641</v>
      </c>
      <c r="X58" s="7">
        <f t="shared" si="6"/>
        <v>0</v>
      </c>
      <c r="Y58" s="7">
        <f t="shared" si="6"/>
        <v>0</v>
      </c>
      <c r="Z58" s="8">
        <f t="shared" si="6"/>
        <v>39.90901554568641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93.43038447181785</v>
      </c>
      <c r="E59" s="10">
        <f t="shared" si="7"/>
        <v>93.43038447181785</v>
      </c>
      <c r="F59" s="10">
        <f t="shared" si="7"/>
        <v>2.261142217245241</v>
      </c>
      <c r="G59" s="10">
        <f t="shared" si="7"/>
        <v>0</v>
      </c>
      <c r="H59" s="10">
        <f t="shared" si="7"/>
        <v>0</v>
      </c>
      <c r="I59" s="10">
        <f t="shared" si="7"/>
        <v>14.626689063083239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37.85796939156402</v>
      </c>
      <c r="W59" s="10">
        <f t="shared" si="7"/>
        <v>93.43038447181785</v>
      </c>
      <c r="X59" s="10">
        <f t="shared" si="7"/>
        <v>0</v>
      </c>
      <c r="Y59" s="10">
        <f t="shared" si="7"/>
        <v>0</v>
      </c>
      <c r="Z59" s="11">
        <f t="shared" si="7"/>
        <v>93.43038447181785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35.540234953019414</v>
      </c>
      <c r="E60" s="13">
        <f t="shared" si="7"/>
        <v>35.540234953019414</v>
      </c>
      <c r="F60" s="13">
        <f t="shared" si="7"/>
        <v>35.717128255619905</v>
      </c>
      <c r="G60" s="13">
        <f t="shared" si="7"/>
        <v>52.135418107291834</v>
      </c>
      <c r="H60" s="13">
        <f t="shared" si="7"/>
        <v>56.46275622848278</v>
      </c>
      <c r="I60" s="13">
        <f t="shared" si="7"/>
        <v>47.32152250557226</v>
      </c>
      <c r="J60" s="13">
        <f t="shared" si="7"/>
        <v>66.71070378241103</v>
      </c>
      <c r="K60" s="13">
        <f t="shared" si="7"/>
        <v>-223.80168889614959</v>
      </c>
      <c r="L60" s="13">
        <f t="shared" si="7"/>
        <v>63.30954812756865</v>
      </c>
      <c r="M60" s="13">
        <f t="shared" si="7"/>
        <v>119.34098671573672</v>
      </c>
      <c r="N60" s="13">
        <f t="shared" si="7"/>
        <v>64.16363980220159</v>
      </c>
      <c r="O60" s="13">
        <f t="shared" si="7"/>
        <v>71.17349433632289</v>
      </c>
      <c r="P60" s="13">
        <f t="shared" si="7"/>
        <v>56.762851256199276</v>
      </c>
      <c r="Q60" s="13">
        <f t="shared" si="7"/>
        <v>63.30697517288212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69.67969590293008</v>
      </c>
      <c r="W60" s="13">
        <f t="shared" si="7"/>
        <v>35.540234953019414</v>
      </c>
      <c r="X60" s="13">
        <f t="shared" si="7"/>
        <v>0</v>
      </c>
      <c r="Y60" s="13">
        <f t="shared" si="7"/>
        <v>0</v>
      </c>
      <c r="Z60" s="14">
        <f t="shared" si="7"/>
        <v>35.540234953019414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30.056665340881132</v>
      </c>
      <c r="E61" s="13">
        <f t="shared" si="7"/>
        <v>30.056665340881132</v>
      </c>
      <c r="F61" s="13">
        <f t="shared" si="7"/>
        <v>71.7772444946358</v>
      </c>
      <c r="G61" s="13">
        <f t="shared" si="7"/>
        <v>54.57364065352968</v>
      </c>
      <c r="H61" s="13">
        <f t="shared" si="7"/>
        <v>64.83583423013665</v>
      </c>
      <c r="I61" s="13">
        <f t="shared" si="7"/>
        <v>62.73074967156842</v>
      </c>
      <c r="J61" s="13">
        <f t="shared" si="7"/>
        <v>78.97704894554047</v>
      </c>
      <c r="K61" s="13">
        <f t="shared" si="7"/>
        <v>1199.9506026476981</v>
      </c>
      <c r="L61" s="13">
        <f t="shared" si="7"/>
        <v>107.37104629145269</v>
      </c>
      <c r="M61" s="13">
        <f t="shared" si="7"/>
        <v>150.8174011804994</v>
      </c>
      <c r="N61" s="13">
        <f t="shared" si="7"/>
        <v>89.57922041747184</v>
      </c>
      <c r="O61" s="13">
        <f t="shared" si="7"/>
        <v>64.63640330898632</v>
      </c>
      <c r="P61" s="13">
        <f t="shared" si="7"/>
        <v>73.54457112819868</v>
      </c>
      <c r="Q61" s="13">
        <f t="shared" si="7"/>
        <v>75.29871590953175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86.32525072841118</v>
      </c>
      <c r="W61" s="13">
        <f t="shared" si="7"/>
        <v>30.056665340881132</v>
      </c>
      <c r="X61" s="13">
        <f t="shared" si="7"/>
        <v>0</v>
      </c>
      <c r="Y61" s="13">
        <f t="shared" si="7"/>
        <v>0</v>
      </c>
      <c r="Z61" s="14">
        <f t="shared" si="7"/>
        <v>30.056665340881132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30.740449155500006</v>
      </c>
      <c r="E62" s="13">
        <f t="shared" si="7"/>
        <v>30.740449155500006</v>
      </c>
      <c r="F62" s="13">
        <f t="shared" si="7"/>
        <v>28.04727620582016</v>
      </c>
      <c r="G62" s="13">
        <f t="shared" si="7"/>
        <v>29.3506426602787</v>
      </c>
      <c r="H62" s="13">
        <f t="shared" si="7"/>
        <v>32.81797162955286</v>
      </c>
      <c r="I62" s="13">
        <f t="shared" si="7"/>
        <v>30.044877806800653</v>
      </c>
      <c r="J62" s="13">
        <f t="shared" si="7"/>
        <v>71.25115982898208</v>
      </c>
      <c r="K62" s="13">
        <f t="shared" si="7"/>
        <v>-50.86834369813433</v>
      </c>
      <c r="L62" s="13">
        <f t="shared" si="7"/>
        <v>25.41594259534876</v>
      </c>
      <c r="M62" s="13">
        <f t="shared" si="7"/>
        <v>113.7568302111776</v>
      </c>
      <c r="N62" s="13">
        <f t="shared" si="7"/>
        <v>19.677485674872667</v>
      </c>
      <c r="O62" s="13">
        <f t="shared" si="7"/>
        <v>106.75415377350284</v>
      </c>
      <c r="P62" s="13">
        <f t="shared" si="7"/>
        <v>21.85322413130119</v>
      </c>
      <c r="Q62" s="13">
        <f t="shared" si="7"/>
        <v>39.41293281153183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53.99669471999614</v>
      </c>
      <c r="W62" s="13">
        <f t="shared" si="7"/>
        <v>30.740449155500006</v>
      </c>
      <c r="X62" s="13">
        <f t="shared" si="7"/>
        <v>0</v>
      </c>
      <c r="Y62" s="13">
        <f t="shared" si="7"/>
        <v>0</v>
      </c>
      <c r="Z62" s="14">
        <f t="shared" si="7"/>
        <v>30.740449155500006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46.45518742847573</v>
      </c>
      <c r="H63" s="13">
        <f t="shared" si="7"/>
        <v>53.2752259990425</v>
      </c>
      <c r="I63" s="13">
        <f t="shared" si="7"/>
        <v>68.87055624088819</v>
      </c>
      <c r="J63" s="13">
        <f t="shared" si="7"/>
        <v>40.80534397129891</v>
      </c>
      <c r="K63" s="13">
        <f t="shared" si="7"/>
        <v>-76.95224167580669</v>
      </c>
      <c r="L63" s="13">
        <f t="shared" si="7"/>
        <v>35.23906300139053</v>
      </c>
      <c r="M63" s="13">
        <f t="shared" si="7"/>
        <v>150.27101345813173</v>
      </c>
      <c r="N63" s="13">
        <f t="shared" si="7"/>
        <v>48.49293959802867</v>
      </c>
      <c r="O63" s="13">
        <f t="shared" si="7"/>
        <v>41.041788195365115</v>
      </c>
      <c r="P63" s="13">
        <f t="shared" si="7"/>
        <v>41.34488069824628</v>
      </c>
      <c r="Q63" s="13">
        <f t="shared" si="7"/>
        <v>43.637666261720085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69.83250920805128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23.076923076923077</v>
      </c>
      <c r="E64" s="13">
        <f t="shared" si="7"/>
        <v>23.076923076923077</v>
      </c>
      <c r="F64" s="13">
        <f t="shared" si="7"/>
        <v>15.875507414356774</v>
      </c>
      <c r="G64" s="13">
        <f t="shared" si="7"/>
        <v>29.77839455310291</v>
      </c>
      <c r="H64" s="13">
        <f t="shared" si="7"/>
        <v>30.916459489834146</v>
      </c>
      <c r="I64" s="13">
        <f t="shared" si="7"/>
        <v>23.801112093784692</v>
      </c>
      <c r="J64" s="13">
        <f t="shared" si="7"/>
        <v>36.22651361389266</v>
      </c>
      <c r="K64" s="13">
        <f t="shared" si="7"/>
        <v>-43.79491293158193</v>
      </c>
      <c r="L64" s="13">
        <f t="shared" si="7"/>
        <v>20.553809109758543</v>
      </c>
      <c r="M64" s="13">
        <f t="shared" si="7"/>
        <v>101.12917224932798</v>
      </c>
      <c r="N64" s="13">
        <f t="shared" si="7"/>
        <v>25.479215659735733</v>
      </c>
      <c r="O64" s="13">
        <f t="shared" si="7"/>
        <v>21.547733279464</v>
      </c>
      <c r="P64" s="13">
        <f t="shared" si="7"/>
        <v>24.028421168519916</v>
      </c>
      <c r="Q64" s="13">
        <f t="shared" si="7"/>
        <v>23.681431480057785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34.06227301989671</v>
      </c>
      <c r="W64" s="13">
        <f t="shared" si="7"/>
        <v>23.076923076923077</v>
      </c>
      <c r="X64" s="13">
        <f t="shared" si="7"/>
        <v>0</v>
      </c>
      <c r="Y64" s="13">
        <f t="shared" si="7"/>
        <v>0</v>
      </c>
      <c r="Z64" s="14">
        <f t="shared" si="7"/>
        <v>23.076923076923077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20.814732142857142</v>
      </c>
      <c r="G65" s="13">
        <f t="shared" si="7"/>
        <v>213.58275921249418</v>
      </c>
      <c r="H65" s="13">
        <f t="shared" si="7"/>
        <v>205.56059113300492</v>
      </c>
      <c r="I65" s="13">
        <f t="shared" si="7"/>
        <v>50.375445753505964</v>
      </c>
      <c r="J65" s="13">
        <f t="shared" si="7"/>
        <v>137.71152296535053</v>
      </c>
      <c r="K65" s="13">
        <f t="shared" si="7"/>
        <v>0</v>
      </c>
      <c r="L65" s="13">
        <f t="shared" si="7"/>
        <v>91.62857346638397</v>
      </c>
      <c r="M65" s="13">
        <f t="shared" si="7"/>
        <v>58.07885078627133</v>
      </c>
      <c r="N65" s="13">
        <f t="shared" si="7"/>
        <v>-123.78305621536026</v>
      </c>
      <c r="O65" s="13">
        <f t="shared" si="7"/>
        <v>242.70121741785294</v>
      </c>
      <c r="P65" s="13">
        <f t="shared" si="7"/>
        <v>309.8920741989882</v>
      </c>
      <c r="Q65" s="13">
        <f t="shared" si="7"/>
        <v>-3201.959709469645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86.83292992781692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99.99993693306769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99.99931620658766</v>
      </c>
      <c r="M66" s="16">
        <f t="shared" si="7"/>
        <v>91.68432535453212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13.757064697958294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13506546</v>
      </c>
      <c r="C67" s="24"/>
      <c r="D67" s="25">
        <v>18269055</v>
      </c>
      <c r="E67" s="26">
        <v>18269055</v>
      </c>
      <c r="F67" s="26">
        <v>3752718</v>
      </c>
      <c r="G67" s="26">
        <v>899257</v>
      </c>
      <c r="H67" s="26">
        <v>911013</v>
      </c>
      <c r="I67" s="26">
        <v>5562988</v>
      </c>
      <c r="J67" s="26">
        <v>918103</v>
      </c>
      <c r="K67" s="26">
        <v>-401966</v>
      </c>
      <c r="L67" s="26">
        <v>1006862</v>
      </c>
      <c r="M67" s="26">
        <v>1522999</v>
      </c>
      <c r="N67" s="26">
        <v>875920</v>
      </c>
      <c r="O67" s="26">
        <v>853864</v>
      </c>
      <c r="P67" s="26">
        <v>1082653</v>
      </c>
      <c r="Q67" s="26">
        <v>2812437</v>
      </c>
      <c r="R67" s="26">
        <v>-901889</v>
      </c>
      <c r="S67" s="26">
        <v>876171</v>
      </c>
      <c r="T67" s="26"/>
      <c r="U67" s="26">
        <v>-25718</v>
      </c>
      <c r="V67" s="26">
        <v>9872706</v>
      </c>
      <c r="W67" s="26">
        <v>18269055</v>
      </c>
      <c r="X67" s="26"/>
      <c r="Y67" s="25"/>
      <c r="Z67" s="27">
        <v>18269055</v>
      </c>
    </row>
    <row r="68" spans="1:26" ht="13.5" hidden="1">
      <c r="A68" s="37" t="s">
        <v>31</v>
      </c>
      <c r="B68" s="19">
        <v>2037565</v>
      </c>
      <c r="C68" s="19"/>
      <c r="D68" s="20">
        <v>2679000</v>
      </c>
      <c r="E68" s="21">
        <v>2679000</v>
      </c>
      <c r="F68" s="21">
        <v>2679000</v>
      </c>
      <c r="G68" s="21"/>
      <c r="H68" s="21"/>
      <c r="I68" s="21">
        <v>2679000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2679000</v>
      </c>
      <c r="W68" s="21">
        <v>2679000</v>
      </c>
      <c r="X68" s="21"/>
      <c r="Y68" s="20"/>
      <c r="Z68" s="23">
        <v>2679000</v>
      </c>
    </row>
    <row r="69" spans="1:26" ht="13.5" hidden="1">
      <c r="A69" s="38" t="s">
        <v>32</v>
      </c>
      <c r="B69" s="19">
        <v>9883364</v>
      </c>
      <c r="C69" s="19"/>
      <c r="D69" s="20">
        <v>13472055</v>
      </c>
      <c r="E69" s="21">
        <v>13472055</v>
      </c>
      <c r="F69" s="21">
        <v>922213</v>
      </c>
      <c r="G69" s="21">
        <v>759219</v>
      </c>
      <c r="H69" s="21">
        <v>770894</v>
      </c>
      <c r="I69" s="21">
        <v>2452326</v>
      </c>
      <c r="J69" s="21">
        <v>759965</v>
      </c>
      <c r="K69" s="21">
        <v>-257091</v>
      </c>
      <c r="L69" s="21">
        <v>860619</v>
      </c>
      <c r="M69" s="21">
        <v>1363493</v>
      </c>
      <c r="N69" s="21">
        <v>719116</v>
      </c>
      <c r="O69" s="21">
        <v>695308</v>
      </c>
      <c r="P69" s="21">
        <v>929948</v>
      </c>
      <c r="Q69" s="21">
        <v>2344372</v>
      </c>
      <c r="R69" s="21">
        <v>-745258</v>
      </c>
      <c r="S69" s="21">
        <v>715741</v>
      </c>
      <c r="T69" s="21"/>
      <c r="U69" s="21">
        <v>-29517</v>
      </c>
      <c r="V69" s="21">
        <v>6130674</v>
      </c>
      <c r="W69" s="21">
        <v>13472055</v>
      </c>
      <c r="X69" s="21"/>
      <c r="Y69" s="20"/>
      <c r="Z69" s="23">
        <v>13472055</v>
      </c>
    </row>
    <row r="70" spans="1:26" ht="13.5" hidden="1">
      <c r="A70" s="39" t="s">
        <v>103</v>
      </c>
      <c r="B70" s="19">
        <v>4037510</v>
      </c>
      <c r="C70" s="19"/>
      <c r="D70" s="20">
        <v>5629367</v>
      </c>
      <c r="E70" s="21">
        <v>5629367</v>
      </c>
      <c r="F70" s="21">
        <v>212520</v>
      </c>
      <c r="G70" s="21">
        <v>337368</v>
      </c>
      <c r="H70" s="21">
        <v>393992</v>
      </c>
      <c r="I70" s="21">
        <v>943880</v>
      </c>
      <c r="J70" s="21">
        <v>279290</v>
      </c>
      <c r="K70" s="21">
        <v>30366</v>
      </c>
      <c r="L70" s="21">
        <v>271454</v>
      </c>
      <c r="M70" s="21">
        <v>581110</v>
      </c>
      <c r="N70" s="21">
        <v>287205</v>
      </c>
      <c r="O70" s="21">
        <v>313933</v>
      </c>
      <c r="P70" s="21">
        <v>429942</v>
      </c>
      <c r="Q70" s="21">
        <v>1031080</v>
      </c>
      <c r="R70" s="21">
        <v>-229416</v>
      </c>
      <c r="S70" s="21">
        <v>273869</v>
      </c>
      <c r="T70" s="21"/>
      <c r="U70" s="21">
        <v>44453</v>
      </c>
      <c r="V70" s="21">
        <v>2600523</v>
      </c>
      <c r="W70" s="21">
        <v>5629367</v>
      </c>
      <c r="X70" s="21"/>
      <c r="Y70" s="20"/>
      <c r="Z70" s="23">
        <v>5629367</v>
      </c>
    </row>
    <row r="71" spans="1:26" ht="13.5" hidden="1">
      <c r="A71" s="39" t="s">
        <v>104</v>
      </c>
      <c r="B71" s="19">
        <v>2787942</v>
      </c>
      <c r="C71" s="19"/>
      <c r="D71" s="20">
        <v>3942688</v>
      </c>
      <c r="E71" s="21">
        <v>3942688</v>
      </c>
      <c r="F71" s="21">
        <v>158896</v>
      </c>
      <c r="G71" s="21">
        <v>194115</v>
      </c>
      <c r="H71" s="21">
        <v>163057</v>
      </c>
      <c r="I71" s="21">
        <v>516068</v>
      </c>
      <c r="J71" s="21">
        <v>274825</v>
      </c>
      <c r="K71" s="21">
        <v>-200036</v>
      </c>
      <c r="L71" s="21">
        <v>240538</v>
      </c>
      <c r="M71" s="21">
        <v>315327</v>
      </c>
      <c r="N71" s="21">
        <v>301568</v>
      </c>
      <c r="O71" s="21">
        <v>160938</v>
      </c>
      <c r="P71" s="21">
        <v>278261</v>
      </c>
      <c r="Q71" s="21">
        <v>740767</v>
      </c>
      <c r="R71" s="21">
        <v>-305793</v>
      </c>
      <c r="S71" s="21">
        <v>225789</v>
      </c>
      <c r="T71" s="21"/>
      <c r="U71" s="21">
        <v>-80004</v>
      </c>
      <c r="V71" s="21">
        <v>1492158</v>
      </c>
      <c r="W71" s="21">
        <v>3942688</v>
      </c>
      <c r="X71" s="21"/>
      <c r="Y71" s="20"/>
      <c r="Z71" s="23">
        <v>3942688</v>
      </c>
    </row>
    <row r="72" spans="1:26" ht="13.5" hidden="1">
      <c r="A72" s="39" t="s">
        <v>105</v>
      </c>
      <c r="B72" s="19">
        <v>905517</v>
      </c>
      <c r="C72" s="19"/>
      <c r="D72" s="20"/>
      <c r="E72" s="21"/>
      <c r="F72" s="21"/>
      <c r="G72" s="21">
        <v>71654</v>
      </c>
      <c r="H72" s="21">
        <v>71018</v>
      </c>
      <c r="I72" s="21">
        <v>142672</v>
      </c>
      <c r="J72" s="21">
        <v>74701</v>
      </c>
      <c r="K72" s="21">
        <v>-73851</v>
      </c>
      <c r="L72" s="21">
        <v>74792</v>
      </c>
      <c r="M72" s="21">
        <v>75642</v>
      </c>
      <c r="N72" s="21">
        <v>75279</v>
      </c>
      <c r="O72" s="21">
        <v>75428</v>
      </c>
      <c r="P72" s="21">
        <v>74014</v>
      </c>
      <c r="Q72" s="21">
        <v>224721</v>
      </c>
      <c r="R72" s="21">
        <v>-74301</v>
      </c>
      <c r="S72" s="21">
        <v>75171</v>
      </c>
      <c r="T72" s="21"/>
      <c r="U72" s="21">
        <v>870</v>
      </c>
      <c r="V72" s="21">
        <v>443905</v>
      </c>
      <c r="W72" s="21"/>
      <c r="X72" s="21"/>
      <c r="Y72" s="20"/>
      <c r="Z72" s="23"/>
    </row>
    <row r="73" spans="1:26" ht="13.5" hidden="1">
      <c r="A73" s="39" t="s">
        <v>106</v>
      </c>
      <c r="B73" s="19">
        <v>2152395</v>
      </c>
      <c r="C73" s="19"/>
      <c r="D73" s="20">
        <v>3900000</v>
      </c>
      <c r="E73" s="21">
        <v>3900000</v>
      </c>
      <c r="F73" s="21">
        <v>192397</v>
      </c>
      <c r="G73" s="21">
        <v>115295</v>
      </c>
      <c r="H73" s="21">
        <v>117452</v>
      </c>
      <c r="I73" s="21">
        <v>425144</v>
      </c>
      <c r="J73" s="21">
        <v>118739</v>
      </c>
      <c r="K73" s="21">
        <v>-119676</v>
      </c>
      <c r="L73" s="21">
        <v>119608</v>
      </c>
      <c r="M73" s="21">
        <v>118671</v>
      </c>
      <c r="N73" s="21">
        <v>118214</v>
      </c>
      <c r="O73" s="21">
        <v>118806</v>
      </c>
      <c r="P73" s="21">
        <v>118081</v>
      </c>
      <c r="Q73" s="21">
        <v>355101</v>
      </c>
      <c r="R73" s="21">
        <v>-117315</v>
      </c>
      <c r="S73" s="21">
        <v>114678</v>
      </c>
      <c r="T73" s="21"/>
      <c r="U73" s="21">
        <v>-2637</v>
      </c>
      <c r="V73" s="21">
        <v>896279</v>
      </c>
      <c r="W73" s="21">
        <v>3900000</v>
      </c>
      <c r="X73" s="21"/>
      <c r="Y73" s="20"/>
      <c r="Z73" s="23">
        <v>3900000</v>
      </c>
    </row>
    <row r="74" spans="1:26" ht="13.5" hidden="1">
      <c r="A74" s="39" t="s">
        <v>107</v>
      </c>
      <c r="B74" s="19"/>
      <c r="C74" s="19"/>
      <c r="D74" s="20"/>
      <c r="E74" s="21"/>
      <c r="F74" s="21">
        <v>358400</v>
      </c>
      <c r="G74" s="21">
        <v>40787</v>
      </c>
      <c r="H74" s="21">
        <v>25375</v>
      </c>
      <c r="I74" s="21">
        <v>424562</v>
      </c>
      <c r="J74" s="21">
        <v>12410</v>
      </c>
      <c r="K74" s="21">
        <v>106106</v>
      </c>
      <c r="L74" s="21">
        <v>154227</v>
      </c>
      <c r="M74" s="21">
        <v>272743</v>
      </c>
      <c r="N74" s="21">
        <v>-63150</v>
      </c>
      <c r="O74" s="21">
        <v>26203</v>
      </c>
      <c r="P74" s="21">
        <v>29650</v>
      </c>
      <c r="Q74" s="21">
        <v>-7297</v>
      </c>
      <c r="R74" s="21">
        <v>-18433</v>
      </c>
      <c r="S74" s="21">
        <v>26234</v>
      </c>
      <c r="T74" s="21"/>
      <c r="U74" s="21">
        <v>7801</v>
      </c>
      <c r="V74" s="21">
        <v>697809</v>
      </c>
      <c r="W74" s="21"/>
      <c r="X74" s="21"/>
      <c r="Y74" s="20"/>
      <c r="Z74" s="23"/>
    </row>
    <row r="75" spans="1:26" ht="13.5" hidden="1">
      <c r="A75" s="40" t="s">
        <v>110</v>
      </c>
      <c r="B75" s="28">
        <v>1585617</v>
      </c>
      <c r="C75" s="28"/>
      <c r="D75" s="29">
        <v>2118000</v>
      </c>
      <c r="E75" s="30">
        <v>2118000</v>
      </c>
      <c r="F75" s="30">
        <v>151505</v>
      </c>
      <c r="G75" s="30">
        <v>140038</v>
      </c>
      <c r="H75" s="30">
        <v>140119</v>
      </c>
      <c r="I75" s="30">
        <v>431662</v>
      </c>
      <c r="J75" s="30">
        <v>158138</v>
      </c>
      <c r="K75" s="30">
        <v>-144875</v>
      </c>
      <c r="L75" s="30">
        <v>146243</v>
      </c>
      <c r="M75" s="30">
        <v>159506</v>
      </c>
      <c r="N75" s="30">
        <v>156804</v>
      </c>
      <c r="O75" s="30">
        <v>158556</v>
      </c>
      <c r="P75" s="30">
        <v>152705</v>
      </c>
      <c r="Q75" s="30">
        <v>468065</v>
      </c>
      <c r="R75" s="30">
        <v>-156631</v>
      </c>
      <c r="S75" s="30">
        <v>160430</v>
      </c>
      <c r="T75" s="30"/>
      <c r="U75" s="30">
        <v>3799</v>
      </c>
      <c r="V75" s="30">
        <v>1063032</v>
      </c>
      <c r="W75" s="30">
        <v>2118000</v>
      </c>
      <c r="X75" s="30"/>
      <c r="Y75" s="29"/>
      <c r="Z75" s="31">
        <v>2118000</v>
      </c>
    </row>
    <row r="76" spans="1:26" ht="13.5" hidden="1">
      <c r="A76" s="42" t="s">
        <v>222</v>
      </c>
      <c r="B76" s="32">
        <v>13506545</v>
      </c>
      <c r="C76" s="32">
        <v>5432292</v>
      </c>
      <c r="D76" s="33">
        <v>7291000</v>
      </c>
      <c r="E76" s="34">
        <v>7291000</v>
      </c>
      <c r="F76" s="34">
        <v>389964</v>
      </c>
      <c r="G76" s="34">
        <v>580981</v>
      </c>
      <c r="H76" s="34">
        <v>581382</v>
      </c>
      <c r="I76" s="34">
        <v>1552327</v>
      </c>
      <c r="J76" s="34">
        <v>650012</v>
      </c>
      <c r="K76" s="34">
        <v>706790</v>
      </c>
      <c r="L76" s="34">
        <v>896407</v>
      </c>
      <c r="M76" s="34">
        <v>2253209</v>
      </c>
      <c r="N76" s="34">
        <v>536043</v>
      </c>
      <c r="O76" s="34">
        <v>550608</v>
      </c>
      <c r="P76" s="34">
        <v>540105</v>
      </c>
      <c r="Q76" s="34">
        <v>1626756</v>
      </c>
      <c r="R76" s="34"/>
      <c r="S76" s="34"/>
      <c r="T76" s="34"/>
      <c r="U76" s="34"/>
      <c r="V76" s="34">
        <v>5432292</v>
      </c>
      <c r="W76" s="34">
        <v>7291000</v>
      </c>
      <c r="X76" s="34"/>
      <c r="Y76" s="33"/>
      <c r="Z76" s="35">
        <v>7291000</v>
      </c>
    </row>
    <row r="77" spans="1:26" ht="13.5" hidden="1">
      <c r="A77" s="37" t="s">
        <v>31</v>
      </c>
      <c r="B77" s="19">
        <v>2037565</v>
      </c>
      <c r="C77" s="19">
        <v>1014215</v>
      </c>
      <c r="D77" s="20">
        <v>2503000</v>
      </c>
      <c r="E77" s="21">
        <v>2503000</v>
      </c>
      <c r="F77" s="21">
        <v>60576</v>
      </c>
      <c r="G77" s="21">
        <v>185159</v>
      </c>
      <c r="H77" s="21">
        <v>146114</v>
      </c>
      <c r="I77" s="21">
        <v>391849</v>
      </c>
      <c r="J77" s="21">
        <v>143034</v>
      </c>
      <c r="K77" s="21">
        <v>131416</v>
      </c>
      <c r="L77" s="21">
        <v>205311</v>
      </c>
      <c r="M77" s="21">
        <v>479761</v>
      </c>
      <c r="N77" s="21">
        <v>74632</v>
      </c>
      <c r="O77" s="21">
        <v>55733</v>
      </c>
      <c r="P77" s="21">
        <v>12240</v>
      </c>
      <c r="Q77" s="21">
        <v>142605</v>
      </c>
      <c r="R77" s="21"/>
      <c r="S77" s="21"/>
      <c r="T77" s="21"/>
      <c r="U77" s="21"/>
      <c r="V77" s="21">
        <v>1014215</v>
      </c>
      <c r="W77" s="21">
        <v>2503000</v>
      </c>
      <c r="X77" s="21"/>
      <c r="Y77" s="20"/>
      <c r="Z77" s="23">
        <v>2503000</v>
      </c>
    </row>
    <row r="78" spans="1:26" ht="13.5" hidden="1">
      <c r="A78" s="38" t="s">
        <v>32</v>
      </c>
      <c r="B78" s="19">
        <v>9883364</v>
      </c>
      <c r="C78" s="19">
        <v>4271835</v>
      </c>
      <c r="D78" s="20">
        <v>4788000</v>
      </c>
      <c r="E78" s="21">
        <v>4788000</v>
      </c>
      <c r="F78" s="21">
        <v>329388</v>
      </c>
      <c r="G78" s="21">
        <v>395822</v>
      </c>
      <c r="H78" s="21">
        <v>435268</v>
      </c>
      <c r="I78" s="21">
        <v>1160478</v>
      </c>
      <c r="J78" s="21">
        <v>506978</v>
      </c>
      <c r="K78" s="21">
        <v>575374</v>
      </c>
      <c r="L78" s="21">
        <v>544854</v>
      </c>
      <c r="M78" s="21">
        <v>1627206</v>
      </c>
      <c r="N78" s="21">
        <v>461411</v>
      </c>
      <c r="O78" s="21">
        <v>494875</v>
      </c>
      <c r="P78" s="21">
        <v>527865</v>
      </c>
      <c r="Q78" s="21">
        <v>1484151</v>
      </c>
      <c r="R78" s="21"/>
      <c r="S78" s="21"/>
      <c r="T78" s="21"/>
      <c r="U78" s="21"/>
      <c r="V78" s="21">
        <v>4271835</v>
      </c>
      <c r="W78" s="21">
        <v>4788000</v>
      </c>
      <c r="X78" s="21"/>
      <c r="Y78" s="20"/>
      <c r="Z78" s="23">
        <v>4788000</v>
      </c>
    </row>
    <row r="79" spans="1:26" ht="13.5" hidden="1">
      <c r="A79" s="39" t="s">
        <v>103</v>
      </c>
      <c r="B79" s="19">
        <v>4037510</v>
      </c>
      <c r="C79" s="19">
        <v>2244908</v>
      </c>
      <c r="D79" s="20">
        <v>1692000</v>
      </c>
      <c r="E79" s="21">
        <v>1692000</v>
      </c>
      <c r="F79" s="21">
        <v>152541</v>
      </c>
      <c r="G79" s="21">
        <v>184114</v>
      </c>
      <c r="H79" s="21">
        <v>255448</v>
      </c>
      <c r="I79" s="21">
        <v>592103</v>
      </c>
      <c r="J79" s="21">
        <v>220575</v>
      </c>
      <c r="K79" s="21">
        <v>364377</v>
      </c>
      <c r="L79" s="21">
        <v>291463</v>
      </c>
      <c r="M79" s="21">
        <v>876415</v>
      </c>
      <c r="N79" s="21">
        <v>257276</v>
      </c>
      <c r="O79" s="21">
        <v>202915</v>
      </c>
      <c r="P79" s="21">
        <v>316199</v>
      </c>
      <c r="Q79" s="21">
        <v>776390</v>
      </c>
      <c r="R79" s="21"/>
      <c r="S79" s="21"/>
      <c r="T79" s="21"/>
      <c r="U79" s="21"/>
      <c r="V79" s="21">
        <v>2244908</v>
      </c>
      <c r="W79" s="21">
        <v>1692000</v>
      </c>
      <c r="X79" s="21"/>
      <c r="Y79" s="20"/>
      <c r="Z79" s="23">
        <v>1692000</v>
      </c>
    </row>
    <row r="80" spans="1:26" ht="13.5" hidden="1">
      <c r="A80" s="39" t="s">
        <v>104</v>
      </c>
      <c r="B80" s="19">
        <v>2787942</v>
      </c>
      <c r="C80" s="19">
        <v>805716</v>
      </c>
      <c r="D80" s="20">
        <v>1212000</v>
      </c>
      <c r="E80" s="21">
        <v>1212000</v>
      </c>
      <c r="F80" s="21">
        <v>44566</v>
      </c>
      <c r="G80" s="21">
        <v>56974</v>
      </c>
      <c r="H80" s="21">
        <v>53512</v>
      </c>
      <c r="I80" s="21">
        <v>155052</v>
      </c>
      <c r="J80" s="21">
        <v>195816</v>
      </c>
      <c r="K80" s="21">
        <v>101755</v>
      </c>
      <c r="L80" s="21">
        <v>61135</v>
      </c>
      <c r="M80" s="21">
        <v>358706</v>
      </c>
      <c r="N80" s="21">
        <v>59341</v>
      </c>
      <c r="O80" s="21">
        <v>171808</v>
      </c>
      <c r="P80" s="21">
        <v>60809</v>
      </c>
      <c r="Q80" s="21">
        <v>291958</v>
      </c>
      <c r="R80" s="21"/>
      <c r="S80" s="21"/>
      <c r="T80" s="21"/>
      <c r="U80" s="21"/>
      <c r="V80" s="21">
        <v>805716</v>
      </c>
      <c r="W80" s="21">
        <v>1212000</v>
      </c>
      <c r="X80" s="21"/>
      <c r="Y80" s="20"/>
      <c r="Z80" s="23">
        <v>1212000</v>
      </c>
    </row>
    <row r="81" spans="1:26" ht="13.5" hidden="1">
      <c r="A81" s="39" t="s">
        <v>105</v>
      </c>
      <c r="B81" s="19">
        <v>905517</v>
      </c>
      <c r="C81" s="19">
        <v>309990</v>
      </c>
      <c r="D81" s="20">
        <v>984000</v>
      </c>
      <c r="E81" s="21">
        <v>984000</v>
      </c>
      <c r="F81" s="21">
        <v>27137</v>
      </c>
      <c r="G81" s="21">
        <v>33287</v>
      </c>
      <c r="H81" s="21">
        <v>37835</v>
      </c>
      <c r="I81" s="21">
        <v>98259</v>
      </c>
      <c r="J81" s="21">
        <v>30482</v>
      </c>
      <c r="K81" s="21">
        <v>56830</v>
      </c>
      <c r="L81" s="21">
        <v>26356</v>
      </c>
      <c r="M81" s="21">
        <v>113668</v>
      </c>
      <c r="N81" s="21">
        <v>36505</v>
      </c>
      <c r="O81" s="21">
        <v>30957</v>
      </c>
      <c r="P81" s="21">
        <v>30601</v>
      </c>
      <c r="Q81" s="21">
        <v>98063</v>
      </c>
      <c r="R81" s="21"/>
      <c r="S81" s="21"/>
      <c r="T81" s="21"/>
      <c r="U81" s="21"/>
      <c r="V81" s="21">
        <v>309990</v>
      </c>
      <c r="W81" s="21">
        <v>984000</v>
      </c>
      <c r="X81" s="21"/>
      <c r="Y81" s="20"/>
      <c r="Z81" s="23">
        <v>984000</v>
      </c>
    </row>
    <row r="82" spans="1:26" ht="13.5" hidden="1">
      <c r="A82" s="39" t="s">
        <v>106</v>
      </c>
      <c r="B82" s="19">
        <v>2152395</v>
      </c>
      <c r="C82" s="19">
        <v>305293</v>
      </c>
      <c r="D82" s="20">
        <v>900000</v>
      </c>
      <c r="E82" s="21">
        <v>900000</v>
      </c>
      <c r="F82" s="21">
        <v>30544</v>
      </c>
      <c r="G82" s="21">
        <v>34333</v>
      </c>
      <c r="H82" s="21">
        <v>36312</v>
      </c>
      <c r="I82" s="21">
        <v>101189</v>
      </c>
      <c r="J82" s="21">
        <v>43015</v>
      </c>
      <c r="K82" s="21">
        <v>52412</v>
      </c>
      <c r="L82" s="21">
        <v>24584</v>
      </c>
      <c r="M82" s="21">
        <v>120011</v>
      </c>
      <c r="N82" s="21">
        <v>30120</v>
      </c>
      <c r="O82" s="21">
        <v>25600</v>
      </c>
      <c r="P82" s="21">
        <v>28373</v>
      </c>
      <c r="Q82" s="21">
        <v>84093</v>
      </c>
      <c r="R82" s="21"/>
      <c r="S82" s="21"/>
      <c r="T82" s="21"/>
      <c r="U82" s="21"/>
      <c r="V82" s="21">
        <v>305293</v>
      </c>
      <c r="W82" s="21">
        <v>900000</v>
      </c>
      <c r="X82" s="21"/>
      <c r="Y82" s="20"/>
      <c r="Z82" s="23">
        <v>900000</v>
      </c>
    </row>
    <row r="83" spans="1:26" ht="13.5" hidden="1">
      <c r="A83" s="39" t="s">
        <v>107</v>
      </c>
      <c r="B83" s="19"/>
      <c r="C83" s="19">
        <v>605928</v>
      </c>
      <c r="D83" s="20"/>
      <c r="E83" s="21"/>
      <c r="F83" s="21">
        <v>74600</v>
      </c>
      <c r="G83" s="21">
        <v>87114</v>
      </c>
      <c r="H83" s="21">
        <v>52161</v>
      </c>
      <c r="I83" s="21">
        <v>213875</v>
      </c>
      <c r="J83" s="21">
        <v>17090</v>
      </c>
      <c r="K83" s="21"/>
      <c r="L83" s="21">
        <v>141316</v>
      </c>
      <c r="M83" s="21">
        <v>158406</v>
      </c>
      <c r="N83" s="21">
        <v>78169</v>
      </c>
      <c r="O83" s="21">
        <v>63595</v>
      </c>
      <c r="P83" s="21">
        <v>91883</v>
      </c>
      <c r="Q83" s="21">
        <v>233647</v>
      </c>
      <c r="R83" s="21"/>
      <c r="S83" s="21"/>
      <c r="T83" s="21"/>
      <c r="U83" s="21"/>
      <c r="V83" s="21">
        <v>605928</v>
      </c>
      <c r="W83" s="21"/>
      <c r="X83" s="21"/>
      <c r="Y83" s="20"/>
      <c r="Z83" s="23"/>
    </row>
    <row r="84" spans="1:26" ht="13.5" hidden="1">
      <c r="A84" s="40" t="s">
        <v>110</v>
      </c>
      <c r="B84" s="28">
        <v>1585616</v>
      </c>
      <c r="C84" s="28">
        <v>146242</v>
      </c>
      <c r="D84" s="29"/>
      <c r="E84" s="30"/>
      <c r="F84" s="30"/>
      <c r="G84" s="30"/>
      <c r="H84" s="30"/>
      <c r="I84" s="30"/>
      <c r="J84" s="30"/>
      <c r="K84" s="30"/>
      <c r="L84" s="30">
        <v>146242</v>
      </c>
      <c r="M84" s="30">
        <v>146242</v>
      </c>
      <c r="N84" s="30"/>
      <c r="O84" s="30"/>
      <c r="P84" s="30"/>
      <c r="Q84" s="30"/>
      <c r="R84" s="30"/>
      <c r="S84" s="30"/>
      <c r="T84" s="30"/>
      <c r="U84" s="30"/>
      <c r="V84" s="30">
        <v>146242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16192428</v>
      </c>
      <c r="D5" s="158">
        <f>SUM(D6:D8)</f>
        <v>0</v>
      </c>
      <c r="E5" s="159">
        <f t="shared" si="0"/>
        <v>21143000</v>
      </c>
      <c r="F5" s="105">
        <f t="shared" si="0"/>
        <v>21143000</v>
      </c>
      <c r="G5" s="105">
        <f t="shared" si="0"/>
        <v>10683303</v>
      </c>
      <c r="H5" s="105">
        <f t="shared" si="0"/>
        <v>2353936</v>
      </c>
      <c r="I5" s="105">
        <f t="shared" si="0"/>
        <v>110817</v>
      </c>
      <c r="J5" s="105">
        <f t="shared" si="0"/>
        <v>13148056</v>
      </c>
      <c r="K5" s="105">
        <f t="shared" si="0"/>
        <v>151084</v>
      </c>
      <c r="L5" s="105">
        <f t="shared" si="0"/>
        <v>-378991</v>
      </c>
      <c r="M5" s="105">
        <f t="shared" si="0"/>
        <v>5956290</v>
      </c>
      <c r="N5" s="105">
        <f t="shared" si="0"/>
        <v>5728383</v>
      </c>
      <c r="O5" s="105">
        <f t="shared" si="0"/>
        <v>33046</v>
      </c>
      <c r="P5" s="105">
        <f t="shared" si="0"/>
        <v>205672</v>
      </c>
      <c r="Q5" s="105">
        <f t="shared" si="0"/>
        <v>8108080</v>
      </c>
      <c r="R5" s="105">
        <f t="shared" si="0"/>
        <v>8346798</v>
      </c>
      <c r="S5" s="105">
        <f t="shared" si="0"/>
        <v>-106823</v>
      </c>
      <c r="T5" s="105">
        <f t="shared" si="0"/>
        <v>127710</v>
      </c>
      <c r="U5" s="105">
        <f t="shared" si="0"/>
        <v>0</v>
      </c>
      <c r="V5" s="105">
        <f t="shared" si="0"/>
        <v>20887</v>
      </c>
      <c r="W5" s="105">
        <f t="shared" si="0"/>
        <v>27244124</v>
      </c>
      <c r="X5" s="105">
        <f t="shared" si="0"/>
        <v>21143000</v>
      </c>
      <c r="Y5" s="105">
        <f t="shared" si="0"/>
        <v>6101124</v>
      </c>
      <c r="Z5" s="142">
        <f>+IF(X5&lt;&gt;0,+(Y5/X5)*100,0)</f>
        <v>28.85647259140141</v>
      </c>
      <c r="AA5" s="158">
        <f>SUM(AA6:AA8)</f>
        <v>21143000</v>
      </c>
    </row>
    <row r="6" spans="1:27" ht="13.5">
      <c r="A6" s="143" t="s">
        <v>75</v>
      </c>
      <c r="B6" s="141"/>
      <c r="C6" s="160">
        <v>13498</v>
      </c>
      <c r="D6" s="160"/>
      <c r="E6" s="161"/>
      <c r="F6" s="65"/>
      <c r="G6" s="65">
        <v>20547</v>
      </c>
      <c r="H6" s="65">
        <v>3076</v>
      </c>
      <c r="I6" s="65">
        <v>12483</v>
      </c>
      <c r="J6" s="65">
        <v>36106</v>
      </c>
      <c r="K6" s="65">
        <v>6010</v>
      </c>
      <c r="L6" s="65">
        <v>-396963</v>
      </c>
      <c r="M6" s="65">
        <v>6143</v>
      </c>
      <c r="N6" s="65">
        <v>-384810</v>
      </c>
      <c r="O6" s="65">
        <v>5396</v>
      </c>
      <c r="P6" s="65">
        <v>17547</v>
      </c>
      <c r="Q6" s="65">
        <v>42899</v>
      </c>
      <c r="R6" s="65">
        <v>65842</v>
      </c>
      <c r="S6" s="65">
        <v>-1238</v>
      </c>
      <c r="T6" s="65">
        <v>4942</v>
      </c>
      <c r="U6" s="65"/>
      <c r="V6" s="65">
        <v>3704</v>
      </c>
      <c r="W6" s="65">
        <v>-279158</v>
      </c>
      <c r="X6" s="65"/>
      <c r="Y6" s="65">
        <v>-279158</v>
      </c>
      <c r="Z6" s="145">
        <v>0</v>
      </c>
      <c r="AA6" s="160"/>
    </row>
    <row r="7" spans="1:27" ht="13.5">
      <c r="A7" s="143" t="s">
        <v>76</v>
      </c>
      <c r="B7" s="141"/>
      <c r="C7" s="162">
        <v>14054425</v>
      </c>
      <c r="D7" s="162"/>
      <c r="E7" s="163">
        <v>21143000</v>
      </c>
      <c r="F7" s="164">
        <v>21143000</v>
      </c>
      <c r="G7" s="164">
        <v>7659436</v>
      </c>
      <c r="H7" s="164">
        <v>1551367</v>
      </c>
      <c r="I7" s="164">
        <v>96703</v>
      </c>
      <c r="J7" s="164">
        <v>9307506</v>
      </c>
      <c r="K7" s="164">
        <v>101897</v>
      </c>
      <c r="L7" s="164">
        <v>-765817</v>
      </c>
      <c r="M7" s="164">
        <v>2948221</v>
      </c>
      <c r="N7" s="164">
        <v>2284301</v>
      </c>
      <c r="O7" s="164">
        <v>25889</v>
      </c>
      <c r="P7" s="164">
        <v>187037</v>
      </c>
      <c r="Q7" s="164">
        <v>4413455</v>
      </c>
      <c r="R7" s="164">
        <v>4626381</v>
      </c>
      <c r="S7" s="164">
        <v>-105585</v>
      </c>
      <c r="T7" s="164">
        <v>113455</v>
      </c>
      <c r="U7" s="164"/>
      <c r="V7" s="164">
        <v>7870</v>
      </c>
      <c r="W7" s="164">
        <v>16226058</v>
      </c>
      <c r="X7" s="164">
        <v>21143000</v>
      </c>
      <c r="Y7" s="164">
        <v>-4916942</v>
      </c>
      <c r="Z7" s="146">
        <v>-23.26</v>
      </c>
      <c r="AA7" s="162">
        <v>21143000</v>
      </c>
    </row>
    <row r="8" spans="1:27" ht="13.5">
      <c r="A8" s="143" t="s">
        <v>77</v>
      </c>
      <c r="B8" s="141"/>
      <c r="C8" s="160">
        <v>2124505</v>
      </c>
      <c r="D8" s="160"/>
      <c r="E8" s="161"/>
      <c r="F8" s="65"/>
      <c r="G8" s="65">
        <v>3003320</v>
      </c>
      <c r="H8" s="65">
        <v>799493</v>
      </c>
      <c r="I8" s="65">
        <v>1631</v>
      </c>
      <c r="J8" s="65">
        <v>3804444</v>
      </c>
      <c r="K8" s="65">
        <v>43177</v>
      </c>
      <c r="L8" s="65">
        <v>783789</v>
      </c>
      <c r="M8" s="65">
        <v>3001926</v>
      </c>
      <c r="N8" s="65">
        <v>3828892</v>
      </c>
      <c r="O8" s="65">
        <v>1761</v>
      </c>
      <c r="P8" s="65">
        <v>1088</v>
      </c>
      <c r="Q8" s="65">
        <v>3651726</v>
      </c>
      <c r="R8" s="65">
        <v>3654575</v>
      </c>
      <c r="S8" s="65"/>
      <c r="T8" s="65">
        <v>9313</v>
      </c>
      <c r="U8" s="65"/>
      <c r="V8" s="65">
        <v>9313</v>
      </c>
      <c r="W8" s="65">
        <v>11297224</v>
      </c>
      <c r="X8" s="65"/>
      <c r="Y8" s="65">
        <v>11297224</v>
      </c>
      <c r="Z8" s="145">
        <v>0</v>
      </c>
      <c r="AA8" s="160"/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0</v>
      </c>
      <c r="F9" s="105">
        <f t="shared" si="1"/>
        <v>0</v>
      </c>
      <c r="G9" s="105">
        <f t="shared" si="1"/>
        <v>-367264</v>
      </c>
      <c r="H9" s="105">
        <f t="shared" si="1"/>
        <v>-1056167</v>
      </c>
      <c r="I9" s="105">
        <f t="shared" si="1"/>
        <v>413916</v>
      </c>
      <c r="J9" s="105">
        <f t="shared" si="1"/>
        <v>-1009515</v>
      </c>
      <c r="K9" s="105">
        <f t="shared" si="1"/>
        <v>88</v>
      </c>
      <c r="L9" s="105">
        <f t="shared" si="1"/>
        <v>2074959</v>
      </c>
      <c r="M9" s="105">
        <f t="shared" si="1"/>
        <v>-939877</v>
      </c>
      <c r="N9" s="105">
        <f t="shared" si="1"/>
        <v>1135170</v>
      </c>
      <c r="O9" s="105">
        <f t="shared" si="1"/>
        <v>-179339</v>
      </c>
      <c r="P9" s="105">
        <f t="shared" si="1"/>
        <v>-323573</v>
      </c>
      <c r="Q9" s="105">
        <f t="shared" si="1"/>
        <v>-1052993</v>
      </c>
      <c r="R9" s="105">
        <f t="shared" si="1"/>
        <v>-1555905</v>
      </c>
      <c r="S9" s="105">
        <f t="shared" si="1"/>
        <v>1660604</v>
      </c>
      <c r="T9" s="105">
        <f t="shared" si="1"/>
        <v>83711</v>
      </c>
      <c r="U9" s="105">
        <f t="shared" si="1"/>
        <v>0</v>
      </c>
      <c r="V9" s="105">
        <f t="shared" si="1"/>
        <v>1744315</v>
      </c>
      <c r="W9" s="105">
        <f t="shared" si="1"/>
        <v>314065</v>
      </c>
      <c r="X9" s="105">
        <f t="shared" si="1"/>
        <v>0</v>
      </c>
      <c r="Y9" s="105">
        <f t="shared" si="1"/>
        <v>314065</v>
      </c>
      <c r="Z9" s="142">
        <f>+IF(X9&lt;&gt;0,+(Y9/X9)*100,0)</f>
        <v>0</v>
      </c>
      <c r="AA9" s="158">
        <f>SUM(AA10:AA14)</f>
        <v>0</v>
      </c>
    </row>
    <row r="10" spans="1:27" ht="13.5">
      <c r="A10" s="143" t="s">
        <v>79</v>
      </c>
      <c r="B10" s="141"/>
      <c r="C10" s="160"/>
      <c r="D10" s="160"/>
      <c r="E10" s="161"/>
      <c r="F10" s="65"/>
      <c r="G10" s="65">
        <v>4041</v>
      </c>
      <c r="H10" s="65">
        <v>150</v>
      </c>
      <c r="I10" s="65">
        <v>491</v>
      </c>
      <c r="J10" s="65">
        <v>4682</v>
      </c>
      <c r="K10" s="65"/>
      <c r="L10" s="65">
        <v>-381</v>
      </c>
      <c r="M10" s="65">
        <v>261</v>
      </c>
      <c r="N10" s="65">
        <v>-120</v>
      </c>
      <c r="O10" s="65"/>
      <c r="P10" s="65">
        <v>167</v>
      </c>
      <c r="Q10" s="65">
        <v>477</v>
      </c>
      <c r="R10" s="65">
        <v>644</v>
      </c>
      <c r="S10" s="65"/>
      <c r="T10" s="65"/>
      <c r="U10" s="65"/>
      <c r="V10" s="65"/>
      <c r="W10" s="65">
        <v>5206</v>
      </c>
      <c r="X10" s="65"/>
      <c r="Y10" s="65">
        <v>5206</v>
      </c>
      <c r="Z10" s="145">
        <v>0</v>
      </c>
      <c r="AA10" s="160"/>
    </row>
    <row r="11" spans="1:27" ht="13.5">
      <c r="A11" s="143" t="s">
        <v>80</v>
      </c>
      <c r="B11" s="141"/>
      <c r="C11" s="160"/>
      <c r="D11" s="160"/>
      <c r="E11" s="161"/>
      <c r="F11" s="65"/>
      <c r="G11" s="65">
        <v>-371305</v>
      </c>
      <c r="H11" s="65">
        <v>-1056317</v>
      </c>
      <c r="I11" s="65">
        <v>413425</v>
      </c>
      <c r="J11" s="65">
        <v>-1014197</v>
      </c>
      <c r="K11" s="65">
        <v>88</v>
      </c>
      <c r="L11" s="65">
        <v>2075340</v>
      </c>
      <c r="M11" s="65">
        <v>-940138</v>
      </c>
      <c r="N11" s="65">
        <v>1135290</v>
      </c>
      <c r="O11" s="65">
        <v>-179339</v>
      </c>
      <c r="P11" s="65">
        <v>-323740</v>
      </c>
      <c r="Q11" s="65">
        <v>-1053470</v>
      </c>
      <c r="R11" s="65">
        <v>-1556549</v>
      </c>
      <c r="S11" s="65">
        <v>1660604</v>
      </c>
      <c r="T11" s="65">
        <v>83711</v>
      </c>
      <c r="U11" s="65"/>
      <c r="V11" s="65">
        <v>1744315</v>
      </c>
      <c r="W11" s="65">
        <v>308859</v>
      </c>
      <c r="X11" s="65"/>
      <c r="Y11" s="65">
        <v>308859</v>
      </c>
      <c r="Z11" s="145">
        <v>0</v>
      </c>
      <c r="AA11" s="160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>
        <v>0</v>
      </c>
      <c r="AA12" s="160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368000</v>
      </c>
      <c r="F15" s="105">
        <f t="shared" si="2"/>
        <v>368000</v>
      </c>
      <c r="G15" s="105">
        <f t="shared" si="2"/>
        <v>264</v>
      </c>
      <c r="H15" s="105">
        <f t="shared" si="2"/>
        <v>4475</v>
      </c>
      <c r="I15" s="105">
        <f t="shared" si="2"/>
        <v>12042</v>
      </c>
      <c r="J15" s="105">
        <f t="shared" si="2"/>
        <v>16781</v>
      </c>
      <c r="K15" s="105">
        <f t="shared" si="2"/>
        <v>298</v>
      </c>
      <c r="L15" s="105">
        <f t="shared" si="2"/>
        <v>-507</v>
      </c>
      <c r="M15" s="105">
        <f t="shared" si="2"/>
        <v>1927</v>
      </c>
      <c r="N15" s="105">
        <f t="shared" si="2"/>
        <v>1718</v>
      </c>
      <c r="O15" s="105">
        <f t="shared" si="2"/>
        <v>2332</v>
      </c>
      <c r="P15" s="105">
        <f t="shared" si="2"/>
        <v>2163</v>
      </c>
      <c r="Q15" s="105">
        <f t="shared" si="2"/>
        <v>2136</v>
      </c>
      <c r="R15" s="105">
        <f t="shared" si="2"/>
        <v>6631</v>
      </c>
      <c r="S15" s="105">
        <f t="shared" si="2"/>
        <v>-1467</v>
      </c>
      <c r="T15" s="105">
        <f t="shared" si="2"/>
        <v>2425</v>
      </c>
      <c r="U15" s="105">
        <f t="shared" si="2"/>
        <v>0</v>
      </c>
      <c r="V15" s="105">
        <f t="shared" si="2"/>
        <v>958</v>
      </c>
      <c r="W15" s="105">
        <f t="shared" si="2"/>
        <v>26088</v>
      </c>
      <c r="X15" s="105">
        <f t="shared" si="2"/>
        <v>368000</v>
      </c>
      <c r="Y15" s="105">
        <f t="shared" si="2"/>
        <v>-341912</v>
      </c>
      <c r="Z15" s="142">
        <f>+IF(X15&lt;&gt;0,+(Y15/X15)*100,0)</f>
        <v>-92.9108695652174</v>
      </c>
      <c r="AA15" s="158">
        <f>SUM(AA16:AA18)</f>
        <v>368000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>
        <v>0</v>
      </c>
      <c r="AA16" s="160"/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>
        <v>0</v>
      </c>
      <c r="AA17" s="160"/>
    </row>
    <row r="18" spans="1:27" ht="13.5">
      <c r="A18" s="143" t="s">
        <v>87</v>
      </c>
      <c r="B18" s="141"/>
      <c r="C18" s="160"/>
      <c r="D18" s="160"/>
      <c r="E18" s="161">
        <v>368000</v>
      </c>
      <c r="F18" s="65">
        <v>368000</v>
      </c>
      <c r="G18" s="65">
        <v>264</v>
      </c>
      <c r="H18" s="65">
        <v>4475</v>
      </c>
      <c r="I18" s="65">
        <v>12042</v>
      </c>
      <c r="J18" s="65">
        <v>16781</v>
      </c>
      <c r="K18" s="65">
        <v>298</v>
      </c>
      <c r="L18" s="65">
        <v>-507</v>
      </c>
      <c r="M18" s="65">
        <v>1927</v>
      </c>
      <c r="N18" s="65">
        <v>1718</v>
      </c>
      <c r="O18" s="65">
        <v>2332</v>
      </c>
      <c r="P18" s="65">
        <v>2163</v>
      </c>
      <c r="Q18" s="65">
        <v>2136</v>
      </c>
      <c r="R18" s="65">
        <v>6631</v>
      </c>
      <c r="S18" s="65">
        <v>-1467</v>
      </c>
      <c r="T18" s="65">
        <v>2425</v>
      </c>
      <c r="U18" s="65"/>
      <c r="V18" s="65">
        <v>958</v>
      </c>
      <c r="W18" s="65">
        <v>26088</v>
      </c>
      <c r="X18" s="65">
        <v>368000</v>
      </c>
      <c r="Y18" s="65">
        <v>-341912</v>
      </c>
      <c r="Z18" s="145">
        <v>-92.91</v>
      </c>
      <c r="AA18" s="160">
        <v>368000</v>
      </c>
    </row>
    <row r="19" spans="1:27" ht="13.5">
      <c r="A19" s="140" t="s">
        <v>88</v>
      </c>
      <c r="B19" s="147"/>
      <c r="C19" s="158">
        <f aca="true" t="shared" si="3" ref="C19:Y19">SUM(C20:C23)</f>
        <v>21183258</v>
      </c>
      <c r="D19" s="158">
        <f>SUM(D20:D23)</f>
        <v>0</v>
      </c>
      <c r="E19" s="159">
        <f t="shared" si="3"/>
        <v>13472055</v>
      </c>
      <c r="F19" s="105">
        <f t="shared" si="3"/>
        <v>13472055</v>
      </c>
      <c r="G19" s="105">
        <f t="shared" si="3"/>
        <v>636050</v>
      </c>
      <c r="H19" s="105">
        <f t="shared" si="3"/>
        <v>785284</v>
      </c>
      <c r="I19" s="105">
        <f t="shared" si="3"/>
        <v>812715</v>
      </c>
      <c r="J19" s="105">
        <f t="shared" si="3"/>
        <v>2234049</v>
      </c>
      <c r="K19" s="105">
        <f t="shared" si="3"/>
        <v>816419</v>
      </c>
      <c r="L19" s="105">
        <f t="shared" si="3"/>
        <v>-428634</v>
      </c>
      <c r="M19" s="105">
        <f t="shared" si="3"/>
        <v>773276</v>
      </c>
      <c r="N19" s="105">
        <f t="shared" si="3"/>
        <v>1161061</v>
      </c>
      <c r="O19" s="105">
        <f t="shared" si="3"/>
        <v>851225</v>
      </c>
      <c r="P19" s="105">
        <f t="shared" si="3"/>
        <v>738959</v>
      </c>
      <c r="Q19" s="105">
        <f t="shared" si="3"/>
        <v>967472</v>
      </c>
      <c r="R19" s="105">
        <f t="shared" si="3"/>
        <v>2557656</v>
      </c>
      <c r="S19" s="105">
        <f t="shared" si="3"/>
        <v>-797381</v>
      </c>
      <c r="T19" s="105">
        <f t="shared" si="3"/>
        <v>763297</v>
      </c>
      <c r="U19" s="105">
        <f t="shared" si="3"/>
        <v>0</v>
      </c>
      <c r="V19" s="105">
        <f t="shared" si="3"/>
        <v>-34084</v>
      </c>
      <c r="W19" s="105">
        <f t="shared" si="3"/>
        <v>5918682</v>
      </c>
      <c r="X19" s="105">
        <f t="shared" si="3"/>
        <v>13472055</v>
      </c>
      <c r="Y19" s="105">
        <f t="shared" si="3"/>
        <v>-7553373</v>
      </c>
      <c r="Z19" s="142">
        <f>+IF(X19&lt;&gt;0,+(Y19/X19)*100,0)</f>
        <v>-56.06696973846974</v>
      </c>
      <c r="AA19" s="158">
        <f>SUM(AA20:AA23)</f>
        <v>13472055</v>
      </c>
    </row>
    <row r="20" spans="1:27" ht="13.5">
      <c r="A20" s="143" t="s">
        <v>89</v>
      </c>
      <c r="B20" s="141"/>
      <c r="C20" s="160">
        <v>4292843</v>
      </c>
      <c r="D20" s="160"/>
      <c r="E20" s="161">
        <v>5629367</v>
      </c>
      <c r="F20" s="65">
        <v>5629367</v>
      </c>
      <c r="G20" s="65">
        <v>234460</v>
      </c>
      <c r="H20" s="65">
        <v>359889</v>
      </c>
      <c r="I20" s="65">
        <v>416982</v>
      </c>
      <c r="J20" s="65">
        <v>1011331</v>
      </c>
      <c r="K20" s="65">
        <v>302941</v>
      </c>
      <c r="L20" s="65">
        <v>10569</v>
      </c>
      <c r="M20" s="65">
        <v>290596</v>
      </c>
      <c r="N20" s="65">
        <v>604106</v>
      </c>
      <c r="O20" s="65">
        <v>307069</v>
      </c>
      <c r="P20" s="65">
        <v>334370</v>
      </c>
      <c r="Q20" s="65">
        <v>451177</v>
      </c>
      <c r="R20" s="65">
        <v>1092616</v>
      </c>
      <c r="S20" s="65">
        <v>-250205</v>
      </c>
      <c r="T20" s="65">
        <v>296266</v>
      </c>
      <c r="U20" s="65"/>
      <c r="V20" s="65">
        <v>46061</v>
      </c>
      <c r="W20" s="65">
        <v>2754114</v>
      </c>
      <c r="X20" s="65">
        <v>5629367</v>
      </c>
      <c r="Y20" s="65">
        <v>-2875253</v>
      </c>
      <c r="Z20" s="145">
        <v>-51.08</v>
      </c>
      <c r="AA20" s="160">
        <v>5629367</v>
      </c>
    </row>
    <row r="21" spans="1:27" ht="13.5">
      <c r="A21" s="143" t="s">
        <v>90</v>
      </c>
      <c r="B21" s="141"/>
      <c r="C21" s="160">
        <v>13648559</v>
      </c>
      <c r="D21" s="160"/>
      <c r="E21" s="161">
        <v>3942688</v>
      </c>
      <c r="F21" s="65">
        <v>3942688</v>
      </c>
      <c r="G21" s="65">
        <v>187517</v>
      </c>
      <c r="H21" s="65">
        <v>218900</v>
      </c>
      <c r="I21" s="65">
        <v>187979</v>
      </c>
      <c r="J21" s="65">
        <v>594396</v>
      </c>
      <c r="K21" s="65">
        <v>299738</v>
      </c>
      <c r="L21" s="65">
        <v>-225272</v>
      </c>
      <c r="M21" s="65">
        <v>267375</v>
      </c>
      <c r="N21" s="65">
        <v>341841</v>
      </c>
      <c r="O21" s="65">
        <v>329244</v>
      </c>
      <c r="P21" s="65">
        <v>188355</v>
      </c>
      <c r="Q21" s="65">
        <v>305149</v>
      </c>
      <c r="R21" s="65">
        <v>822748</v>
      </c>
      <c r="S21" s="65">
        <v>-333708</v>
      </c>
      <c r="T21" s="65">
        <v>254757</v>
      </c>
      <c r="U21" s="65"/>
      <c r="V21" s="65">
        <v>-78951</v>
      </c>
      <c r="W21" s="65">
        <v>1680034</v>
      </c>
      <c r="X21" s="65">
        <v>3942688</v>
      </c>
      <c r="Y21" s="65">
        <v>-2262654</v>
      </c>
      <c r="Z21" s="145">
        <v>-57.39</v>
      </c>
      <c r="AA21" s="160">
        <v>3942688</v>
      </c>
    </row>
    <row r="22" spans="1:27" ht="13.5">
      <c r="A22" s="143" t="s">
        <v>91</v>
      </c>
      <c r="B22" s="141"/>
      <c r="C22" s="162">
        <v>952433</v>
      </c>
      <c r="D22" s="162"/>
      <c r="E22" s="163"/>
      <c r="F22" s="164"/>
      <c r="G22" s="164"/>
      <c r="H22" s="164">
        <v>76336</v>
      </c>
      <c r="I22" s="164">
        <v>75792</v>
      </c>
      <c r="J22" s="164">
        <v>152128</v>
      </c>
      <c r="K22" s="164">
        <v>79688</v>
      </c>
      <c r="L22" s="164">
        <v>-78814</v>
      </c>
      <c r="M22" s="164">
        <v>79922</v>
      </c>
      <c r="N22" s="164">
        <v>80796</v>
      </c>
      <c r="O22" s="164">
        <v>80580</v>
      </c>
      <c r="P22" s="164">
        <v>80941</v>
      </c>
      <c r="Q22" s="164">
        <v>77919</v>
      </c>
      <c r="R22" s="164">
        <v>239440</v>
      </c>
      <c r="S22" s="164">
        <v>-80166</v>
      </c>
      <c r="T22" s="164">
        <v>81268</v>
      </c>
      <c r="U22" s="164"/>
      <c r="V22" s="164">
        <v>1102</v>
      </c>
      <c r="W22" s="164">
        <v>473466</v>
      </c>
      <c r="X22" s="164"/>
      <c r="Y22" s="164">
        <v>473466</v>
      </c>
      <c r="Z22" s="146">
        <v>0</v>
      </c>
      <c r="AA22" s="162"/>
    </row>
    <row r="23" spans="1:27" ht="13.5">
      <c r="A23" s="143" t="s">
        <v>92</v>
      </c>
      <c r="B23" s="141"/>
      <c r="C23" s="160">
        <v>2289423</v>
      </c>
      <c r="D23" s="160"/>
      <c r="E23" s="161">
        <v>3900000</v>
      </c>
      <c r="F23" s="65">
        <v>3900000</v>
      </c>
      <c r="G23" s="65">
        <v>214073</v>
      </c>
      <c r="H23" s="65">
        <v>130159</v>
      </c>
      <c r="I23" s="65">
        <v>131962</v>
      </c>
      <c r="J23" s="65">
        <v>476194</v>
      </c>
      <c r="K23" s="65">
        <v>134052</v>
      </c>
      <c r="L23" s="65">
        <v>-135117</v>
      </c>
      <c r="M23" s="65">
        <v>135383</v>
      </c>
      <c r="N23" s="65">
        <v>134318</v>
      </c>
      <c r="O23" s="65">
        <v>134332</v>
      </c>
      <c r="P23" s="65">
        <v>135293</v>
      </c>
      <c r="Q23" s="65">
        <v>133227</v>
      </c>
      <c r="R23" s="65">
        <v>402852</v>
      </c>
      <c r="S23" s="65">
        <v>-133302</v>
      </c>
      <c r="T23" s="65">
        <v>131006</v>
      </c>
      <c r="U23" s="65"/>
      <c r="V23" s="65">
        <v>-2296</v>
      </c>
      <c r="W23" s="65">
        <v>1011068</v>
      </c>
      <c r="X23" s="65">
        <v>3900000</v>
      </c>
      <c r="Y23" s="65">
        <v>-2888932</v>
      </c>
      <c r="Z23" s="145">
        <v>-74.08</v>
      </c>
      <c r="AA23" s="160">
        <v>3900000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37375686</v>
      </c>
      <c r="D25" s="177">
        <f>+D5+D9+D15+D19+D24</f>
        <v>0</v>
      </c>
      <c r="E25" s="178">
        <f t="shared" si="4"/>
        <v>34983055</v>
      </c>
      <c r="F25" s="78">
        <f t="shared" si="4"/>
        <v>34983055</v>
      </c>
      <c r="G25" s="78">
        <f t="shared" si="4"/>
        <v>10952353</v>
      </c>
      <c r="H25" s="78">
        <f t="shared" si="4"/>
        <v>2087528</v>
      </c>
      <c r="I25" s="78">
        <f t="shared" si="4"/>
        <v>1349490</v>
      </c>
      <c r="J25" s="78">
        <f t="shared" si="4"/>
        <v>14389371</v>
      </c>
      <c r="K25" s="78">
        <f t="shared" si="4"/>
        <v>967889</v>
      </c>
      <c r="L25" s="78">
        <f t="shared" si="4"/>
        <v>1266827</v>
      </c>
      <c r="M25" s="78">
        <f t="shared" si="4"/>
        <v>5791616</v>
      </c>
      <c r="N25" s="78">
        <f t="shared" si="4"/>
        <v>8026332</v>
      </c>
      <c r="O25" s="78">
        <f t="shared" si="4"/>
        <v>707264</v>
      </c>
      <c r="P25" s="78">
        <f t="shared" si="4"/>
        <v>623221</v>
      </c>
      <c r="Q25" s="78">
        <f t="shared" si="4"/>
        <v>8024695</v>
      </c>
      <c r="R25" s="78">
        <f t="shared" si="4"/>
        <v>9355180</v>
      </c>
      <c r="S25" s="78">
        <f t="shared" si="4"/>
        <v>754933</v>
      </c>
      <c r="T25" s="78">
        <f t="shared" si="4"/>
        <v>977143</v>
      </c>
      <c r="U25" s="78">
        <f t="shared" si="4"/>
        <v>0</v>
      </c>
      <c r="V25" s="78">
        <f t="shared" si="4"/>
        <v>1732076</v>
      </c>
      <c r="W25" s="78">
        <f t="shared" si="4"/>
        <v>33502959</v>
      </c>
      <c r="X25" s="78">
        <f t="shared" si="4"/>
        <v>34983055</v>
      </c>
      <c r="Y25" s="78">
        <f t="shared" si="4"/>
        <v>-1480096</v>
      </c>
      <c r="Z25" s="179">
        <f>+IF(X25&lt;&gt;0,+(Y25/X25)*100,0)</f>
        <v>-4.230894071429725</v>
      </c>
      <c r="AA25" s="177">
        <f>+AA5+AA9+AA15+AA19+AA24</f>
        <v>34983055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14107199</v>
      </c>
      <c r="D28" s="158">
        <f>SUM(D29:D31)</f>
        <v>0</v>
      </c>
      <c r="E28" s="159">
        <f t="shared" si="5"/>
        <v>23548424</v>
      </c>
      <c r="F28" s="105">
        <f t="shared" si="5"/>
        <v>23548424</v>
      </c>
      <c r="G28" s="105">
        <f t="shared" si="5"/>
        <v>1680085</v>
      </c>
      <c r="H28" s="105">
        <f t="shared" si="5"/>
        <v>4440486</v>
      </c>
      <c r="I28" s="105">
        <f t="shared" si="5"/>
        <v>3494875</v>
      </c>
      <c r="J28" s="105">
        <f t="shared" si="5"/>
        <v>9615446</v>
      </c>
      <c r="K28" s="105">
        <f t="shared" si="5"/>
        <v>1090934</v>
      </c>
      <c r="L28" s="105">
        <f t="shared" si="5"/>
        <v>1060813</v>
      </c>
      <c r="M28" s="105">
        <f t="shared" si="5"/>
        <v>1352962</v>
      </c>
      <c r="N28" s="105">
        <f t="shared" si="5"/>
        <v>3504709</v>
      </c>
      <c r="O28" s="105">
        <f t="shared" si="5"/>
        <v>1031888</v>
      </c>
      <c r="P28" s="105">
        <f t="shared" si="5"/>
        <v>1101179</v>
      </c>
      <c r="Q28" s="105">
        <f t="shared" si="5"/>
        <v>1156203</v>
      </c>
      <c r="R28" s="105">
        <f t="shared" si="5"/>
        <v>3289270</v>
      </c>
      <c r="S28" s="105">
        <f t="shared" si="5"/>
        <v>989978</v>
      </c>
      <c r="T28" s="105">
        <f t="shared" si="5"/>
        <v>994628</v>
      </c>
      <c r="U28" s="105">
        <f t="shared" si="5"/>
        <v>0</v>
      </c>
      <c r="V28" s="105">
        <f t="shared" si="5"/>
        <v>1984606</v>
      </c>
      <c r="W28" s="105">
        <f t="shared" si="5"/>
        <v>18394031</v>
      </c>
      <c r="X28" s="105">
        <f t="shared" si="5"/>
        <v>23548424</v>
      </c>
      <c r="Y28" s="105">
        <f t="shared" si="5"/>
        <v>-5154393</v>
      </c>
      <c r="Z28" s="142">
        <f>+IF(X28&lt;&gt;0,+(Y28/X28)*100,0)</f>
        <v>-21.888483917225205</v>
      </c>
      <c r="AA28" s="158">
        <f>SUM(AA29:AA31)</f>
        <v>23548424</v>
      </c>
    </row>
    <row r="29" spans="1:27" ht="13.5">
      <c r="A29" s="143" t="s">
        <v>75</v>
      </c>
      <c r="B29" s="141"/>
      <c r="C29" s="160">
        <v>7354993</v>
      </c>
      <c r="D29" s="160"/>
      <c r="E29" s="161">
        <v>4712772</v>
      </c>
      <c r="F29" s="65">
        <v>4712772</v>
      </c>
      <c r="G29" s="65">
        <v>989100</v>
      </c>
      <c r="H29" s="65">
        <v>927561</v>
      </c>
      <c r="I29" s="65">
        <v>608282</v>
      </c>
      <c r="J29" s="65">
        <v>2524943</v>
      </c>
      <c r="K29" s="65">
        <v>620094</v>
      </c>
      <c r="L29" s="65">
        <v>570423</v>
      </c>
      <c r="M29" s="65">
        <v>614072</v>
      </c>
      <c r="N29" s="65">
        <v>1804589</v>
      </c>
      <c r="O29" s="65">
        <v>583705</v>
      </c>
      <c r="P29" s="65">
        <v>695424</v>
      </c>
      <c r="Q29" s="65">
        <v>597579</v>
      </c>
      <c r="R29" s="65">
        <v>1876708</v>
      </c>
      <c r="S29" s="65">
        <v>517440</v>
      </c>
      <c r="T29" s="65">
        <v>585705</v>
      </c>
      <c r="U29" s="65"/>
      <c r="V29" s="65">
        <v>1103145</v>
      </c>
      <c r="W29" s="65">
        <v>7309385</v>
      </c>
      <c r="X29" s="65">
        <v>4712772</v>
      </c>
      <c r="Y29" s="65">
        <v>2596613</v>
      </c>
      <c r="Z29" s="145">
        <v>55.1</v>
      </c>
      <c r="AA29" s="160">
        <v>4712772</v>
      </c>
    </row>
    <row r="30" spans="1:27" ht="13.5">
      <c r="A30" s="143" t="s">
        <v>76</v>
      </c>
      <c r="B30" s="141"/>
      <c r="C30" s="162">
        <v>5143708</v>
      </c>
      <c r="D30" s="162"/>
      <c r="E30" s="163">
        <v>18835652</v>
      </c>
      <c r="F30" s="164">
        <v>18835652</v>
      </c>
      <c r="G30" s="164">
        <v>572811</v>
      </c>
      <c r="H30" s="164">
        <v>3383499</v>
      </c>
      <c r="I30" s="164">
        <v>2751033</v>
      </c>
      <c r="J30" s="164">
        <v>6707343</v>
      </c>
      <c r="K30" s="164">
        <v>351857</v>
      </c>
      <c r="L30" s="164">
        <v>381356</v>
      </c>
      <c r="M30" s="164">
        <v>590685</v>
      </c>
      <c r="N30" s="164">
        <v>1323898</v>
      </c>
      <c r="O30" s="164">
        <v>321207</v>
      </c>
      <c r="P30" s="164">
        <v>302786</v>
      </c>
      <c r="Q30" s="164">
        <v>431089</v>
      </c>
      <c r="R30" s="164">
        <v>1055082</v>
      </c>
      <c r="S30" s="164">
        <v>368019</v>
      </c>
      <c r="T30" s="164">
        <v>313032</v>
      </c>
      <c r="U30" s="164"/>
      <c r="V30" s="164">
        <v>681051</v>
      </c>
      <c r="W30" s="164">
        <v>9767374</v>
      </c>
      <c r="X30" s="164">
        <v>18835652</v>
      </c>
      <c r="Y30" s="164">
        <v>-9068278</v>
      </c>
      <c r="Z30" s="146">
        <v>-48.14</v>
      </c>
      <c r="AA30" s="162">
        <v>18835652</v>
      </c>
    </row>
    <row r="31" spans="1:27" ht="13.5">
      <c r="A31" s="143" t="s">
        <v>77</v>
      </c>
      <c r="B31" s="141"/>
      <c r="C31" s="160">
        <v>1608498</v>
      </c>
      <c r="D31" s="160"/>
      <c r="E31" s="161"/>
      <c r="F31" s="65"/>
      <c r="G31" s="65">
        <v>118174</v>
      </c>
      <c r="H31" s="65">
        <v>129426</v>
      </c>
      <c r="I31" s="65">
        <v>135560</v>
      </c>
      <c r="J31" s="65">
        <v>383160</v>
      </c>
      <c r="K31" s="65">
        <v>118983</v>
      </c>
      <c r="L31" s="65">
        <v>109034</v>
      </c>
      <c r="M31" s="65">
        <v>148205</v>
      </c>
      <c r="N31" s="65">
        <v>376222</v>
      </c>
      <c r="O31" s="65">
        <v>126976</v>
      </c>
      <c r="P31" s="65">
        <v>102969</v>
      </c>
      <c r="Q31" s="65">
        <v>127535</v>
      </c>
      <c r="R31" s="65">
        <v>357480</v>
      </c>
      <c r="S31" s="65">
        <v>104519</v>
      </c>
      <c r="T31" s="65">
        <v>95891</v>
      </c>
      <c r="U31" s="65"/>
      <c r="V31" s="65">
        <v>200410</v>
      </c>
      <c r="W31" s="65">
        <v>1317272</v>
      </c>
      <c r="X31" s="65"/>
      <c r="Y31" s="65">
        <v>1317272</v>
      </c>
      <c r="Z31" s="145">
        <v>0</v>
      </c>
      <c r="AA31" s="160"/>
    </row>
    <row r="32" spans="1:27" ht="13.5">
      <c r="A32" s="140" t="s">
        <v>78</v>
      </c>
      <c r="B32" s="141"/>
      <c r="C32" s="158">
        <f aca="true" t="shared" si="6" ref="C32:Y32">SUM(C33:C37)</f>
        <v>0</v>
      </c>
      <c r="D32" s="158">
        <f>SUM(D33:D37)</f>
        <v>0</v>
      </c>
      <c r="E32" s="159">
        <f t="shared" si="6"/>
        <v>349000</v>
      </c>
      <c r="F32" s="105">
        <f t="shared" si="6"/>
        <v>349000</v>
      </c>
      <c r="G32" s="105">
        <f t="shared" si="6"/>
        <v>2308</v>
      </c>
      <c r="H32" s="105">
        <f t="shared" si="6"/>
        <v>0</v>
      </c>
      <c r="I32" s="105">
        <f t="shared" si="6"/>
        <v>3123</v>
      </c>
      <c r="J32" s="105">
        <f t="shared" si="6"/>
        <v>5431</v>
      </c>
      <c r="K32" s="105">
        <f t="shared" si="6"/>
        <v>790881</v>
      </c>
      <c r="L32" s="105">
        <f t="shared" si="6"/>
        <v>0</v>
      </c>
      <c r="M32" s="105">
        <f t="shared" si="6"/>
        <v>0</v>
      </c>
      <c r="N32" s="105">
        <f t="shared" si="6"/>
        <v>790881</v>
      </c>
      <c r="O32" s="105">
        <f t="shared" si="6"/>
        <v>0</v>
      </c>
      <c r="P32" s="105">
        <f t="shared" si="6"/>
        <v>0</v>
      </c>
      <c r="Q32" s="105">
        <f t="shared" si="6"/>
        <v>0</v>
      </c>
      <c r="R32" s="105">
        <f t="shared" si="6"/>
        <v>0</v>
      </c>
      <c r="S32" s="105">
        <f t="shared" si="6"/>
        <v>0</v>
      </c>
      <c r="T32" s="105">
        <f t="shared" si="6"/>
        <v>0</v>
      </c>
      <c r="U32" s="105">
        <f t="shared" si="6"/>
        <v>0</v>
      </c>
      <c r="V32" s="105">
        <f t="shared" si="6"/>
        <v>0</v>
      </c>
      <c r="W32" s="105">
        <f t="shared" si="6"/>
        <v>796312</v>
      </c>
      <c r="X32" s="105">
        <f t="shared" si="6"/>
        <v>349000</v>
      </c>
      <c r="Y32" s="105">
        <f t="shared" si="6"/>
        <v>447312</v>
      </c>
      <c r="Z32" s="142">
        <f>+IF(X32&lt;&gt;0,+(Y32/X32)*100,0)</f>
        <v>128.1696275071633</v>
      </c>
      <c r="AA32" s="158">
        <f>SUM(AA33:AA37)</f>
        <v>349000</v>
      </c>
    </row>
    <row r="33" spans="1:27" ht="13.5">
      <c r="A33" s="143" t="s">
        <v>79</v>
      </c>
      <c r="B33" s="141"/>
      <c r="C33" s="160"/>
      <c r="D33" s="160"/>
      <c r="E33" s="161">
        <v>349000</v>
      </c>
      <c r="F33" s="65">
        <v>349000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>
        <v>349000</v>
      </c>
      <c r="Y33" s="65">
        <v>-349000</v>
      </c>
      <c r="Z33" s="145">
        <v>-100</v>
      </c>
      <c r="AA33" s="160">
        <v>349000</v>
      </c>
    </row>
    <row r="34" spans="1:27" ht="13.5">
      <c r="A34" s="143" t="s">
        <v>80</v>
      </c>
      <c r="B34" s="141"/>
      <c r="C34" s="160"/>
      <c r="D34" s="160"/>
      <c r="E34" s="161"/>
      <c r="F34" s="65"/>
      <c r="G34" s="65">
        <v>2308</v>
      </c>
      <c r="H34" s="65"/>
      <c r="I34" s="65">
        <v>3123</v>
      </c>
      <c r="J34" s="65">
        <v>5431</v>
      </c>
      <c r="K34" s="65">
        <v>790881</v>
      </c>
      <c r="L34" s="65"/>
      <c r="M34" s="65"/>
      <c r="N34" s="65">
        <v>790881</v>
      </c>
      <c r="O34" s="65"/>
      <c r="P34" s="65"/>
      <c r="Q34" s="65"/>
      <c r="R34" s="65"/>
      <c r="S34" s="65"/>
      <c r="T34" s="65"/>
      <c r="U34" s="65"/>
      <c r="V34" s="65"/>
      <c r="W34" s="65">
        <v>796312</v>
      </c>
      <c r="X34" s="65"/>
      <c r="Y34" s="65">
        <v>796312</v>
      </c>
      <c r="Z34" s="145">
        <v>0</v>
      </c>
      <c r="AA34" s="160"/>
    </row>
    <row r="35" spans="1:27" ht="13.5">
      <c r="A35" s="143" t="s">
        <v>81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>
        <v>0</v>
      </c>
      <c r="AA35" s="160"/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2364248</v>
      </c>
      <c r="D38" s="158">
        <f>SUM(D39:D41)</f>
        <v>0</v>
      </c>
      <c r="E38" s="159">
        <f t="shared" si="7"/>
        <v>0</v>
      </c>
      <c r="F38" s="105">
        <f t="shared" si="7"/>
        <v>0</v>
      </c>
      <c r="G38" s="105">
        <f t="shared" si="7"/>
        <v>-34495</v>
      </c>
      <c r="H38" s="105">
        <f t="shared" si="7"/>
        <v>131712</v>
      </c>
      <c r="I38" s="105">
        <f t="shared" si="7"/>
        <v>54946</v>
      </c>
      <c r="J38" s="105">
        <f t="shared" si="7"/>
        <v>152163</v>
      </c>
      <c r="K38" s="105">
        <f t="shared" si="7"/>
        <v>42104</v>
      </c>
      <c r="L38" s="105">
        <f t="shared" si="7"/>
        <v>88041</v>
      </c>
      <c r="M38" s="105">
        <f t="shared" si="7"/>
        <v>85731</v>
      </c>
      <c r="N38" s="105">
        <f t="shared" si="7"/>
        <v>215876</v>
      </c>
      <c r="O38" s="105">
        <f t="shared" si="7"/>
        <v>63880</v>
      </c>
      <c r="P38" s="105">
        <f t="shared" si="7"/>
        <v>74102</v>
      </c>
      <c r="Q38" s="105">
        <f t="shared" si="7"/>
        <v>69862</v>
      </c>
      <c r="R38" s="105">
        <f t="shared" si="7"/>
        <v>207844</v>
      </c>
      <c r="S38" s="105">
        <f t="shared" si="7"/>
        <v>52165</v>
      </c>
      <c r="T38" s="105">
        <f t="shared" si="7"/>
        <v>63703</v>
      </c>
      <c r="U38" s="105">
        <f t="shared" si="7"/>
        <v>0</v>
      </c>
      <c r="V38" s="105">
        <f t="shared" si="7"/>
        <v>115868</v>
      </c>
      <c r="W38" s="105">
        <f t="shared" si="7"/>
        <v>691751</v>
      </c>
      <c r="X38" s="105">
        <f t="shared" si="7"/>
        <v>0</v>
      </c>
      <c r="Y38" s="105">
        <f t="shared" si="7"/>
        <v>691751</v>
      </c>
      <c r="Z38" s="142">
        <f>+IF(X38&lt;&gt;0,+(Y38/X38)*100,0)</f>
        <v>0</v>
      </c>
      <c r="AA38" s="158">
        <f>SUM(AA39:AA41)</f>
        <v>0</v>
      </c>
    </row>
    <row r="39" spans="1:27" ht="13.5">
      <c r="A39" s="143" t="s">
        <v>85</v>
      </c>
      <c r="B39" s="141"/>
      <c r="C39" s="160">
        <v>2364248</v>
      </c>
      <c r="D39" s="160"/>
      <c r="E39" s="161"/>
      <c r="F39" s="65"/>
      <c r="G39" s="65">
        <v>-35113</v>
      </c>
      <c r="H39" s="65">
        <v>126712</v>
      </c>
      <c r="I39" s="65">
        <v>45498</v>
      </c>
      <c r="J39" s="65">
        <v>137097</v>
      </c>
      <c r="K39" s="65">
        <v>42104</v>
      </c>
      <c r="L39" s="65">
        <v>74276</v>
      </c>
      <c r="M39" s="65">
        <v>85731</v>
      </c>
      <c r="N39" s="65">
        <v>202111</v>
      </c>
      <c r="O39" s="65">
        <v>46740</v>
      </c>
      <c r="P39" s="65">
        <v>63352</v>
      </c>
      <c r="Q39" s="65">
        <v>55562</v>
      </c>
      <c r="R39" s="65">
        <v>165654</v>
      </c>
      <c r="S39" s="65">
        <v>52165</v>
      </c>
      <c r="T39" s="65">
        <v>63703</v>
      </c>
      <c r="U39" s="65"/>
      <c r="V39" s="65">
        <v>115868</v>
      </c>
      <c r="W39" s="65">
        <v>620730</v>
      </c>
      <c r="X39" s="65"/>
      <c r="Y39" s="65">
        <v>620730</v>
      </c>
      <c r="Z39" s="145">
        <v>0</v>
      </c>
      <c r="AA39" s="160"/>
    </row>
    <row r="40" spans="1:27" ht="13.5">
      <c r="A40" s="143" t="s">
        <v>86</v>
      </c>
      <c r="B40" s="141"/>
      <c r="C40" s="160"/>
      <c r="D40" s="160"/>
      <c r="E40" s="161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145">
        <v>0</v>
      </c>
      <c r="AA40" s="160"/>
    </row>
    <row r="41" spans="1:27" ht="13.5">
      <c r="A41" s="143" t="s">
        <v>87</v>
      </c>
      <c r="B41" s="141"/>
      <c r="C41" s="160"/>
      <c r="D41" s="160"/>
      <c r="E41" s="161"/>
      <c r="F41" s="65"/>
      <c r="G41" s="65">
        <v>618</v>
      </c>
      <c r="H41" s="65">
        <v>5000</v>
      </c>
      <c r="I41" s="65">
        <v>9448</v>
      </c>
      <c r="J41" s="65">
        <v>15066</v>
      </c>
      <c r="K41" s="65"/>
      <c r="L41" s="65">
        <v>13765</v>
      </c>
      <c r="M41" s="65"/>
      <c r="N41" s="65">
        <v>13765</v>
      </c>
      <c r="O41" s="65">
        <v>17140</v>
      </c>
      <c r="P41" s="65">
        <v>10750</v>
      </c>
      <c r="Q41" s="65">
        <v>14300</v>
      </c>
      <c r="R41" s="65">
        <v>42190</v>
      </c>
      <c r="S41" s="65"/>
      <c r="T41" s="65"/>
      <c r="U41" s="65"/>
      <c r="V41" s="65"/>
      <c r="W41" s="65">
        <v>71021</v>
      </c>
      <c r="X41" s="65"/>
      <c r="Y41" s="65">
        <v>71021</v>
      </c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22242661</v>
      </c>
      <c r="D42" s="158">
        <f>SUM(D43:D46)</f>
        <v>0</v>
      </c>
      <c r="E42" s="159">
        <f t="shared" si="8"/>
        <v>10652310</v>
      </c>
      <c r="F42" s="105">
        <f t="shared" si="8"/>
        <v>10652310</v>
      </c>
      <c r="G42" s="105">
        <f t="shared" si="8"/>
        <v>935555</v>
      </c>
      <c r="H42" s="105">
        <f t="shared" si="8"/>
        <v>796076</v>
      </c>
      <c r="I42" s="105">
        <f t="shared" si="8"/>
        <v>945459</v>
      </c>
      <c r="J42" s="105">
        <f t="shared" si="8"/>
        <v>2677090</v>
      </c>
      <c r="K42" s="105">
        <f t="shared" si="8"/>
        <v>1013818</v>
      </c>
      <c r="L42" s="105">
        <f t="shared" si="8"/>
        <v>777269</v>
      </c>
      <c r="M42" s="105">
        <f t="shared" si="8"/>
        <v>729875</v>
      </c>
      <c r="N42" s="105">
        <f t="shared" si="8"/>
        <v>2520962</v>
      </c>
      <c r="O42" s="105">
        <f t="shared" si="8"/>
        <v>348242</v>
      </c>
      <c r="P42" s="105">
        <f t="shared" si="8"/>
        <v>960442</v>
      </c>
      <c r="Q42" s="105">
        <f t="shared" si="8"/>
        <v>1028215</v>
      </c>
      <c r="R42" s="105">
        <f t="shared" si="8"/>
        <v>2336899</v>
      </c>
      <c r="S42" s="105">
        <f t="shared" si="8"/>
        <v>292390</v>
      </c>
      <c r="T42" s="105">
        <f t="shared" si="8"/>
        <v>629964</v>
      </c>
      <c r="U42" s="105">
        <f t="shared" si="8"/>
        <v>0</v>
      </c>
      <c r="V42" s="105">
        <f t="shared" si="8"/>
        <v>922354</v>
      </c>
      <c r="W42" s="105">
        <f t="shared" si="8"/>
        <v>8457305</v>
      </c>
      <c r="X42" s="105">
        <f t="shared" si="8"/>
        <v>10652310</v>
      </c>
      <c r="Y42" s="105">
        <f t="shared" si="8"/>
        <v>-2195005</v>
      </c>
      <c r="Z42" s="142">
        <f>+IF(X42&lt;&gt;0,+(Y42/X42)*100,0)</f>
        <v>-20.60590613679099</v>
      </c>
      <c r="AA42" s="158">
        <f>SUM(AA43:AA46)</f>
        <v>10652310</v>
      </c>
    </row>
    <row r="43" spans="1:27" ht="13.5">
      <c r="A43" s="143" t="s">
        <v>89</v>
      </c>
      <c r="B43" s="141"/>
      <c r="C43" s="160">
        <v>7373536</v>
      </c>
      <c r="D43" s="160"/>
      <c r="E43" s="161">
        <v>6573776</v>
      </c>
      <c r="F43" s="65">
        <v>6573776</v>
      </c>
      <c r="G43" s="65">
        <v>591403</v>
      </c>
      <c r="H43" s="65">
        <v>507591</v>
      </c>
      <c r="I43" s="65">
        <v>590996</v>
      </c>
      <c r="J43" s="65">
        <v>1689990</v>
      </c>
      <c r="K43" s="65">
        <v>679363</v>
      </c>
      <c r="L43" s="65">
        <v>481943</v>
      </c>
      <c r="M43" s="65">
        <v>365657</v>
      </c>
      <c r="N43" s="65">
        <v>1526963</v>
      </c>
      <c r="O43" s="65">
        <v>55638</v>
      </c>
      <c r="P43" s="65">
        <v>714395</v>
      </c>
      <c r="Q43" s="65">
        <v>757125</v>
      </c>
      <c r="R43" s="65">
        <v>1527158</v>
      </c>
      <c r="S43" s="65">
        <v>16312</v>
      </c>
      <c r="T43" s="65">
        <v>379560</v>
      </c>
      <c r="U43" s="65"/>
      <c r="V43" s="65">
        <v>395872</v>
      </c>
      <c r="W43" s="65">
        <v>5139983</v>
      </c>
      <c r="X43" s="65">
        <v>6573776</v>
      </c>
      <c r="Y43" s="65">
        <v>-1433793</v>
      </c>
      <c r="Z43" s="145">
        <v>-21.81</v>
      </c>
      <c r="AA43" s="160">
        <v>6573776</v>
      </c>
    </row>
    <row r="44" spans="1:27" ht="13.5">
      <c r="A44" s="143" t="s">
        <v>90</v>
      </c>
      <c r="B44" s="141"/>
      <c r="C44" s="160">
        <v>12636194</v>
      </c>
      <c r="D44" s="160"/>
      <c r="E44" s="161">
        <v>1690964</v>
      </c>
      <c r="F44" s="65">
        <v>1690964</v>
      </c>
      <c r="G44" s="65">
        <v>161370</v>
      </c>
      <c r="H44" s="65">
        <v>105861</v>
      </c>
      <c r="I44" s="65">
        <v>130798</v>
      </c>
      <c r="J44" s="65">
        <v>398029</v>
      </c>
      <c r="K44" s="65">
        <v>151834</v>
      </c>
      <c r="L44" s="65">
        <v>107858</v>
      </c>
      <c r="M44" s="65">
        <v>153832</v>
      </c>
      <c r="N44" s="65">
        <v>413524</v>
      </c>
      <c r="O44" s="65">
        <v>119121</v>
      </c>
      <c r="P44" s="65">
        <v>47961</v>
      </c>
      <c r="Q44" s="65">
        <v>101059</v>
      </c>
      <c r="R44" s="65">
        <v>268141</v>
      </c>
      <c r="S44" s="65">
        <v>118255</v>
      </c>
      <c r="T44" s="65">
        <v>90518</v>
      </c>
      <c r="U44" s="65"/>
      <c r="V44" s="65">
        <v>208773</v>
      </c>
      <c r="W44" s="65">
        <v>1288467</v>
      </c>
      <c r="X44" s="65">
        <v>1690964</v>
      </c>
      <c r="Y44" s="65">
        <v>-402497</v>
      </c>
      <c r="Z44" s="145">
        <v>-23.8</v>
      </c>
      <c r="AA44" s="160">
        <v>1690964</v>
      </c>
    </row>
    <row r="45" spans="1:27" ht="13.5">
      <c r="A45" s="143" t="s">
        <v>91</v>
      </c>
      <c r="B45" s="141"/>
      <c r="C45" s="162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46">
        <v>0</v>
      </c>
      <c r="AA45" s="162"/>
    </row>
    <row r="46" spans="1:27" ht="13.5">
      <c r="A46" s="143" t="s">
        <v>92</v>
      </c>
      <c r="B46" s="141"/>
      <c r="C46" s="160">
        <v>2232931</v>
      </c>
      <c r="D46" s="160"/>
      <c r="E46" s="161">
        <v>2387570</v>
      </c>
      <c r="F46" s="65">
        <v>2387570</v>
      </c>
      <c r="G46" s="65">
        <v>182782</v>
      </c>
      <c r="H46" s="65">
        <v>182624</v>
      </c>
      <c r="I46" s="65">
        <v>223665</v>
      </c>
      <c r="J46" s="65">
        <v>589071</v>
      </c>
      <c r="K46" s="65">
        <v>182621</v>
      </c>
      <c r="L46" s="65">
        <v>187468</v>
      </c>
      <c r="M46" s="65">
        <v>210386</v>
      </c>
      <c r="N46" s="65">
        <v>580475</v>
      </c>
      <c r="O46" s="65">
        <v>173483</v>
      </c>
      <c r="P46" s="65">
        <v>198086</v>
      </c>
      <c r="Q46" s="65">
        <v>170031</v>
      </c>
      <c r="R46" s="65">
        <v>541600</v>
      </c>
      <c r="S46" s="65">
        <v>157823</v>
      </c>
      <c r="T46" s="65">
        <v>159886</v>
      </c>
      <c r="U46" s="65"/>
      <c r="V46" s="65">
        <v>317709</v>
      </c>
      <c r="W46" s="65">
        <v>2028855</v>
      </c>
      <c r="X46" s="65">
        <v>2387570</v>
      </c>
      <c r="Y46" s="65">
        <v>-358715</v>
      </c>
      <c r="Z46" s="145">
        <v>-15.02</v>
      </c>
      <c r="AA46" s="160">
        <v>2387570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38714108</v>
      </c>
      <c r="D48" s="177">
        <f>+D28+D32+D38+D42+D47</f>
        <v>0</v>
      </c>
      <c r="E48" s="178">
        <f t="shared" si="9"/>
        <v>34549734</v>
      </c>
      <c r="F48" s="78">
        <f t="shared" si="9"/>
        <v>34549734</v>
      </c>
      <c r="G48" s="78">
        <f t="shared" si="9"/>
        <v>2583453</v>
      </c>
      <c r="H48" s="78">
        <f t="shared" si="9"/>
        <v>5368274</v>
      </c>
      <c r="I48" s="78">
        <f t="shared" si="9"/>
        <v>4498403</v>
      </c>
      <c r="J48" s="78">
        <f t="shared" si="9"/>
        <v>12450130</v>
      </c>
      <c r="K48" s="78">
        <f t="shared" si="9"/>
        <v>2937737</v>
      </c>
      <c r="L48" s="78">
        <f t="shared" si="9"/>
        <v>1926123</v>
      </c>
      <c r="M48" s="78">
        <f t="shared" si="9"/>
        <v>2168568</v>
      </c>
      <c r="N48" s="78">
        <f t="shared" si="9"/>
        <v>7032428</v>
      </c>
      <c r="O48" s="78">
        <f t="shared" si="9"/>
        <v>1444010</v>
      </c>
      <c r="P48" s="78">
        <f t="shared" si="9"/>
        <v>2135723</v>
      </c>
      <c r="Q48" s="78">
        <f t="shared" si="9"/>
        <v>2254280</v>
      </c>
      <c r="R48" s="78">
        <f t="shared" si="9"/>
        <v>5834013</v>
      </c>
      <c r="S48" s="78">
        <f t="shared" si="9"/>
        <v>1334533</v>
      </c>
      <c r="T48" s="78">
        <f t="shared" si="9"/>
        <v>1688295</v>
      </c>
      <c r="U48" s="78">
        <f t="shared" si="9"/>
        <v>0</v>
      </c>
      <c r="V48" s="78">
        <f t="shared" si="9"/>
        <v>3022828</v>
      </c>
      <c r="W48" s="78">
        <f t="shared" si="9"/>
        <v>28339399</v>
      </c>
      <c r="X48" s="78">
        <f t="shared" si="9"/>
        <v>34549734</v>
      </c>
      <c r="Y48" s="78">
        <f t="shared" si="9"/>
        <v>-6210335</v>
      </c>
      <c r="Z48" s="179">
        <f>+IF(X48&lt;&gt;0,+(Y48/X48)*100,0)</f>
        <v>-17.975058794953387</v>
      </c>
      <c r="AA48" s="177">
        <f>+AA28+AA32+AA38+AA42+AA47</f>
        <v>34549734</v>
      </c>
    </row>
    <row r="49" spans="1:27" ht="13.5">
      <c r="A49" s="153" t="s">
        <v>49</v>
      </c>
      <c r="B49" s="154"/>
      <c r="C49" s="180">
        <f aca="true" t="shared" si="10" ref="C49:Y49">+C25-C48</f>
        <v>-1338422</v>
      </c>
      <c r="D49" s="180">
        <f>+D25-D48</f>
        <v>0</v>
      </c>
      <c r="E49" s="181">
        <f t="shared" si="10"/>
        <v>433321</v>
      </c>
      <c r="F49" s="182">
        <f t="shared" si="10"/>
        <v>433321</v>
      </c>
      <c r="G49" s="182">
        <f t="shared" si="10"/>
        <v>8368900</v>
      </c>
      <c r="H49" s="182">
        <f t="shared" si="10"/>
        <v>-3280746</v>
      </c>
      <c r="I49" s="182">
        <f t="shared" si="10"/>
        <v>-3148913</v>
      </c>
      <c r="J49" s="182">
        <f t="shared" si="10"/>
        <v>1939241</v>
      </c>
      <c r="K49" s="182">
        <f t="shared" si="10"/>
        <v>-1969848</v>
      </c>
      <c r="L49" s="182">
        <f t="shared" si="10"/>
        <v>-659296</v>
      </c>
      <c r="M49" s="182">
        <f t="shared" si="10"/>
        <v>3623048</v>
      </c>
      <c r="N49" s="182">
        <f t="shared" si="10"/>
        <v>993904</v>
      </c>
      <c r="O49" s="182">
        <f t="shared" si="10"/>
        <v>-736746</v>
      </c>
      <c r="P49" s="182">
        <f t="shared" si="10"/>
        <v>-1512502</v>
      </c>
      <c r="Q49" s="182">
        <f t="shared" si="10"/>
        <v>5770415</v>
      </c>
      <c r="R49" s="182">
        <f t="shared" si="10"/>
        <v>3521167</v>
      </c>
      <c r="S49" s="182">
        <f t="shared" si="10"/>
        <v>-579600</v>
      </c>
      <c r="T49" s="182">
        <f t="shared" si="10"/>
        <v>-711152</v>
      </c>
      <c r="U49" s="182">
        <f t="shared" si="10"/>
        <v>0</v>
      </c>
      <c r="V49" s="182">
        <f t="shared" si="10"/>
        <v>-1290752</v>
      </c>
      <c r="W49" s="182">
        <f t="shared" si="10"/>
        <v>5163560</v>
      </c>
      <c r="X49" s="182">
        <f>IF(F25=F48,0,X25-X48)</f>
        <v>433321</v>
      </c>
      <c r="Y49" s="182">
        <f t="shared" si="10"/>
        <v>4730239</v>
      </c>
      <c r="Z49" s="183">
        <f>+IF(X49&lt;&gt;0,+(Y49/X49)*100,0)</f>
        <v>1091.6246847025645</v>
      </c>
      <c r="AA49" s="180">
        <f>+AA25-AA48</f>
        <v>433321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2037565</v>
      </c>
      <c r="D5" s="160"/>
      <c r="E5" s="161">
        <v>2679000</v>
      </c>
      <c r="F5" s="65">
        <v>2679000</v>
      </c>
      <c r="G5" s="65">
        <v>2679000</v>
      </c>
      <c r="H5" s="65">
        <v>0</v>
      </c>
      <c r="I5" s="65">
        <v>0</v>
      </c>
      <c r="J5" s="65">
        <v>2679000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2679000</v>
      </c>
      <c r="X5" s="65">
        <v>2679000</v>
      </c>
      <c r="Y5" s="65">
        <v>0</v>
      </c>
      <c r="Z5" s="145">
        <v>0</v>
      </c>
      <c r="AA5" s="160">
        <v>2679000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4037510</v>
      </c>
      <c r="D7" s="160"/>
      <c r="E7" s="161">
        <v>5629367</v>
      </c>
      <c r="F7" s="65">
        <v>5629367</v>
      </c>
      <c r="G7" s="65">
        <v>212520</v>
      </c>
      <c r="H7" s="65">
        <v>337368</v>
      </c>
      <c r="I7" s="65">
        <v>393992</v>
      </c>
      <c r="J7" s="65">
        <v>943880</v>
      </c>
      <c r="K7" s="65">
        <v>279290</v>
      </c>
      <c r="L7" s="65">
        <v>30366</v>
      </c>
      <c r="M7" s="65">
        <v>271454</v>
      </c>
      <c r="N7" s="65">
        <v>581110</v>
      </c>
      <c r="O7" s="65">
        <v>287205</v>
      </c>
      <c r="P7" s="65">
        <v>313933</v>
      </c>
      <c r="Q7" s="65">
        <v>429942</v>
      </c>
      <c r="R7" s="65">
        <v>1031080</v>
      </c>
      <c r="S7" s="65">
        <v>-229416</v>
      </c>
      <c r="T7" s="65">
        <v>273869</v>
      </c>
      <c r="U7" s="65">
        <v>0</v>
      </c>
      <c r="V7" s="65">
        <v>44453</v>
      </c>
      <c r="W7" s="65">
        <v>2600523</v>
      </c>
      <c r="X7" s="65">
        <v>5629367</v>
      </c>
      <c r="Y7" s="65">
        <v>-3028844</v>
      </c>
      <c r="Z7" s="145">
        <v>-53.8</v>
      </c>
      <c r="AA7" s="160">
        <v>5629367</v>
      </c>
    </row>
    <row r="8" spans="1:27" ht="13.5">
      <c r="A8" s="198" t="s">
        <v>104</v>
      </c>
      <c r="B8" s="197" t="s">
        <v>96</v>
      </c>
      <c r="C8" s="160">
        <v>2787942</v>
      </c>
      <c r="D8" s="160"/>
      <c r="E8" s="161">
        <v>3942688</v>
      </c>
      <c r="F8" s="65">
        <v>3942688</v>
      </c>
      <c r="G8" s="65">
        <v>158896</v>
      </c>
      <c r="H8" s="65">
        <v>194115</v>
      </c>
      <c r="I8" s="65">
        <v>163057</v>
      </c>
      <c r="J8" s="65">
        <v>516068</v>
      </c>
      <c r="K8" s="65">
        <v>274825</v>
      </c>
      <c r="L8" s="65">
        <v>-200036</v>
      </c>
      <c r="M8" s="65">
        <v>240538</v>
      </c>
      <c r="N8" s="65">
        <v>315327</v>
      </c>
      <c r="O8" s="65">
        <v>301568</v>
      </c>
      <c r="P8" s="65">
        <v>160938</v>
      </c>
      <c r="Q8" s="65">
        <v>278261</v>
      </c>
      <c r="R8" s="65">
        <v>740767</v>
      </c>
      <c r="S8" s="65">
        <v>-305793</v>
      </c>
      <c r="T8" s="65">
        <v>225789</v>
      </c>
      <c r="U8" s="65">
        <v>0</v>
      </c>
      <c r="V8" s="65">
        <v>-80004</v>
      </c>
      <c r="W8" s="65">
        <v>1492158</v>
      </c>
      <c r="X8" s="65">
        <v>3942688</v>
      </c>
      <c r="Y8" s="65">
        <v>-2450530</v>
      </c>
      <c r="Z8" s="145">
        <v>-62.15</v>
      </c>
      <c r="AA8" s="160">
        <v>3942688</v>
      </c>
    </row>
    <row r="9" spans="1:27" ht="13.5">
      <c r="A9" s="198" t="s">
        <v>105</v>
      </c>
      <c r="B9" s="197" t="s">
        <v>96</v>
      </c>
      <c r="C9" s="160">
        <v>905517</v>
      </c>
      <c r="D9" s="160"/>
      <c r="E9" s="161">
        <v>0</v>
      </c>
      <c r="F9" s="65">
        <v>0</v>
      </c>
      <c r="G9" s="65">
        <v>0</v>
      </c>
      <c r="H9" s="65">
        <v>71654</v>
      </c>
      <c r="I9" s="65">
        <v>71018</v>
      </c>
      <c r="J9" s="65">
        <v>142672</v>
      </c>
      <c r="K9" s="65">
        <v>74701</v>
      </c>
      <c r="L9" s="65">
        <v>-73851</v>
      </c>
      <c r="M9" s="65">
        <v>74792</v>
      </c>
      <c r="N9" s="65">
        <v>75642</v>
      </c>
      <c r="O9" s="65">
        <v>75279</v>
      </c>
      <c r="P9" s="65">
        <v>75428</v>
      </c>
      <c r="Q9" s="65">
        <v>74014</v>
      </c>
      <c r="R9" s="65">
        <v>224721</v>
      </c>
      <c r="S9" s="65">
        <v>-74301</v>
      </c>
      <c r="T9" s="65">
        <v>75171</v>
      </c>
      <c r="U9" s="65">
        <v>0</v>
      </c>
      <c r="V9" s="65">
        <v>870</v>
      </c>
      <c r="W9" s="65">
        <v>443905</v>
      </c>
      <c r="X9" s="65">
        <v>0</v>
      </c>
      <c r="Y9" s="65">
        <v>443905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2152395</v>
      </c>
      <c r="D10" s="160"/>
      <c r="E10" s="161">
        <v>3900000</v>
      </c>
      <c r="F10" s="59">
        <v>3900000</v>
      </c>
      <c r="G10" s="59">
        <v>192397</v>
      </c>
      <c r="H10" s="59">
        <v>115295</v>
      </c>
      <c r="I10" s="59">
        <v>117452</v>
      </c>
      <c r="J10" s="59">
        <v>425144</v>
      </c>
      <c r="K10" s="59">
        <v>118739</v>
      </c>
      <c r="L10" s="59">
        <v>-119676</v>
      </c>
      <c r="M10" s="59">
        <v>119608</v>
      </c>
      <c r="N10" s="59">
        <v>118671</v>
      </c>
      <c r="O10" s="59">
        <v>118214</v>
      </c>
      <c r="P10" s="59">
        <v>118806</v>
      </c>
      <c r="Q10" s="59">
        <v>118081</v>
      </c>
      <c r="R10" s="59">
        <v>355101</v>
      </c>
      <c r="S10" s="59">
        <v>-117315</v>
      </c>
      <c r="T10" s="59">
        <v>114678</v>
      </c>
      <c r="U10" s="59">
        <v>0</v>
      </c>
      <c r="V10" s="59">
        <v>-2637</v>
      </c>
      <c r="W10" s="59">
        <v>896279</v>
      </c>
      <c r="X10" s="59">
        <v>3900000</v>
      </c>
      <c r="Y10" s="59">
        <v>-3003721</v>
      </c>
      <c r="Z10" s="199">
        <v>-77.02</v>
      </c>
      <c r="AA10" s="135">
        <v>3900000</v>
      </c>
    </row>
    <row r="11" spans="1:27" ht="13.5">
      <c r="A11" s="198" t="s">
        <v>107</v>
      </c>
      <c r="B11" s="200"/>
      <c r="C11" s="160">
        <v>0</v>
      </c>
      <c r="D11" s="160"/>
      <c r="E11" s="161">
        <v>0</v>
      </c>
      <c r="F11" s="65">
        <v>0</v>
      </c>
      <c r="G11" s="65">
        <v>358400</v>
      </c>
      <c r="H11" s="65">
        <v>40787</v>
      </c>
      <c r="I11" s="65">
        <v>25375</v>
      </c>
      <c r="J11" s="65">
        <v>424562</v>
      </c>
      <c r="K11" s="65">
        <v>12410</v>
      </c>
      <c r="L11" s="65">
        <v>106106</v>
      </c>
      <c r="M11" s="65">
        <v>154227</v>
      </c>
      <c r="N11" s="65">
        <v>272743</v>
      </c>
      <c r="O11" s="65">
        <v>-63150</v>
      </c>
      <c r="P11" s="65">
        <v>26203</v>
      </c>
      <c r="Q11" s="65">
        <v>29650</v>
      </c>
      <c r="R11" s="65">
        <v>-7297</v>
      </c>
      <c r="S11" s="65">
        <v>-18433</v>
      </c>
      <c r="T11" s="65">
        <v>26234</v>
      </c>
      <c r="U11" s="65">
        <v>0</v>
      </c>
      <c r="V11" s="65">
        <v>7801</v>
      </c>
      <c r="W11" s="65">
        <v>697809</v>
      </c>
      <c r="X11" s="65">
        <v>0</v>
      </c>
      <c r="Y11" s="65">
        <v>697809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100438</v>
      </c>
      <c r="D12" s="160"/>
      <c r="E12" s="161">
        <v>368000</v>
      </c>
      <c r="F12" s="65">
        <v>368000</v>
      </c>
      <c r="G12" s="65">
        <v>5068</v>
      </c>
      <c r="H12" s="65">
        <v>2664</v>
      </c>
      <c r="I12" s="65">
        <v>2568</v>
      </c>
      <c r="J12" s="65">
        <v>10300</v>
      </c>
      <c r="K12" s="65">
        <v>43106</v>
      </c>
      <c r="L12" s="65">
        <v>-7237</v>
      </c>
      <c r="M12" s="65">
        <v>3904</v>
      </c>
      <c r="N12" s="65">
        <v>39773</v>
      </c>
      <c r="O12" s="65">
        <v>1772</v>
      </c>
      <c r="P12" s="65">
        <v>2453</v>
      </c>
      <c r="Q12" s="65">
        <v>16104</v>
      </c>
      <c r="R12" s="65">
        <v>20329</v>
      </c>
      <c r="S12" s="65">
        <v>-441</v>
      </c>
      <c r="T12" s="65">
        <v>9858</v>
      </c>
      <c r="U12" s="65">
        <v>0</v>
      </c>
      <c r="V12" s="65">
        <v>9417</v>
      </c>
      <c r="W12" s="65">
        <v>79819</v>
      </c>
      <c r="X12" s="65">
        <v>368000</v>
      </c>
      <c r="Y12" s="65">
        <v>-288181</v>
      </c>
      <c r="Z12" s="145">
        <v>-78.31</v>
      </c>
      <c r="AA12" s="160">
        <v>368000</v>
      </c>
    </row>
    <row r="13" spans="1:27" ht="13.5">
      <c r="A13" s="196" t="s">
        <v>109</v>
      </c>
      <c r="B13" s="200"/>
      <c r="C13" s="160">
        <v>277062</v>
      </c>
      <c r="D13" s="160"/>
      <c r="E13" s="161">
        <v>7000</v>
      </c>
      <c r="F13" s="65">
        <v>7000</v>
      </c>
      <c r="G13" s="65">
        <v>444</v>
      </c>
      <c r="H13" s="65">
        <v>602</v>
      </c>
      <c r="I13" s="65">
        <v>916</v>
      </c>
      <c r="J13" s="65">
        <v>1962</v>
      </c>
      <c r="K13" s="65">
        <v>164</v>
      </c>
      <c r="L13" s="65">
        <v>-104</v>
      </c>
      <c r="M13" s="65">
        <v>226</v>
      </c>
      <c r="N13" s="65">
        <v>286</v>
      </c>
      <c r="O13" s="65">
        <v>0</v>
      </c>
      <c r="P13" s="65">
        <v>201</v>
      </c>
      <c r="Q13" s="65">
        <v>246</v>
      </c>
      <c r="R13" s="65">
        <v>447</v>
      </c>
      <c r="S13" s="65">
        <v>-902</v>
      </c>
      <c r="T13" s="65">
        <v>1028</v>
      </c>
      <c r="U13" s="65">
        <v>0</v>
      </c>
      <c r="V13" s="65">
        <v>126</v>
      </c>
      <c r="W13" s="65">
        <v>2821</v>
      </c>
      <c r="X13" s="65">
        <v>7000</v>
      </c>
      <c r="Y13" s="65">
        <v>-4179</v>
      </c>
      <c r="Z13" s="145">
        <v>-59.7</v>
      </c>
      <c r="AA13" s="160">
        <v>7000</v>
      </c>
    </row>
    <row r="14" spans="1:27" ht="13.5">
      <c r="A14" s="196" t="s">
        <v>110</v>
      </c>
      <c r="B14" s="200"/>
      <c r="C14" s="160">
        <v>1585617</v>
      </c>
      <c r="D14" s="160"/>
      <c r="E14" s="161">
        <v>2118000</v>
      </c>
      <c r="F14" s="65">
        <v>2118000</v>
      </c>
      <c r="G14" s="65">
        <v>151505</v>
      </c>
      <c r="H14" s="65">
        <v>140038</v>
      </c>
      <c r="I14" s="65">
        <v>140119</v>
      </c>
      <c r="J14" s="65">
        <v>431662</v>
      </c>
      <c r="K14" s="65">
        <v>158138</v>
      </c>
      <c r="L14" s="65">
        <v>-144875</v>
      </c>
      <c r="M14" s="65">
        <v>146243</v>
      </c>
      <c r="N14" s="65">
        <v>159506</v>
      </c>
      <c r="O14" s="65">
        <v>156804</v>
      </c>
      <c r="P14" s="65">
        <v>158556</v>
      </c>
      <c r="Q14" s="65">
        <v>152705</v>
      </c>
      <c r="R14" s="65">
        <v>468065</v>
      </c>
      <c r="S14" s="65">
        <v>-156631</v>
      </c>
      <c r="T14" s="65">
        <v>160430</v>
      </c>
      <c r="U14" s="65">
        <v>0</v>
      </c>
      <c r="V14" s="65">
        <v>3799</v>
      </c>
      <c r="W14" s="65">
        <v>1063032</v>
      </c>
      <c r="X14" s="65">
        <v>2118000</v>
      </c>
      <c r="Y14" s="65">
        <v>-1054968</v>
      </c>
      <c r="Z14" s="145">
        <v>-49.81</v>
      </c>
      <c r="AA14" s="160">
        <v>2118000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0</v>
      </c>
      <c r="D16" s="160"/>
      <c r="E16" s="161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-381</v>
      </c>
      <c r="M16" s="65">
        <v>195</v>
      </c>
      <c r="N16" s="65">
        <v>-186</v>
      </c>
      <c r="O16" s="65">
        <v>0</v>
      </c>
      <c r="P16" s="65">
        <v>0</v>
      </c>
      <c r="Q16" s="65">
        <v>258</v>
      </c>
      <c r="R16" s="65">
        <v>258</v>
      </c>
      <c r="S16" s="65">
        <v>0</v>
      </c>
      <c r="T16" s="65">
        <v>0</v>
      </c>
      <c r="U16" s="65">
        <v>0</v>
      </c>
      <c r="V16" s="65">
        <v>0</v>
      </c>
      <c r="W16" s="65">
        <v>72</v>
      </c>
      <c r="X16" s="65">
        <v>0</v>
      </c>
      <c r="Y16" s="65">
        <v>72</v>
      </c>
      <c r="Z16" s="145">
        <v>0</v>
      </c>
      <c r="AA16" s="160">
        <v>0</v>
      </c>
    </row>
    <row r="17" spans="1:27" ht="13.5">
      <c r="A17" s="196" t="s">
        <v>113</v>
      </c>
      <c r="B17" s="200"/>
      <c r="C17" s="160">
        <v>0</v>
      </c>
      <c r="D17" s="160"/>
      <c r="E17" s="161">
        <v>15000</v>
      </c>
      <c r="F17" s="65">
        <v>15000</v>
      </c>
      <c r="G17" s="65">
        <v>0</v>
      </c>
      <c r="H17" s="65">
        <v>75</v>
      </c>
      <c r="I17" s="65">
        <v>50</v>
      </c>
      <c r="J17" s="65">
        <v>125</v>
      </c>
      <c r="K17" s="65">
        <v>50</v>
      </c>
      <c r="L17" s="65">
        <v>-75</v>
      </c>
      <c r="M17" s="65">
        <v>100</v>
      </c>
      <c r="N17" s="65">
        <v>75</v>
      </c>
      <c r="O17" s="65">
        <v>25</v>
      </c>
      <c r="P17" s="65">
        <v>135</v>
      </c>
      <c r="Q17" s="65">
        <v>75</v>
      </c>
      <c r="R17" s="65">
        <v>235</v>
      </c>
      <c r="S17" s="65">
        <v>-75</v>
      </c>
      <c r="T17" s="65">
        <v>25</v>
      </c>
      <c r="U17" s="65">
        <v>0</v>
      </c>
      <c r="V17" s="65">
        <v>-50</v>
      </c>
      <c r="W17" s="65">
        <v>385</v>
      </c>
      <c r="X17" s="65">
        <v>15000</v>
      </c>
      <c r="Y17" s="65">
        <v>-14615</v>
      </c>
      <c r="Z17" s="145">
        <v>-97.43</v>
      </c>
      <c r="AA17" s="160">
        <v>15000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12472629</v>
      </c>
      <c r="D19" s="160"/>
      <c r="E19" s="161">
        <v>13592000</v>
      </c>
      <c r="F19" s="65">
        <v>13592000</v>
      </c>
      <c r="G19" s="65">
        <v>4545000</v>
      </c>
      <c r="H19" s="65">
        <v>1450000</v>
      </c>
      <c r="I19" s="65">
        <v>0</v>
      </c>
      <c r="J19" s="65">
        <v>5995000</v>
      </c>
      <c r="K19" s="65">
        <v>0</v>
      </c>
      <c r="L19" s="65">
        <v>-790000</v>
      </c>
      <c r="M19" s="65">
        <v>2714000</v>
      </c>
      <c r="N19" s="65">
        <v>1924000</v>
      </c>
      <c r="O19" s="65">
        <v>0</v>
      </c>
      <c r="P19" s="65">
        <v>0</v>
      </c>
      <c r="Q19" s="65">
        <v>4275000</v>
      </c>
      <c r="R19" s="65">
        <v>4275000</v>
      </c>
      <c r="S19" s="65">
        <v>0</v>
      </c>
      <c r="T19" s="65">
        <v>0</v>
      </c>
      <c r="U19" s="65">
        <v>0</v>
      </c>
      <c r="V19" s="65">
        <v>0</v>
      </c>
      <c r="W19" s="65">
        <v>12194000</v>
      </c>
      <c r="X19" s="65">
        <v>13592000</v>
      </c>
      <c r="Y19" s="65">
        <v>-1398000</v>
      </c>
      <c r="Z19" s="145">
        <v>-10.29</v>
      </c>
      <c r="AA19" s="160">
        <v>13592000</v>
      </c>
    </row>
    <row r="20" spans="1:27" ht="13.5">
      <c r="A20" s="196" t="s">
        <v>35</v>
      </c>
      <c r="B20" s="200" t="s">
        <v>96</v>
      </c>
      <c r="C20" s="160">
        <v>409558</v>
      </c>
      <c r="D20" s="160"/>
      <c r="E20" s="161">
        <v>2718000</v>
      </c>
      <c r="F20" s="59">
        <v>2718000</v>
      </c>
      <c r="G20" s="59">
        <v>12289</v>
      </c>
      <c r="H20" s="59">
        <v>7391</v>
      </c>
      <c r="I20" s="59">
        <v>27367</v>
      </c>
      <c r="J20" s="59">
        <v>47047</v>
      </c>
      <c r="K20" s="59">
        <v>6378</v>
      </c>
      <c r="L20" s="59">
        <v>-6603</v>
      </c>
      <c r="M20" s="59">
        <v>6855</v>
      </c>
      <c r="N20" s="59">
        <v>6630</v>
      </c>
      <c r="O20" s="59">
        <v>5341</v>
      </c>
      <c r="P20" s="59">
        <v>4702</v>
      </c>
      <c r="Q20" s="59">
        <v>41487</v>
      </c>
      <c r="R20" s="59">
        <v>51530</v>
      </c>
      <c r="S20" s="59">
        <v>-4294</v>
      </c>
      <c r="T20" s="59">
        <v>6488</v>
      </c>
      <c r="U20" s="59">
        <v>0</v>
      </c>
      <c r="V20" s="59">
        <v>2194</v>
      </c>
      <c r="W20" s="59">
        <v>107401</v>
      </c>
      <c r="X20" s="59">
        <v>2718000</v>
      </c>
      <c r="Y20" s="59">
        <v>-2610599</v>
      </c>
      <c r="Z20" s="199">
        <v>-96.05</v>
      </c>
      <c r="AA20" s="135">
        <v>2718000</v>
      </c>
    </row>
    <row r="21" spans="1:27" ht="13.5">
      <c r="A21" s="196" t="s">
        <v>115</v>
      </c>
      <c r="B21" s="200"/>
      <c r="C21" s="160">
        <v>0</v>
      </c>
      <c r="D21" s="160"/>
      <c r="E21" s="161">
        <v>14000</v>
      </c>
      <c r="F21" s="65">
        <v>14000</v>
      </c>
      <c r="G21" s="65">
        <v>8333</v>
      </c>
      <c r="H21" s="65">
        <v>526</v>
      </c>
      <c r="I21" s="87">
        <v>0</v>
      </c>
      <c r="J21" s="65">
        <v>8859</v>
      </c>
      <c r="K21" s="65">
        <v>88</v>
      </c>
      <c r="L21" s="65">
        <v>-198</v>
      </c>
      <c r="M21" s="65">
        <v>0</v>
      </c>
      <c r="N21" s="65">
        <v>-110</v>
      </c>
      <c r="O21" s="65">
        <v>4035</v>
      </c>
      <c r="P21" s="87">
        <v>85606</v>
      </c>
      <c r="Q21" s="65">
        <v>28430</v>
      </c>
      <c r="R21" s="65">
        <v>118071</v>
      </c>
      <c r="S21" s="65">
        <v>0</v>
      </c>
      <c r="T21" s="65">
        <v>0</v>
      </c>
      <c r="U21" s="65">
        <v>0</v>
      </c>
      <c r="V21" s="65">
        <v>0</v>
      </c>
      <c r="W21" s="87">
        <v>126820</v>
      </c>
      <c r="X21" s="65">
        <v>14000</v>
      </c>
      <c r="Y21" s="65">
        <v>112820</v>
      </c>
      <c r="Z21" s="145">
        <v>805.86</v>
      </c>
      <c r="AA21" s="160">
        <v>14000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26766233</v>
      </c>
      <c r="D22" s="203">
        <f>SUM(D5:D21)</f>
        <v>0</v>
      </c>
      <c r="E22" s="204">
        <f t="shared" si="0"/>
        <v>34983055</v>
      </c>
      <c r="F22" s="205">
        <f t="shared" si="0"/>
        <v>34983055</v>
      </c>
      <c r="G22" s="205">
        <f t="shared" si="0"/>
        <v>8323852</v>
      </c>
      <c r="H22" s="205">
        <f t="shared" si="0"/>
        <v>2360515</v>
      </c>
      <c r="I22" s="205">
        <f t="shared" si="0"/>
        <v>941914</v>
      </c>
      <c r="J22" s="205">
        <f t="shared" si="0"/>
        <v>11626281</v>
      </c>
      <c r="K22" s="205">
        <f t="shared" si="0"/>
        <v>967889</v>
      </c>
      <c r="L22" s="205">
        <f t="shared" si="0"/>
        <v>-1206564</v>
      </c>
      <c r="M22" s="205">
        <f t="shared" si="0"/>
        <v>3732142</v>
      </c>
      <c r="N22" s="205">
        <f t="shared" si="0"/>
        <v>3493467</v>
      </c>
      <c r="O22" s="205">
        <f t="shared" si="0"/>
        <v>887093</v>
      </c>
      <c r="P22" s="205">
        <f t="shared" si="0"/>
        <v>946961</v>
      </c>
      <c r="Q22" s="205">
        <f t="shared" si="0"/>
        <v>5444253</v>
      </c>
      <c r="R22" s="205">
        <f t="shared" si="0"/>
        <v>7278307</v>
      </c>
      <c r="S22" s="205">
        <f t="shared" si="0"/>
        <v>-907601</v>
      </c>
      <c r="T22" s="205">
        <f t="shared" si="0"/>
        <v>893570</v>
      </c>
      <c r="U22" s="205">
        <f t="shared" si="0"/>
        <v>0</v>
      </c>
      <c r="V22" s="205">
        <f t="shared" si="0"/>
        <v>-14031</v>
      </c>
      <c r="W22" s="205">
        <f t="shared" si="0"/>
        <v>22384024</v>
      </c>
      <c r="X22" s="205">
        <f t="shared" si="0"/>
        <v>34983055</v>
      </c>
      <c r="Y22" s="205">
        <f t="shared" si="0"/>
        <v>-12599031</v>
      </c>
      <c r="Z22" s="206">
        <f>+IF(X22&lt;&gt;0,+(Y22/X22)*100,0)</f>
        <v>-36.01466767267753</v>
      </c>
      <c r="AA22" s="203">
        <f>SUM(AA5:AA21)</f>
        <v>34983055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9456340</v>
      </c>
      <c r="D25" s="160"/>
      <c r="E25" s="161">
        <v>12951790</v>
      </c>
      <c r="F25" s="65">
        <v>12951790</v>
      </c>
      <c r="G25" s="65">
        <v>828082</v>
      </c>
      <c r="H25" s="65">
        <v>1086641</v>
      </c>
      <c r="I25" s="65">
        <v>808063</v>
      </c>
      <c r="J25" s="65">
        <v>2722786</v>
      </c>
      <c r="K25" s="65">
        <v>829716</v>
      </c>
      <c r="L25" s="65">
        <v>762303</v>
      </c>
      <c r="M25" s="65">
        <v>893097</v>
      </c>
      <c r="N25" s="65">
        <v>2485116</v>
      </c>
      <c r="O25" s="65">
        <v>842371</v>
      </c>
      <c r="P25" s="65">
        <v>843642</v>
      </c>
      <c r="Q25" s="65">
        <v>798771</v>
      </c>
      <c r="R25" s="65">
        <v>2484784</v>
      </c>
      <c r="S25" s="65">
        <v>808089</v>
      </c>
      <c r="T25" s="65">
        <v>792382</v>
      </c>
      <c r="U25" s="65">
        <v>0</v>
      </c>
      <c r="V25" s="65">
        <v>1600471</v>
      </c>
      <c r="W25" s="65">
        <v>9293157</v>
      </c>
      <c r="X25" s="65">
        <v>12951790</v>
      </c>
      <c r="Y25" s="65">
        <v>-3658633</v>
      </c>
      <c r="Z25" s="145">
        <v>-28.25</v>
      </c>
      <c r="AA25" s="160">
        <v>12951790</v>
      </c>
    </row>
    <row r="26" spans="1:27" ht="13.5">
      <c r="A26" s="198" t="s">
        <v>38</v>
      </c>
      <c r="B26" s="197"/>
      <c r="C26" s="160">
        <v>1315108</v>
      </c>
      <c r="D26" s="160"/>
      <c r="E26" s="161">
        <v>1694000</v>
      </c>
      <c r="F26" s="65">
        <v>1694000</v>
      </c>
      <c r="G26" s="65">
        <v>134416</v>
      </c>
      <c r="H26" s="65">
        <v>134416</v>
      </c>
      <c r="I26" s="65">
        <v>134416</v>
      </c>
      <c r="J26" s="65">
        <v>403248</v>
      </c>
      <c r="K26" s="65">
        <v>134416</v>
      </c>
      <c r="L26" s="65">
        <v>134416</v>
      </c>
      <c r="M26" s="65">
        <v>134416</v>
      </c>
      <c r="N26" s="65">
        <v>403248</v>
      </c>
      <c r="O26" s="65">
        <v>134416</v>
      </c>
      <c r="P26" s="65">
        <v>141402</v>
      </c>
      <c r="Q26" s="65">
        <v>141132</v>
      </c>
      <c r="R26" s="65">
        <v>416950</v>
      </c>
      <c r="S26" s="65">
        <v>141132</v>
      </c>
      <c r="T26" s="65">
        <v>141132</v>
      </c>
      <c r="U26" s="65">
        <v>0</v>
      </c>
      <c r="V26" s="65">
        <v>282264</v>
      </c>
      <c r="W26" s="65">
        <v>1505710</v>
      </c>
      <c r="X26" s="65">
        <v>1694000</v>
      </c>
      <c r="Y26" s="65">
        <v>-188290</v>
      </c>
      <c r="Z26" s="145">
        <v>-11.12</v>
      </c>
      <c r="AA26" s="160">
        <v>1694000</v>
      </c>
    </row>
    <row r="27" spans="1:27" ht="13.5">
      <c r="A27" s="198" t="s">
        <v>118</v>
      </c>
      <c r="B27" s="197" t="s">
        <v>99</v>
      </c>
      <c r="C27" s="160">
        <v>8235716</v>
      </c>
      <c r="D27" s="160"/>
      <c r="E27" s="161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145">
        <v>0</v>
      </c>
      <c r="AA27" s="160">
        <v>0</v>
      </c>
    </row>
    <row r="28" spans="1:27" ht="13.5">
      <c r="A28" s="198" t="s">
        <v>39</v>
      </c>
      <c r="B28" s="197" t="s">
        <v>96</v>
      </c>
      <c r="C28" s="160">
        <v>4551166</v>
      </c>
      <c r="D28" s="160"/>
      <c r="E28" s="161">
        <v>2729340</v>
      </c>
      <c r="F28" s="65">
        <v>2729340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2729340</v>
      </c>
      <c r="Y28" s="65">
        <v>-2729340</v>
      </c>
      <c r="Z28" s="145">
        <v>-100</v>
      </c>
      <c r="AA28" s="160">
        <v>2729340</v>
      </c>
    </row>
    <row r="29" spans="1:27" ht="13.5">
      <c r="A29" s="198" t="s">
        <v>40</v>
      </c>
      <c r="B29" s="197"/>
      <c r="C29" s="160">
        <v>363056</v>
      </c>
      <c r="D29" s="160"/>
      <c r="E29" s="161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145">
        <v>0</v>
      </c>
      <c r="AA29" s="160">
        <v>0</v>
      </c>
    </row>
    <row r="30" spans="1:27" ht="13.5">
      <c r="A30" s="198" t="s">
        <v>119</v>
      </c>
      <c r="B30" s="197" t="s">
        <v>96</v>
      </c>
      <c r="C30" s="160">
        <v>4840308</v>
      </c>
      <c r="D30" s="160"/>
      <c r="E30" s="161">
        <v>8297604</v>
      </c>
      <c r="F30" s="65">
        <v>8297604</v>
      </c>
      <c r="G30" s="65">
        <v>548914</v>
      </c>
      <c r="H30" s="65">
        <v>484766</v>
      </c>
      <c r="I30" s="65">
        <v>590996</v>
      </c>
      <c r="J30" s="65">
        <v>1624676</v>
      </c>
      <c r="K30" s="65">
        <v>703759</v>
      </c>
      <c r="L30" s="65">
        <v>481943</v>
      </c>
      <c r="M30" s="65">
        <v>388405</v>
      </c>
      <c r="N30" s="65">
        <v>1574107</v>
      </c>
      <c r="O30" s="65">
        <v>42938</v>
      </c>
      <c r="P30" s="65">
        <v>712145</v>
      </c>
      <c r="Q30" s="65">
        <v>741725</v>
      </c>
      <c r="R30" s="65">
        <v>1496808</v>
      </c>
      <c r="S30" s="65">
        <v>600</v>
      </c>
      <c r="T30" s="65">
        <v>351557</v>
      </c>
      <c r="U30" s="65">
        <v>0</v>
      </c>
      <c r="V30" s="65">
        <v>352157</v>
      </c>
      <c r="W30" s="65">
        <v>5047748</v>
      </c>
      <c r="X30" s="65">
        <v>8297604</v>
      </c>
      <c r="Y30" s="65">
        <v>-3249856</v>
      </c>
      <c r="Z30" s="145">
        <v>-39.17</v>
      </c>
      <c r="AA30" s="160">
        <v>8297604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0</v>
      </c>
      <c r="D32" s="160"/>
      <c r="E32" s="161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145">
        <v>0</v>
      </c>
      <c r="AA32" s="160">
        <v>0</v>
      </c>
    </row>
    <row r="33" spans="1:27" ht="13.5">
      <c r="A33" s="198" t="s">
        <v>42</v>
      </c>
      <c r="B33" s="197"/>
      <c r="C33" s="160">
        <v>6043237</v>
      </c>
      <c r="D33" s="160"/>
      <c r="E33" s="161">
        <v>4023000</v>
      </c>
      <c r="F33" s="65">
        <v>4023000</v>
      </c>
      <c r="G33" s="65">
        <v>645945</v>
      </c>
      <c r="H33" s="65">
        <v>348060</v>
      </c>
      <c r="I33" s="65">
        <v>479655</v>
      </c>
      <c r="J33" s="65">
        <v>1473660</v>
      </c>
      <c r="K33" s="65">
        <v>1074415</v>
      </c>
      <c r="L33" s="65">
        <v>361629</v>
      </c>
      <c r="M33" s="65">
        <v>236075</v>
      </c>
      <c r="N33" s="65">
        <v>1672119</v>
      </c>
      <c r="O33" s="65">
        <v>306562</v>
      </c>
      <c r="P33" s="65">
        <v>286105</v>
      </c>
      <c r="Q33" s="65">
        <v>352934</v>
      </c>
      <c r="R33" s="65">
        <v>945601</v>
      </c>
      <c r="S33" s="65">
        <v>336149</v>
      </c>
      <c r="T33" s="65">
        <v>268297</v>
      </c>
      <c r="U33" s="65">
        <v>0</v>
      </c>
      <c r="V33" s="65">
        <v>604446</v>
      </c>
      <c r="W33" s="65">
        <v>4695826</v>
      </c>
      <c r="X33" s="65">
        <v>4023000</v>
      </c>
      <c r="Y33" s="65">
        <v>672826</v>
      </c>
      <c r="Z33" s="145">
        <v>16.72</v>
      </c>
      <c r="AA33" s="160">
        <v>4023000</v>
      </c>
    </row>
    <row r="34" spans="1:27" ht="13.5">
      <c r="A34" s="198" t="s">
        <v>43</v>
      </c>
      <c r="B34" s="197" t="s">
        <v>123</v>
      </c>
      <c r="C34" s="160">
        <v>3909177</v>
      </c>
      <c r="D34" s="160"/>
      <c r="E34" s="161">
        <v>4854000</v>
      </c>
      <c r="F34" s="65">
        <v>4854000</v>
      </c>
      <c r="G34" s="65">
        <v>426096</v>
      </c>
      <c r="H34" s="65">
        <v>3314391</v>
      </c>
      <c r="I34" s="65">
        <v>2485273</v>
      </c>
      <c r="J34" s="65">
        <v>6225760</v>
      </c>
      <c r="K34" s="65">
        <v>195431</v>
      </c>
      <c r="L34" s="65">
        <v>185832</v>
      </c>
      <c r="M34" s="65">
        <v>516575</v>
      </c>
      <c r="N34" s="65">
        <v>897838</v>
      </c>
      <c r="O34" s="65">
        <v>117723</v>
      </c>
      <c r="P34" s="65">
        <v>152429</v>
      </c>
      <c r="Q34" s="65">
        <v>219718</v>
      </c>
      <c r="R34" s="65">
        <v>489870</v>
      </c>
      <c r="S34" s="65">
        <v>48563</v>
      </c>
      <c r="T34" s="65">
        <v>134927</v>
      </c>
      <c r="U34" s="65">
        <v>0</v>
      </c>
      <c r="V34" s="65">
        <v>183490</v>
      </c>
      <c r="W34" s="65">
        <v>7796958</v>
      </c>
      <c r="X34" s="65">
        <v>4854000</v>
      </c>
      <c r="Y34" s="65">
        <v>2942958</v>
      </c>
      <c r="Z34" s="145">
        <v>60.63</v>
      </c>
      <c r="AA34" s="160">
        <v>4854000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38714108</v>
      </c>
      <c r="D36" s="203">
        <f>SUM(D25:D35)</f>
        <v>0</v>
      </c>
      <c r="E36" s="204">
        <f t="shared" si="1"/>
        <v>34549734</v>
      </c>
      <c r="F36" s="205">
        <f t="shared" si="1"/>
        <v>34549734</v>
      </c>
      <c r="G36" s="205">
        <f t="shared" si="1"/>
        <v>2583453</v>
      </c>
      <c r="H36" s="205">
        <f t="shared" si="1"/>
        <v>5368274</v>
      </c>
      <c r="I36" s="205">
        <f t="shared" si="1"/>
        <v>4498403</v>
      </c>
      <c r="J36" s="205">
        <f t="shared" si="1"/>
        <v>12450130</v>
      </c>
      <c r="K36" s="205">
        <f t="shared" si="1"/>
        <v>2937737</v>
      </c>
      <c r="L36" s="205">
        <f t="shared" si="1"/>
        <v>1926123</v>
      </c>
      <c r="M36" s="205">
        <f t="shared" si="1"/>
        <v>2168568</v>
      </c>
      <c r="N36" s="205">
        <f t="shared" si="1"/>
        <v>7032428</v>
      </c>
      <c r="O36" s="205">
        <f t="shared" si="1"/>
        <v>1444010</v>
      </c>
      <c r="P36" s="205">
        <f t="shared" si="1"/>
        <v>2135723</v>
      </c>
      <c r="Q36" s="205">
        <f t="shared" si="1"/>
        <v>2254280</v>
      </c>
      <c r="R36" s="205">
        <f t="shared" si="1"/>
        <v>5834013</v>
      </c>
      <c r="S36" s="205">
        <f t="shared" si="1"/>
        <v>1334533</v>
      </c>
      <c r="T36" s="205">
        <f t="shared" si="1"/>
        <v>1688295</v>
      </c>
      <c r="U36" s="205">
        <f t="shared" si="1"/>
        <v>0</v>
      </c>
      <c r="V36" s="205">
        <f t="shared" si="1"/>
        <v>3022828</v>
      </c>
      <c r="W36" s="205">
        <f t="shared" si="1"/>
        <v>28339399</v>
      </c>
      <c r="X36" s="205">
        <f t="shared" si="1"/>
        <v>34549734</v>
      </c>
      <c r="Y36" s="205">
        <f t="shared" si="1"/>
        <v>-6210335</v>
      </c>
      <c r="Z36" s="206">
        <f>+IF(X36&lt;&gt;0,+(Y36/X36)*100,0)</f>
        <v>-17.975058794953387</v>
      </c>
      <c r="AA36" s="203">
        <f>SUM(AA25:AA35)</f>
        <v>34549734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-11947875</v>
      </c>
      <c r="D38" s="214">
        <f>+D22-D36</f>
        <v>0</v>
      </c>
      <c r="E38" s="215">
        <f t="shared" si="2"/>
        <v>433321</v>
      </c>
      <c r="F38" s="111">
        <f t="shared" si="2"/>
        <v>433321</v>
      </c>
      <c r="G38" s="111">
        <f t="shared" si="2"/>
        <v>5740399</v>
      </c>
      <c r="H38" s="111">
        <f t="shared" si="2"/>
        <v>-3007759</v>
      </c>
      <c r="I38" s="111">
        <f t="shared" si="2"/>
        <v>-3556489</v>
      </c>
      <c r="J38" s="111">
        <f t="shared" si="2"/>
        <v>-823849</v>
      </c>
      <c r="K38" s="111">
        <f t="shared" si="2"/>
        <v>-1969848</v>
      </c>
      <c r="L38" s="111">
        <f t="shared" si="2"/>
        <v>-3132687</v>
      </c>
      <c r="M38" s="111">
        <f t="shared" si="2"/>
        <v>1563574</v>
      </c>
      <c r="N38" s="111">
        <f t="shared" si="2"/>
        <v>-3538961</v>
      </c>
      <c r="O38" s="111">
        <f t="shared" si="2"/>
        <v>-556917</v>
      </c>
      <c r="P38" s="111">
        <f t="shared" si="2"/>
        <v>-1188762</v>
      </c>
      <c r="Q38" s="111">
        <f t="shared" si="2"/>
        <v>3189973</v>
      </c>
      <c r="R38" s="111">
        <f t="shared" si="2"/>
        <v>1444294</v>
      </c>
      <c r="S38" s="111">
        <f t="shared" si="2"/>
        <v>-2242134</v>
      </c>
      <c r="T38" s="111">
        <f t="shared" si="2"/>
        <v>-794725</v>
      </c>
      <c r="U38" s="111">
        <f t="shared" si="2"/>
        <v>0</v>
      </c>
      <c r="V38" s="111">
        <f t="shared" si="2"/>
        <v>-3036859</v>
      </c>
      <c r="W38" s="111">
        <f t="shared" si="2"/>
        <v>-5955375</v>
      </c>
      <c r="X38" s="111">
        <f>IF(F22=F36,0,X22-X36)</f>
        <v>433321</v>
      </c>
      <c r="Y38" s="111">
        <f t="shared" si="2"/>
        <v>-6388696</v>
      </c>
      <c r="Z38" s="216">
        <f>+IF(X38&lt;&gt;0,+(Y38/X38)*100,0)</f>
        <v>-1474.356423990529</v>
      </c>
      <c r="AA38" s="214">
        <f>+AA22-AA36</f>
        <v>433321</v>
      </c>
    </row>
    <row r="39" spans="1:27" ht="13.5">
      <c r="A39" s="196" t="s">
        <v>46</v>
      </c>
      <c r="B39" s="200"/>
      <c r="C39" s="160">
        <v>10609453</v>
      </c>
      <c r="D39" s="160"/>
      <c r="E39" s="161">
        <v>0</v>
      </c>
      <c r="F39" s="65">
        <v>0</v>
      </c>
      <c r="G39" s="65">
        <v>2628501</v>
      </c>
      <c r="H39" s="65">
        <v>-272987</v>
      </c>
      <c r="I39" s="65">
        <v>407576</v>
      </c>
      <c r="J39" s="65">
        <v>2763090</v>
      </c>
      <c r="K39" s="65">
        <v>0</v>
      </c>
      <c r="L39" s="65">
        <v>2473391</v>
      </c>
      <c r="M39" s="65">
        <v>2059474</v>
      </c>
      <c r="N39" s="65">
        <v>4532865</v>
      </c>
      <c r="O39" s="65">
        <v>-179829</v>
      </c>
      <c r="P39" s="65">
        <v>-323740</v>
      </c>
      <c r="Q39" s="65">
        <v>2580442</v>
      </c>
      <c r="R39" s="65">
        <v>2076873</v>
      </c>
      <c r="S39" s="65">
        <v>1662534</v>
      </c>
      <c r="T39" s="65">
        <v>83573</v>
      </c>
      <c r="U39" s="65">
        <v>0</v>
      </c>
      <c r="V39" s="65">
        <v>1746107</v>
      </c>
      <c r="W39" s="65">
        <v>11118935</v>
      </c>
      <c r="X39" s="65">
        <v>0</v>
      </c>
      <c r="Y39" s="65">
        <v>11118935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-1338422</v>
      </c>
      <c r="D42" s="221">
        <f>SUM(D38:D41)</f>
        <v>0</v>
      </c>
      <c r="E42" s="222">
        <f t="shared" si="3"/>
        <v>433321</v>
      </c>
      <c r="F42" s="93">
        <f t="shared" si="3"/>
        <v>433321</v>
      </c>
      <c r="G42" s="93">
        <f t="shared" si="3"/>
        <v>8368900</v>
      </c>
      <c r="H42" s="93">
        <f t="shared" si="3"/>
        <v>-3280746</v>
      </c>
      <c r="I42" s="93">
        <f t="shared" si="3"/>
        <v>-3148913</v>
      </c>
      <c r="J42" s="93">
        <f t="shared" si="3"/>
        <v>1939241</v>
      </c>
      <c r="K42" s="93">
        <f t="shared" si="3"/>
        <v>-1969848</v>
      </c>
      <c r="L42" s="93">
        <f t="shared" si="3"/>
        <v>-659296</v>
      </c>
      <c r="M42" s="93">
        <f t="shared" si="3"/>
        <v>3623048</v>
      </c>
      <c r="N42" s="93">
        <f t="shared" si="3"/>
        <v>993904</v>
      </c>
      <c r="O42" s="93">
        <f t="shared" si="3"/>
        <v>-736746</v>
      </c>
      <c r="P42" s="93">
        <f t="shared" si="3"/>
        <v>-1512502</v>
      </c>
      <c r="Q42" s="93">
        <f t="shared" si="3"/>
        <v>5770415</v>
      </c>
      <c r="R42" s="93">
        <f t="shared" si="3"/>
        <v>3521167</v>
      </c>
      <c r="S42" s="93">
        <f t="shared" si="3"/>
        <v>-579600</v>
      </c>
      <c r="T42" s="93">
        <f t="shared" si="3"/>
        <v>-711152</v>
      </c>
      <c r="U42" s="93">
        <f t="shared" si="3"/>
        <v>0</v>
      </c>
      <c r="V42" s="93">
        <f t="shared" si="3"/>
        <v>-1290752</v>
      </c>
      <c r="W42" s="93">
        <f t="shared" si="3"/>
        <v>5163560</v>
      </c>
      <c r="X42" s="93">
        <f t="shared" si="3"/>
        <v>433321</v>
      </c>
      <c r="Y42" s="93">
        <f t="shared" si="3"/>
        <v>4730239</v>
      </c>
      <c r="Z42" s="223">
        <f>+IF(X42&lt;&gt;0,+(Y42/X42)*100,0)</f>
        <v>1091.6246847025645</v>
      </c>
      <c r="AA42" s="221">
        <f>SUM(AA38:AA41)</f>
        <v>433321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-1338422</v>
      </c>
      <c r="D44" s="225">
        <f>+D42-D43</f>
        <v>0</v>
      </c>
      <c r="E44" s="226">
        <f t="shared" si="4"/>
        <v>433321</v>
      </c>
      <c r="F44" s="82">
        <f t="shared" si="4"/>
        <v>433321</v>
      </c>
      <c r="G44" s="82">
        <f t="shared" si="4"/>
        <v>8368900</v>
      </c>
      <c r="H44" s="82">
        <f t="shared" si="4"/>
        <v>-3280746</v>
      </c>
      <c r="I44" s="82">
        <f t="shared" si="4"/>
        <v>-3148913</v>
      </c>
      <c r="J44" s="82">
        <f t="shared" si="4"/>
        <v>1939241</v>
      </c>
      <c r="K44" s="82">
        <f t="shared" si="4"/>
        <v>-1969848</v>
      </c>
      <c r="L44" s="82">
        <f t="shared" si="4"/>
        <v>-659296</v>
      </c>
      <c r="M44" s="82">
        <f t="shared" si="4"/>
        <v>3623048</v>
      </c>
      <c r="N44" s="82">
        <f t="shared" si="4"/>
        <v>993904</v>
      </c>
      <c r="O44" s="82">
        <f t="shared" si="4"/>
        <v>-736746</v>
      </c>
      <c r="P44" s="82">
        <f t="shared" si="4"/>
        <v>-1512502</v>
      </c>
      <c r="Q44" s="82">
        <f t="shared" si="4"/>
        <v>5770415</v>
      </c>
      <c r="R44" s="82">
        <f t="shared" si="4"/>
        <v>3521167</v>
      </c>
      <c r="S44" s="82">
        <f t="shared" si="4"/>
        <v>-579600</v>
      </c>
      <c r="T44" s="82">
        <f t="shared" si="4"/>
        <v>-711152</v>
      </c>
      <c r="U44" s="82">
        <f t="shared" si="4"/>
        <v>0</v>
      </c>
      <c r="V44" s="82">
        <f t="shared" si="4"/>
        <v>-1290752</v>
      </c>
      <c r="W44" s="82">
        <f t="shared" si="4"/>
        <v>5163560</v>
      </c>
      <c r="X44" s="82">
        <f t="shared" si="4"/>
        <v>433321</v>
      </c>
      <c r="Y44" s="82">
        <f t="shared" si="4"/>
        <v>4730239</v>
      </c>
      <c r="Z44" s="227">
        <f>+IF(X44&lt;&gt;0,+(Y44/X44)*100,0)</f>
        <v>1091.6246847025645</v>
      </c>
      <c r="AA44" s="225">
        <f>+AA42-AA43</f>
        <v>433321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-1338422</v>
      </c>
      <c r="D46" s="221">
        <f>SUM(D44:D45)</f>
        <v>0</v>
      </c>
      <c r="E46" s="222">
        <f t="shared" si="5"/>
        <v>433321</v>
      </c>
      <c r="F46" s="93">
        <f t="shared" si="5"/>
        <v>433321</v>
      </c>
      <c r="G46" s="93">
        <f t="shared" si="5"/>
        <v>8368900</v>
      </c>
      <c r="H46" s="93">
        <f t="shared" si="5"/>
        <v>-3280746</v>
      </c>
      <c r="I46" s="93">
        <f t="shared" si="5"/>
        <v>-3148913</v>
      </c>
      <c r="J46" s="93">
        <f t="shared" si="5"/>
        <v>1939241</v>
      </c>
      <c r="K46" s="93">
        <f t="shared" si="5"/>
        <v>-1969848</v>
      </c>
      <c r="L46" s="93">
        <f t="shared" si="5"/>
        <v>-659296</v>
      </c>
      <c r="M46" s="93">
        <f t="shared" si="5"/>
        <v>3623048</v>
      </c>
      <c r="N46" s="93">
        <f t="shared" si="5"/>
        <v>993904</v>
      </c>
      <c r="O46" s="93">
        <f t="shared" si="5"/>
        <v>-736746</v>
      </c>
      <c r="P46" s="93">
        <f t="shared" si="5"/>
        <v>-1512502</v>
      </c>
      <c r="Q46" s="93">
        <f t="shared" si="5"/>
        <v>5770415</v>
      </c>
      <c r="R46" s="93">
        <f t="shared" si="5"/>
        <v>3521167</v>
      </c>
      <c r="S46" s="93">
        <f t="shared" si="5"/>
        <v>-579600</v>
      </c>
      <c r="T46" s="93">
        <f t="shared" si="5"/>
        <v>-711152</v>
      </c>
      <c r="U46" s="93">
        <f t="shared" si="5"/>
        <v>0</v>
      </c>
      <c r="V46" s="93">
        <f t="shared" si="5"/>
        <v>-1290752</v>
      </c>
      <c r="W46" s="93">
        <f t="shared" si="5"/>
        <v>5163560</v>
      </c>
      <c r="X46" s="93">
        <f t="shared" si="5"/>
        <v>433321</v>
      </c>
      <c r="Y46" s="93">
        <f t="shared" si="5"/>
        <v>4730239</v>
      </c>
      <c r="Z46" s="223">
        <f>+IF(X46&lt;&gt;0,+(Y46/X46)*100,0)</f>
        <v>1091.6246847025645</v>
      </c>
      <c r="AA46" s="221">
        <f>SUM(AA44:AA45)</f>
        <v>433321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-1338422</v>
      </c>
      <c r="D48" s="232">
        <f>SUM(D46:D47)</f>
        <v>0</v>
      </c>
      <c r="E48" s="233">
        <f t="shared" si="6"/>
        <v>433321</v>
      </c>
      <c r="F48" s="234">
        <f t="shared" si="6"/>
        <v>433321</v>
      </c>
      <c r="G48" s="234">
        <f t="shared" si="6"/>
        <v>8368900</v>
      </c>
      <c r="H48" s="235">
        <f t="shared" si="6"/>
        <v>-3280746</v>
      </c>
      <c r="I48" s="235">
        <f t="shared" si="6"/>
        <v>-3148913</v>
      </c>
      <c r="J48" s="235">
        <f t="shared" si="6"/>
        <v>1939241</v>
      </c>
      <c r="K48" s="235">
        <f t="shared" si="6"/>
        <v>-1969848</v>
      </c>
      <c r="L48" s="235">
        <f t="shared" si="6"/>
        <v>-659296</v>
      </c>
      <c r="M48" s="234">
        <f t="shared" si="6"/>
        <v>3623048</v>
      </c>
      <c r="N48" s="234">
        <f t="shared" si="6"/>
        <v>993904</v>
      </c>
      <c r="O48" s="235">
        <f t="shared" si="6"/>
        <v>-736746</v>
      </c>
      <c r="P48" s="235">
        <f t="shared" si="6"/>
        <v>-1512502</v>
      </c>
      <c r="Q48" s="235">
        <f t="shared" si="6"/>
        <v>5770415</v>
      </c>
      <c r="R48" s="235">
        <f t="shared" si="6"/>
        <v>3521167</v>
      </c>
      <c r="S48" s="235">
        <f t="shared" si="6"/>
        <v>-579600</v>
      </c>
      <c r="T48" s="234">
        <f t="shared" si="6"/>
        <v>-711152</v>
      </c>
      <c r="U48" s="234">
        <f t="shared" si="6"/>
        <v>0</v>
      </c>
      <c r="V48" s="235">
        <f t="shared" si="6"/>
        <v>-1290752</v>
      </c>
      <c r="W48" s="235">
        <f t="shared" si="6"/>
        <v>5163560</v>
      </c>
      <c r="X48" s="235">
        <f t="shared" si="6"/>
        <v>433321</v>
      </c>
      <c r="Y48" s="235">
        <f t="shared" si="6"/>
        <v>4730239</v>
      </c>
      <c r="Z48" s="236">
        <f>+IF(X48&lt;&gt;0,+(Y48/X48)*100,0)</f>
        <v>1091.6246847025645</v>
      </c>
      <c r="AA48" s="237">
        <f>SUM(AA46:AA47)</f>
        <v>433321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0</v>
      </c>
      <c r="D5" s="158">
        <f>SUM(D6:D8)</f>
        <v>0</v>
      </c>
      <c r="E5" s="159">
        <f t="shared" si="0"/>
        <v>0</v>
      </c>
      <c r="F5" s="105">
        <f t="shared" si="0"/>
        <v>0</v>
      </c>
      <c r="G5" s="105">
        <f t="shared" si="0"/>
        <v>0</v>
      </c>
      <c r="H5" s="105">
        <f t="shared" si="0"/>
        <v>0</v>
      </c>
      <c r="I5" s="105">
        <f t="shared" si="0"/>
        <v>0</v>
      </c>
      <c r="J5" s="105">
        <f t="shared" si="0"/>
        <v>0</v>
      </c>
      <c r="K5" s="105">
        <f t="shared" si="0"/>
        <v>0</v>
      </c>
      <c r="L5" s="105">
        <f t="shared" si="0"/>
        <v>0</v>
      </c>
      <c r="M5" s="105">
        <f t="shared" si="0"/>
        <v>0</v>
      </c>
      <c r="N5" s="105">
        <f t="shared" si="0"/>
        <v>0</v>
      </c>
      <c r="O5" s="105">
        <f t="shared" si="0"/>
        <v>0</v>
      </c>
      <c r="P5" s="105">
        <f t="shared" si="0"/>
        <v>0</v>
      </c>
      <c r="Q5" s="105">
        <f t="shared" si="0"/>
        <v>0</v>
      </c>
      <c r="R5" s="105">
        <f t="shared" si="0"/>
        <v>0</v>
      </c>
      <c r="S5" s="105">
        <f t="shared" si="0"/>
        <v>0</v>
      </c>
      <c r="T5" s="105">
        <f t="shared" si="0"/>
        <v>0</v>
      </c>
      <c r="U5" s="105">
        <f t="shared" si="0"/>
        <v>0</v>
      </c>
      <c r="V5" s="105">
        <f t="shared" si="0"/>
        <v>0</v>
      </c>
      <c r="W5" s="105">
        <f t="shared" si="0"/>
        <v>0</v>
      </c>
      <c r="X5" s="105">
        <f t="shared" si="0"/>
        <v>0</v>
      </c>
      <c r="Y5" s="105">
        <f t="shared" si="0"/>
        <v>0</v>
      </c>
      <c r="Z5" s="142">
        <f>+IF(X5&lt;&gt;0,+(Y5/X5)*100,0)</f>
        <v>0</v>
      </c>
      <c r="AA5" s="158">
        <f>SUM(AA6:AA8)</f>
        <v>0</v>
      </c>
    </row>
    <row r="6" spans="1:27" ht="13.5">
      <c r="A6" s="143" t="s">
        <v>75</v>
      </c>
      <c r="B6" s="141"/>
      <c r="C6" s="160"/>
      <c r="D6" s="160"/>
      <c r="E6" s="161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145"/>
      <c r="AA6" s="67"/>
    </row>
    <row r="7" spans="1:27" ht="13.5">
      <c r="A7" s="143" t="s">
        <v>76</v>
      </c>
      <c r="B7" s="141"/>
      <c r="C7" s="162"/>
      <c r="D7" s="16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46"/>
      <c r="AA7" s="239"/>
    </row>
    <row r="8" spans="1:27" ht="13.5">
      <c r="A8" s="143" t="s">
        <v>77</v>
      </c>
      <c r="B8" s="141"/>
      <c r="C8" s="160"/>
      <c r="D8" s="160"/>
      <c r="E8" s="161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0</v>
      </c>
      <c r="F9" s="105">
        <f t="shared" si="1"/>
        <v>0</v>
      </c>
      <c r="G9" s="105">
        <f t="shared" si="1"/>
        <v>339881</v>
      </c>
      <c r="H9" s="105">
        <f t="shared" si="1"/>
        <v>717976</v>
      </c>
      <c r="I9" s="105">
        <f t="shared" si="1"/>
        <v>116317</v>
      </c>
      <c r="J9" s="105">
        <f t="shared" si="1"/>
        <v>1174174</v>
      </c>
      <c r="K9" s="105">
        <f t="shared" si="1"/>
        <v>307108</v>
      </c>
      <c r="L9" s="105">
        <f t="shared" si="1"/>
        <v>1525472</v>
      </c>
      <c r="M9" s="105">
        <f t="shared" si="1"/>
        <v>414533</v>
      </c>
      <c r="N9" s="105">
        <f t="shared" si="1"/>
        <v>2247113</v>
      </c>
      <c r="O9" s="105">
        <f t="shared" si="1"/>
        <v>205005</v>
      </c>
      <c r="P9" s="105">
        <f t="shared" si="1"/>
        <v>473126</v>
      </c>
      <c r="Q9" s="105">
        <f t="shared" si="1"/>
        <v>763448</v>
      </c>
      <c r="R9" s="105">
        <f t="shared" si="1"/>
        <v>1441579</v>
      </c>
      <c r="S9" s="105">
        <f t="shared" si="1"/>
        <v>1717073</v>
      </c>
      <c r="T9" s="105">
        <f t="shared" si="1"/>
        <v>0</v>
      </c>
      <c r="U9" s="105">
        <f t="shared" si="1"/>
        <v>0</v>
      </c>
      <c r="V9" s="105">
        <f t="shared" si="1"/>
        <v>1717073</v>
      </c>
      <c r="W9" s="105">
        <f t="shared" si="1"/>
        <v>6579939</v>
      </c>
      <c r="X9" s="105">
        <f t="shared" si="1"/>
        <v>0</v>
      </c>
      <c r="Y9" s="105">
        <f t="shared" si="1"/>
        <v>6579939</v>
      </c>
      <c r="Z9" s="142">
        <f>+IF(X9&lt;&gt;0,+(Y9/X9)*100,0)</f>
        <v>0</v>
      </c>
      <c r="AA9" s="107">
        <f>SUM(AA10:AA14)</f>
        <v>0</v>
      </c>
    </row>
    <row r="10" spans="1:27" ht="13.5">
      <c r="A10" s="143" t="s">
        <v>79</v>
      </c>
      <c r="B10" s="141"/>
      <c r="C10" s="160"/>
      <c r="D10" s="160"/>
      <c r="E10" s="161"/>
      <c r="F10" s="65"/>
      <c r="G10" s="65"/>
      <c r="H10" s="65">
        <v>78253</v>
      </c>
      <c r="I10" s="65"/>
      <c r="J10" s="65">
        <v>78253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>
        <v>78253</v>
      </c>
      <c r="X10" s="65"/>
      <c r="Y10" s="65">
        <v>78253</v>
      </c>
      <c r="Z10" s="145"/>
      <c r="AA10" s="67"/>
    </row>
    <row r="11" spans="1:27" ht="13.5">
      <c r="A11" s="143" t="s">
        <v>80</v>
      </c>
      <c r="B11" s="141"/>
      <c r="C11" s="160"/>
      <c r="D11" s="160"/>
      <c r="E11" s="161"/>
      <c r="F11" s="65"/>
      <c r="G11" s="65">
        <v>128882</v>
      </c>
      <c r="H11" s="65">
        <v>29300</v>
      </c>
      <c r="I11" s="65"/>
      <c r="J11" s="65">
        <v>158182</v>
      </c>
      <c r="K11" s="65"/>
      <c r="L11" s="65"/>
      <c r="M11" s="65">
        <v>110393</v>
      </c>
      <c r="N11" s="65">
        <v>110393</v>
      </c>
      <c r="O11" s="65"/>
      <c r="P11" s="65"/>
      <c r="Q11" s="65">
        <v>763448</v>
      </c>
      <c r="R11" s="65">
        <v>763448</v>
      </c>
      <c r="S11" s="65">
        <v>1251953</v>
      </c>
      <c r="T11" s="65"/>
      <c r="U11" s="65"/>
      <c r="V11" s="65">
        <v>1251953</v>
      </c>
      <c r="W11" s="65">
        <v>2283976</v>
      </c>
      <c r="X11" s="65"/>
      <c r="Y11" s="65">
        <v>2283976</v>
      </c>
      <c r="Z11" s="145"/>
      <c r="AA11" s="67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>
        <v>210999</v>
      </c>
      <c r="H13" s="65">
        <v>610423</v>
      </c>
      <c r="I13" s="65">
        <v>116317</v>
      </c>
      <c r="J13" s="65">
        <v>937739</v>
      </c>
      <c r="K13" s="65">
        <v>307108</v>
      </c>
      <c r="L13" s="65">
        <v>1525472</v>
      </c>
      <c r="M13" s="65">
        <v>304140</v>
      </c>
      <c r="N13" s="65">
        <v>2136720</v>
      </c>
      <c r="O13" s="65">
        <v>205005</v>
      </c>
      <c r="P13" s="65">
        <v>473126</v>
      </c>
      <c r="Q13" s="65"/>
      <c r="R13" s="65">
        <v>678131</v>
      </c>
      <c r="S13" s="65">
        <v>465120</v>
      </c>
      <c r="T13" s="65"/>
      <c r="U13" s="65"/>
      <c r="V13" s="65">
        <v>465120</v>
      </c>
      <c r="W13" s="65">
        <v>4217710</v>
      </c>
      <c r="X13" s="65"/>
      <c r="Y13" s="65">
        <v>4217710</v>
      </c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1945836</v>
      </c>
      <c r="D15" s="158">
        <f>SUM(D16:D18)</f>
        <v>0</v>
      </c>
      <c r="E15" s="159">
        <f t="shared" si="2"/>
        <v>0</v>
      </c>
      <c r="F15" s="105">
        <f t="shared" si="2"/>
        <v>0</v>
      </c>
      <c r="G15" s="105">
        <f t="shared" si="2"/>
        <v>231630</v>
      </c>
      <c r="H15" s="105">
        <f t="shared" si="2"/>
        <v>0</v>
      </c>
      <c r="I15" s="105">
        <f t="shared" si="2"/>
        <v>383638</v>
      </c>
      <c r="J15" s="105">
        <f t="shared" si="2"/>
        <v>615268</v>
      </c>
      <c r="K15" s="105">
        <f t="shared" si="2"/>
        <v>387970</v>
      </c>
      <c r="L15" s="105">
        <f t="shared" si="2"/>
        <v>326018</v>
      </c>
      <c r="M15" s="105">
        <f t="shared" si="2"/>
        <v>628103</v>
      </c>
      <c r="N15" s="105">
        <f t="shared" si="2"/>
        <v>1342091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1957359</v>
      </c>
      <c r="X15" s="105">
        <f t="shared" si="2"/>
        <v>0</v>
      </c>
      <c r="Y15" s="105">
        <f t="shared" si="2"/>
        <v>1957359</v>
      </c>
      <c r="Z15" s="142">
        <f>+IF(X15&lt;&gt;0,+(Y15/X15)*100,0)</f>
        <v>0</v>
      </c>
      <c r="AA15" s="107">
        <f>SUM(AA16:AA18)</f>
        <v>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>
        <v>10785</v>
      </c>
      <c r="J16" s="65">
        <v>10785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>
        <v>10785</v>
      </c>
      <c r="X16" s="65"/>
      <c r="Y16" s="65">
        <v>10785</v>
      </c>
      <c r="Z16" s="145"/>
      <c r="AA16" s="67"/>
    </row>
    <row r="17" spans="1:27" ht="13.5">
      <c r="A17" s="143" t="s">
        <v>86</v>
      </c>
      <c r="B17" s="141"/>
      <c r="C17" s="160">
        <v>1945836</v>
      </c>
      <c r="D17" s="160"/>
      <c r="E17" s="161"/>
      <c r="F17" s="65"/>
      <c r="G17" s="65">
        <v>231630</v>
      </c>
      <c r="H17" s="65"/>
      <c r="I17" s="65">
        <v>372853</v>
      </c>
      <c r="J17" s="65">
        <v>604483</v>
      </c>
      <c r="K17" s="65">
        <v>387970</v>
      </c>
      <c r="L17" s="65">
        <v>326018</v>
      </c>
      <c r="M17" s="65">
        <v>628103</v>
      </c>
      <c r="N17" s="65">
        <v>1342091</v>
      </c>
      <c r="O17" s="65"/>
      <c r="P17" s="65"/>
      <c r="Q17" s="65"/>
      <c r="R17" s="65"/>
      <c r="S17" s="65"/>
      <c r="T17" s="65"/>
      <c r="U17" s="65"/>
      <c r="V17" s="65"/>
      <c r="W17" s="65">
        <v>1946574</v>
      </c>
      <c r="X17" s="65"/>
      <c r="Y17" s="65">
        <v>1946574</v>
      </c>
      <c r="Z17" s="145"/>
      <c r="AA17" s="67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2717955</v>
      </c>
      <c r="D19" s="158">
        <f>SUM(D20:D23)</f>
        <v>0</v>
      </c>
      <c r="E19" s="159">
        <f t="shared" si="3"/>
        <v>14108000</v>
      </c>
      <c r="F19" s="105">
        <f t="shared" si="3"/>
        <v>14108000</v>
      </c>
      <c r="G19" s="105">
        <f t="shared" si="3"/>
        <v>0</v>
      </c>
      <c r="H19" s="105">
        <f t="shared" si="3"/>
        <v>981515</v>
      </c>
      <c r="I19" s="105">
        <f t="shared" si="3"/>
        <v>1040686</v>
      </c>
      <c r="J19" s="105">
        <f t="shared" si="3"/>
        <v>2022201</v>
      </c>
      <c r="K19" s="105">
        <f t="shared" si="3"/>
        <v>718281</v>
      </c>
      <c r="L19" s="105">
        <f t="shared" si="3"/>
        <v>1554577</v>
      </c>
      <c r="M19" s="105">
        <f t="shared" si="3"/>
        <v>628335</v>
      </c>
      <c r="N19" s="105">
        <f t="shared" si="3"/>
        <v>2901193</v>
      </c>
      <c r="O19" s="105">
        <f t="shared" si="3"/>
        <v>0</v>
      </c>
      <c r="P19" s="105">
        <f t="shared" si="3"/>
        <v>0</v>
      </c>
      <c r="Q19" s="105">
        <f t="shared" si="3"/>
        <v>549126</v>
      </c>
      <c r="R19" s="105">
        <f t="shared" si="3"/>
        <v>549126</v>
      </c>
      <c r="S19" s="105">
        <f t="shared" si="3"/>
        <v>217288</v>
      </c>
      <c r="T19" s="105">
        <f t="shared" si="3"/>
        <v>0</v>
      </c>
      <c r="U19" s="105">
        <f t="shared" si="3"/>
        <v>0</v>
      </c>
      <c r="V19" s="105">
        <f t="shared" si="3"/>
        <v>217288</v>
      </c>
      <c r="W19" s="105">
        <f t="shared" si="3"/>
        <v>5689808</v>
      </c>
      <c r="X19" s="105">
        <f t="shared" si="3"/>
        <v>14108000</v>
      </c>
      <c r="Y19" s="105">
        <f t="shared" si="3"/>
        <v>-8418192</v>
      </c>
      <c r="Z19" s="142">
        <f>+IF(X19&lt;&gt;0,+(Y19/X19)*100,0)</f>
        <v>-59.66963425007088</v>
      </c>
      <c r="AA19" s="107">
        <f>SUM(AA20:AA23)</f>
        <v>14108000</v>
      </c>
    </row>
    <row r="20" spans="1:27" ht="13.5">
      <c r="A20" s="143" t="s">
        <v>89</v>
      </c>
      <c r="B20" s="141"/>
      <c r="C20" s="160">
        <v>257538</v>
      </c>
      <c r="D20" s="160"/>
      <c r="E20" s="161"/>
      <c r="F20" s="65"/>
      <c r="G20" s="65"/>
      <c r="H20" s="65">
        <v>483221</v>
      </c>
      <c r="I20" s="65">
        <v>710991</v>
      </c>
      <c r="J20" s="65">
        <v>1194212</v>
      </c>
      <c r="K20" s="65"/>
      <c r="L20" s="65">
        <v>264588</v>
      </c>
      <c r="M20" s="65"/>
      <c r="N20" s="65">
        <v>264588</v>
      </c>
      <c r="O20" s="65"/>
      <c r="P20" s="65"/>
      <c r="Q20" s="65">
        <v>13727</v>
      </c>
      <c r="R20" s="65">
        <v>13727</v>
      </c>
      <c r="S20" s="65"/>
      <c r="T20" s="65"/>
      <c r="U20" s="65"/>
      <c r="V20" s="65"/>
      <c r="W20" s="65">
        <v>1472527</v>
      </c>
      <c r="X20" s="65"/>
      <c r="Y20" s="65">
        <v>1472527</v>
      </c>
      <c r="Z20" s="145"/>
      <c r="AA20" s="67"/>
    </row>
    <row r="21" spans="1:27" ht="13.5">
      <c r="A21" s="143" t="s">
        <v>90</v>
      </c>
      <c r="B21" s="141"/>
      <c r="C21" s="160">
        <v>2460417</v>
      </c>
      <c r="D21" s="160"/>
      <c r="E21" s="161">
        <v>14108000</v>
      </c>
      <c r="F21" s="65">
        <v>14108000</v>
      </c>
      <c r="G21" s="65"/>
      <c r="H21" s="65">
        <v>498294</v>
      </c>
      <c r="I21" s="65">
        <v>329695</v>
      </c>
      <c r="J21" s="65">
        <v>827989</v>
      </c>
      <c r="K21" s="65">
        <v>718281</v>
      </c>
      <c r="L21" s="65">
        <v>1289989</v>
      </c>
      <c r="M21" s="65">
        <v>628335</v>
      </c>
      <c r="N21" s="65">
        <v>2636605</v>
      </c>
      <c r="O21" s="65"/>
      <c r="P21" s="65"/>
      <c r="Q21" s="65">
        <v>535399</v>
      </c>
      <c r="R21" s="65">
        <v>535399</v>
      </c>
      <c r="S21" s="65">
        <v>178215</v>
      </c>
      <c r="T21" s="65"/>
      <c r="U21" s="65"/>
      <c r="V21" s="65">
        <v>178215</v>
      </c>
      <c r="W21" s="65">
        <v>4178208</v>
      </c>
      <c r="X21" s="65">
        <v>14108000</v>
      </c>
      <c r="Y21" s="65">
        <v>-9929792</v>
      </c>
      <c r="Z21" s="145">
        <v>-70.38</v>
      </c>
      <c r="AA21" s="67">
        <v>14108000</v>
      </c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>
        <v>39073</v>
      </c>
      <c r="T22" s="164"/>
      <c r="U22" s="164"/>
      <c r="V22" s="164">
        <v>39073</v>
      </c>
      <c r="W22" s="164">
        <v>39073</v>
      </c>
      <c r="X22" s="164"/>
      <c r="Y22" s="164">
        <v>39073</v>
      </c>
      <c r="Z22" s="146"/>
      <c r="AA22" s="239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4663791</v>
      </c>
      <c r="D25" s="232">
        <f>+D5+D9+D15+D19+D24</f>
        <v>0</v>
      </c>
      <c r="E25" s="245">
        <f t="shared" si="4"/>
        <v>14108000</v>
      </c>
      <c r="F25" s="234">
        <f t="shared" si="4"/>
        <v>14108000</v>
      </c>
      <c r="G25" s="234">
        <f t="shared" si="4"/>
        <v>571511</v>
      </c>
      <c r="H25" s="234">
        <f t="shared" si="4"/>
        <v>1699491</v>
      </c>
      <c r="I25" s="234">
        <f t="shared" si="4"/>
        <v>1540641</v>
      </c>
      <c r="J25" s="234">
        <f t="shared" si="4"/>
        <v>3811643</v>
      </c>
      <c r="K25" s="234">
        <f t="shared" si="4"/>
        <v>1413359</v>
      </c>
      <c r="L25" s="234">
        <f t="shared" si="4"/>
        <v>3406067</v>
      </c>
      <c r="M25" s="234">
        <f t="shared" si="4"/>
        <v>1670971</v>
      </c>
      <c r="N25" s="234">
        <f t="shared" si="4"/>
        <v>6490397</v>
      </c>
      <c r="O25" s="234">
        <f t="shared" si="4"/>
        <v>205005</v>
      </c>
      <c r="P25" s="234">
        <f t="shared" si="4"/>
        <v>473126</v>
      </c>
      <c r="Q25" s="234">
        <f t="shared" si="4"/>
        <v>1312574</v>
      </c>
      <c r="R25" s="234">
        <f t="shared" si="4"/>
        <v>1990705</v>
      </c>
      <c r="S25" s="234">
        <f t="shared" si="4"/>
        <v>1934361</v>
      </c>
      <c r="T25" s="234">
        <f t="shared" si="4"/>
        <v>0</v>
      </c>
      <c r="U25" s="234">
        <f t="shared" si="4"/>
        <v>0</v>
      </c>
      <c r="V25" s="234">
        <f t="shared" si="4"/>
        <v>1934361</v>
      </c>
      <c r="W25" s="234">
        <f t="shared" si="4"/>
        <v>14227106</v>
      </c>
      <c r="X25" s="234">
        <f t="shared" si="4"/>
        <v>14108000</v>
      </c>
      <c r="Y25" s="234">
        <f t="shared" si="4"/>
        <v>119106</v>
      </c>
      <c r="Z25" s="246">
        <f>+IF(X25&lt;&gt;0,+(Y25/X25)*100,0)</f>
        <v>0.8442444003402325</v>
      </c>
      <c r="AA25" s="247">
        <f>+AA5+AA9+AA15+AA19+AA24</f>
        <v>14108000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6717462</v>
      </c>
      <c r="D28" s="160"/>
      <c r="E28" s="161">
        <v>6962000</v>
      </c>
      <c r="F28" s="65">
        <v>6962000</v>
      </c>
      <c r="G28" s="65">
        <v>571511</v>
      </c>
      <c r="H28" s="65">
        <v>1699491</v>
      </c>
      <c r="I28" s="65">
        <v>1540641</v>
      </c>
      <c r="J28" s="65">
        <v>3811643</v>
      </c>
      <c r="K28" s="65">
        <v>1413359</v>
      </c>
      <c r="L28" s="65"/>
      <c r="M28" s="65">
        <v>1366831</v>
      </c>
      <c r="N28" s="65">
        <v>2780190</v>
      </c>
      <c r="O28" s="65">
        <v>205005</v>
      </c>
      <c r="P28" s="65">
        <v>473126</v>
      </c>
      <c r="Q28" s="65">
        <v>1298847</v>
      </c>
      <c r="R28" s="65">
        <v>1976978</v>
      </c>
      <c r="S28" s="65">
        <v>1934361</v>
      </c>
      <c r="T28" s="65"/>
      <c r="U28" s="65"/>
      <c r="V28" s="65">
        <v>1934361</v>
      </c>
      <c r="W28" s="65">
        <v>10503172</v>
      </c>
      <c r="X28" s="65">
        <v>6962000</v>
      </c>
      <c r="Y28" s="65">
        <v>3541172</v>
      </c>
      <c r="Z28" s="145">
        <v>50.86</v>
      </c>
      <c r="AA28" s="160">
        <v>6962000</v>
      </c>
    </row>
    <row r="29" spans="1:27" ht="13.5">
      <c r="A29" s="249" t="s">
        <v>138</v>
      </c>
      <c r="B29" s="141"/>
      <c r="C29" s="160">
        <v>2203374</v>
      </c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8920836</v>
      </c>
      <c r="D32" s="225">
        <f>SUM(D28:D31)</f>
        <v>0</v>
      </c>
      <c r="E32" s="226">
        <f t="shared" si="5"/>
        <v>6962000</v>
      </c>
      <c r="F32" s="82">
        <f t="shared" si="5"/>
        <v>6962000</v>
      </c>
      <c r="G32" s="82">
        <f t="shared" si="5"/>
        <v>571511</v>
      </c>
      <c r="H32" s="82">
        <f t="shared" si="5"/>
        <v>1699491</v>
      </c>
      <c r="I32" s="82">
        <f t="shared" si="5"/>
        <v>1540641</v>
      </c>
      <c r="J32" s="82">
        <f t="shared" si="5"/>
        <v>3811643</v>
      </c>
      <c r="K32" s="82">
        <f t="shared" si="5"/>
        <v>1413359</v>
      </c>
      <c r="L32" s="82">
        <f t="shared" si="5"/>
        <v>0</v>
      </c>
      <c r="M32" s="82">
        <f t="shared" si="5"/>
        <v>1366831</v>
      </c>
      <c r="N32" s="82">
        <f t="shared" si="5"/>
        <v>2780190</v>
      </c>
      <c r="O32" s="82">
        <f t="shared" si="5"/>
        <v>205005</v>
      </c>
      <c r="P32" s="82">
        <f t="shared" si="5"/>
        <v>473126</v>
      </c>
      <c r="Q32" s="82">
        <f t="shared" si="5"/>
        <v>1298847</v>
      </c>
      <c r="R32" s="82">
        <f t="shared" si="5"/>
        <v>1976978</v>
      </c>
      <c r="S32" s="82">
        <f t="shared" si="5"/>
        <v>1934361</v>
      </c>
      <c r="T32" s="82">
        <f t="shared" si="5"/>
        <v>0</v>
      </c>
      <c r="U32" s="82">
        <f t="shared" si="5"/>
        <v>0</v>
      </c>
      <c r="V32" s="82">
        <f t="shared" si="5"/>
        <v>1934361</v>
      </c>
      <c r="W32" s="82">
        <f t="shared" si="5"/>
        <v>10503172</v>
      </c>
      <c r="X32" s="82">
        <f t="shared" si="5"/>
        <v>6962000</v>
      </c>
      <c r="Y32" s="82">
        <f t="shared" si="5"/>
        <v>3541172</v>
      </c>
      <c r="Z32" s="227">
        <f>+IF(X32&lt;&gt;0,+(Y32/X32)*100,0)</f>
        <v>50.86429187015226</v>
      </c>
      <c r="AA32" s="84">
        <f>SUM(AA28:AA31)</f>
        <v>6962000</v>
      </c>
    </row>
    <row r="33" spans="1:27" ht="13.5">
      <c r="A33" s="252" t="s">
        <v>51</v>
      </c>
      <c r="B33" s="141" t="s">
        <v>141</v>
      </c>
      <c r="C33" s="160"/>
      <c r="D33" s="160"/>
      <c r="E33" s="161">
        <v>7146000</v>
      </c>
      <c r="F33" s="65">
        <v>7146000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>
        <v>13727</v>
      </c>
      <c r="R33" s="65">
        <v>13727</v>
      </c>
      <c r="S33" s="65"/>
      <c r="T33" s="65"/>
      <c r="U33" s="65"/>
      <c r="V33" s="65"/>
      <c r="W33" s="65">
        <v>13727</v>
      </c>
      <c r="X33" s="65">
        <v>7146000</v>
      </c>
      <c r="Y33" s="65">
        <v>-7132273</v>
      </c>
      <c r="Z33" s="145">
        <v>-99.81</v>
      </c>
      <c r="AA33" s="67">
        <v>7146000</v>
      </c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8920836</v>
      </c>
      <c r="D36" s="237">
        <f>SUM(D32:D35)</f>
        <v>0</v>
      </c>
      <c r="E36" s="233">
        <f t="shared" si="6"/>
        <v>14108000</v>
      </c>
      <c r="F36" s="235">
        <f t="shared" si="6"/>
        <v>14108000</v>
      </c>
      <c r="G36" s="235">
        <f t="shared" si="6"/>
        <v>571511</v>
      </c>
      <c r="H36" s="235">
        <f t="shared" si="6"/>
        <v>1699491</v>
      </c>
      <c r="I36" s="235">
        <f t="shared" si="6"/>
        <v>1540641</v>
      </c>
      <c r="J36" s="235">
        <f t="shared" si="6"/>
        <v>3811643</v>
      </c>
      <c r="K36" s="235">
        <f t="shared" si="6"/>
        <v>1413359</v>
      </c>
      <c r="L36" s="235">
        <f t="shared" si="6"/>
        <v>0</v>
      </c>
      <c r="M36" s="235">
        <f t="shared" si="6"/>
        <v>1366831</v>
      </c>
      <c r="N36" s="235">
        <f t="shared" si="6"/>
        <v>2780190</v>
      </c>
      <c r="O36" s="235">
        <f t="shared" si="6"/>
        <v>205005</v>
      </c>
      <c r="P36" s="235">
        <f t="shared" si="6"/>
        <v>473126</v>
      </c>
      <c r="Q36" s="235">
        <f t="shared" si="6"/>
        <v>1312574</v>
      </c>
      <c r="R36" s="235">
        <f t="shared" si="6"/>
        <v>1990705</v>
      </c>
      <c r="S36" s="235">
        <f t="shared" si="6"/>
        <v>1934361</v>
      </c>
      <c r="T36" s="235">
        <f t="shared" si="6"/>
        <v>0</v>
      </c>
      <c r="U36" s="235">
        <f t="shared" si="6"/>
        <v>0</v>
      </c>
      <c r="V36" s="235">
        <f t="shared" si="6"/>
        <v>1934361</v>
      </c>
      <c r="W36" s="235">
        <f t="shared" si="6"/>
        <v>10516899</v>
      </c>
      <c r="X36" s="235">
        <f t="shared" si="6"/>
        <v>14108000</v>
      </c>
      <c r="Y36" s="235">
        <f t="shared" si="6"/>
        <v>-3591101</v>
      </c>
      <c r="Z36" s="236">
        <f>+IF(X36&lt;&gt;0,+(Y36/X36)*100,0)</f>
        <v>-25.45435922880635</v>
      </c>
      <c r="AA36" s="254">
        <f>SUM(AA32:AA35)</f>
        <v>14108000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1494584</v>
      </c>
      <c r="D6" s="160"/>
      <c r="E6" s="64"/>
      <c r="F6" s="65"/>
      <c r="G6" s="65">
        <v>5266656</v>
      </c>
      <c r="H6" s="65"/>
      <c r="I6" s="65">
        <v>1496071</v>
      </c>
      <c r="J6" s="65">
        <v>6762727</v>
      </c>
      <c r="K6" s="65">
        <v>-246718</v>
      </c>
      <c r="L6" s="65">
        <v>-1410318</v>
      </c>
      <c r="M6" s="65">
        <v>4223165</v>
      </c>
      <c r="N6" s="65">
        <v>2566129</v>
      </c>
      <c r="O6" s="65">
        <v>2998117</v>
      </c>
      <c r="P6" s="65">
        <v>-648321</v>
      </c>
      <c r="Q6" s="65">
        <v>6135733</v>
      </c>
      <c r="R6" s="65">
        <v>8485529</v>
      </c>
      <c r="S6" s="65"/>
      <c r="T6" s="65"/>
      <c r="U6" s="65"/>
      <c r="V6" s="65"/>
      <c r="W6" s="65">
        <v>17814385</v>
      </c>
      <c r="X6" s="65"/>
      <c r="Y6" s="65">
        <v>17814385</v>
      </c>
      <c r="Z6" s="145"/>
      <c r="AA6" s="67"/>
    </row>
    <row r="7" spans="1:27" ht="13.5">
      <c r="A7" s="264" t="s">
        <v>147</v>
      </c>
      <c r="B7" s="197" t="s">
        <v>72</v>
      </c>
      <c r="C7" s="160">
        <v>5007539</v>
      </c>
      <c r="D7" s="160"/>
      <c r="E7" s="64"/>
      <c r="F7" s="65"/>
      <c r="G7" s="65">
        <v>6278701</v>
      </c>
      <c r="H7" s="65"/>
      <c r="I7" s="65">
        <v>2550114</v>
      </c>
      <c r="J7" s="65">
        <v>8828815</v>
      </c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>
        <v>8828815</v>
      </c>
      <c r="X7" s="65"/>
      <c r="Y7" s="65">
        <v>8828815</v>
      </c>
      <c r="Z7" s="145"/>
      <c r="AA7" s="67"/>
    </row>
    <row r="8" spans="1:27" ht="13.5">
      <c r="A8" s="264" t="s">
        <v>148</v>
      </c>
      <c r="B8" s="197" t="s">
        <v>72</v>
      </c>
      <c r="C8" s="160">
        <v>3592828</v>
      </c>
      <c r="D8" s="160"/>
      <c r="E8" s="64">
        <v>12922000</v>
      </c>
      <c r="F8" s="65">
        <v>12922000</v>
      </c>
      <c r="G8" s="65"/>
      <c r="H8" s="65">
        <v>3055869</v>
      </c>
      <c r="I8" s="65">
        <v>3151186</v>
      </c>
      <c r="J8" s="65">
        <v>6207055</v>
      </c>
      <c r="K8" s="65">
        <v>3321</v>
      </c>
      <c r="L8" s="65">
        <v>2576646</v>
      </c>
      <c r="M8" s="65">
        <v>2470395</v>
      </c>
      <c r="N8" s="65">
        <v>5050362</v>
      </c>
      <c r="O8" s="65">
        <v>618657</v>
      </c>
      <c r="P8" s="65">
        <v>715543</v>
      </c>
      <c r="Q8" s="65">
        <v>798962</v>
      </c>
      <c r="R8" s="65">
        <v>2133162</v>
      </c>
      <c r="S8" s="65"/>
      <c r="T8" s="65"/>
      <c r="U8" s="65"/>
      <c r="V8" s="65"/>
      <c r="W8" s="65">
        <v>13390579</v>
      </c>
      <c r="X8" s="65">
        <v>12922000</v>
      </c>
      <c r="Y8" s="65">
        <v>468579</v>
      </c>
      <c r="Z8" s="145">
        <v>3.63</v>
      </c>
      <c r="AA8" s="67">
        <v>12922000</v>
      </c>
    </row>
    <row r="9" spans="1:27" ht="13.5">
      <c r="A9" s="264" t="s">
        <v>149</v>
      </c>
      <c r="B9" s="197"/>
      <c r="C9" s="160">
        <v>2113879</v>
      </c>
      <c r="D9" s="160"/>
      <c r="E9" s="64"/>
      <c r="F9" s="65"/>
      <c r="G9" s="65"/>
      <c r="H9" s="65">
        <v>-3000</v>
      </c>
      <c r="I9" s="65">
        <v>-3215</v>
      </c>
      <c r="J9" s="65">
        <v>-6215</v>
      </c>
      <c r="K9" s="65">
        <v>-4715</v>
      </c>
      <c r="L9" s="65">
        <v>-6215</v>
      </c>
      <c r="M9" s="65">
        <v>-6215</v>
      </c>
      <c r="N9" s="65">
        <v>-17145</v>
      </c>
      <c r="O9" s="65">
        <v>-6215</v>
      </c>
      <c r="P9" s="65">
        <v>-6215</v>
      </c>
      <c r="Q9" s="65">
        <v>-6215</v>
      </c>
      <c r="R9" s="65">
        <v>-18645</v>
      </c>
      <c r="S9" s="65"/>
      <c r="T9" s="65"/>
      <c r="U9" s="65"/>
      <c r="V9" s="65"/>
      <c r="W9" s="65">
        <v>-42005</v>
      </c>
      <c r="X9" s="65"/>
      <c r="Y9" s="65">
        <v>-42005</v>
      </c>
      <c r="Z9" s="145"/>
      <c r="AA9" s="67"/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>
        <v>97015</v>
      </c>
      <c r="D11" s="160"/>
      <c r="E11" s="64"/>
      <c r="F11" s="65"/>
      <c r="G11" s="65"/>
      <c r="H11" s="65">
        <v>-8840</v>
      </c>
      <c r="I11" s="65">
        <v>-8840</v>
      </c>
      <c r="J11" s="65">
        <v>-17680</v>
      </c>
      <c r="K11" s="65">
        <v>-8840</v>
      </c>
      <c r="L11" s="65">
        <v>-8840</v>
      </c>
      <c r="M11" s="65">
        <v>-8840</v>
      </c>
      <c r="N11" s="65">
        <v>-26520</v>
      </c>
      <c r="O11" s="65">
        <v>5663</v>
      </c>
      <c r="P11" s="65">
        <v>5663</v>
      </c>
      <c r="Q11" s="65">
        <v>21101</v>
      </c>
      <c r="R11" s="65">
        <v>32427</v>
      </c>
      <c r="S11" s="65"/>
      <c r="T11" s="65"/>
      <c r="U11" s="65"/>
      <c r="V11" s="65"/>
      <c r="W11" s="65">
        <v>-11773</v>
      </c>
      <c r="X11" s="65"/>
      <c r="Y11" s="65">
        <v>-11773</v>
      </c>
      <c r="Z11" s="145"/>
      <c r="AA11" s="67"/>
    </row>
    <row r="12" spans="1:27" ht="13.5">
      <c r="A12" s="265" t="s">
        <v>56</v>
      </c>
      <c r="B12" s="266"/>
      <c r="C12" s="177">
        <f aca="true" t="shared" si="0" ref="C12:Y12">SUM(C6:C11)</f>
        <v>12305845</v>
      </c>
      <c r="D12" s="177">
        <f>SUM(D6:D11)</f>
        <v>0</v>
      </c>
      <c r="E12" s="77">
        <f t="shared" si="0"/>
        <v>12922000</v>
      </c>
      <c r="F12" s="78">
        <f t="shared" si="0"/>
        <v>12922000</v>
      </c>
      <c r="G12" s="78">
        <f t="shared" si="0"/>
        <v>11545357</v>
      </c>
      <c r="H12" s="78">
        <f t="shared" si="0"/>
        <v>3044029</v>
      </c>
      <c r="I12" s="78">
        <f t="shared" si="0"/>
        <v>7185316</v>
      </c>
      <c r="J12" s="78">
        <f t="shared" si="0"/>
        <v>21774702</v>
      </c>
      <c r="K12" s="78">
        <f t="shared" si="0"/>
        <v>-256952</v>
      </c>
      <c r="L12" s="78">
        <f t="shared" si="0"/>
        <v>1151273</v>
      </c>
      <c r="M12" s="78">
        <f t="shared" si="0"/>
        <v>6678505</v>
      </c>
      <c r="N12" s="78">
        <f t="shared" si="0"/>
        <v>7572826</v>
      </c>
      <c r="O12" s="78">
        <f t="shared" si="0"/>
        <v>3616222</v>
      </c>
      <c r="P12" s="78">
        <f t="shared" si="0"/>
        <v>66670</v>
      </c>
      <c r="Q12" s="78">
        <f t="shared" si="0"/>
        <v>6949581</v>
      </c>
      <c r="R12" s="78">
        <f t="shared" si="0"/>
        <v>10632473</v>
      </c>
      <c r="S12" s="78">
        <f t="shared" si="0"/>
        <v>0</v>
      </c>
      <c r="T12" s="78">
        <f t="shared" si="0"/>
        <v>0</v>
      </c>
      <c r="U12" s="78">
        <f t="shared" si="0"/>
        <v>0</v>
      </c>
      <c r="V12" s="78">
        <f t="shared" si="0"/>
        <v>0</v>
      </c>
      <c r="W12" s="78">
        <f t="shared" si="0"/>
        <v>39980001</v>
      </c>
      <c r="X12" s="78">
        <f t="shared" si="0"/>
        <v>12922000</v>
      </c>
      <c r="Y12" s="78">
        <f t="shared" si="0"/>
        <v>27058001</v>
      </c>
      <c r="Z12" s="179">
        <f>+IF(X12&lt;&gt;0,+(Y12/X12)*100,0)</f>
        <v>209.39483826033123</v>
      </c>
      <c r="AA12" s="79">
        <f>SUM(AA6:AA11)</f>
        <v>12922000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>
        <v>5459753</v>
      </c>
      <c r="I16" s="164"/>
      <c r="J16" s="65">
        <v>5459753</v>
      </c>
      <c r="K16" s="164">
        <v>8856</v>
      </c>
      <c r="L16" s="164">
        <v>-791539</v>
      </c>
      <c r="M16" s="65">
        <v>-791539</v>
      </c>
      <c r="N16" s="164">
        <v>-1574222</v>
      </c>
      <c r="O16" s="164">
        <v>-3483064</v>
      </c>
      <c r="P16" s="164"/>
      <c r="Q16" s="65"/>
      <c r="R16" s="164">
        <v>-3483064</v>
      </c>
      <c r="S16" s="164"/>
      <c r="T16" s="65"/>
      <c r="U16" s="164"/>
      <c r="V16" s="164"/>
      <c r="W16" s="164">
        <v>402467</v>
      </c>
      <c r="X16" s="65"/>
      <c r="Y16" s="164">
        <v>402467</v>
      </c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>
        <v>-1704529</v>
      </c>
      <c r="Q17" s="65">
        <v>-1732279</v>
      </c>
      <c r="R17" s="65">
        <v>-3436808</v>
      </c>
      <c r="S17" s="65"/>
      <c r="T17" s="65"/>
      <c r="U17" s="65"/>
      <c r="V17" s="65"/>
      <c r="W17" s="65">
        <v>-3436808</v>
      </c>
      <c r="X17" s="65"/>
      <c r="Y17" s="65">
        <v>-3436808</v>
      </c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>
        <v>-8780635</v>
      </c>
      <c r="M18" s="65">
        <v>-8780635</v>
      </c>
      <c r="N18" s="65">
        <v>-17561270</v>
      </c>
      <c r="O18" s="65"/>
      <c r="P18" s="65"/>
      <c r="Q18" s="65"/>
      <c r="R18" s="65"/>
      <c r="S18" s="65"/>
      <c r="T18" s="65"/>
      <c r="U18" s="65"/>
      <c r="V18" s="65"/>
      <c r="W18" s="65">
        <v>-17561270</v>
      </c>
      <c r="X18" s="65"/>
      <c r="Y18" s="65">
        <v>-17561270</v>
      </c>
      <c r="Z18" s="145"/>
      <c r="AA18" s="67"/>
    </row>
    <row r="19" spans="1:27" ht="13.5">
      <c r="A19" s="264" t="s">
        <v>157</v>
      </c>
      <c r="B19" s="197" t="s">
        <v>99</v>
      </c>
      <c r="C19" s="160">
        <v>363041824</v>
      </c>
      <c r="D19" s="160"/>
      <c r="E19" s="64">
        <v>2598000</v>
      </c>
      <c r="F19" s="65">
        <v>2598000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>
        <v>2598000</v>
      </c>
      <c r="Y19" s="65">
        <v>-2598000</v>
      </c>
      <c r="Z19" s="145">
        <v>-100</v>
      </c>
      <c r="AA19" s="67">
        <v>2598000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>
        <v>-791539</v>
      </c>
      <c r="M23" s="65">
        <v>-791539</v>
      </c>
      <c r="N23" s="164">
        <v>-1583078</v>
      </c>
      <c r="O23" s="164"/>
      <c r="P23" s="164"/>
      <c r="Q23" s="65"/>
      <c r="R23" s="164"/>
      <c r="S23" s="164"/>
      <c r="T23" s="65"/>
      <c r="U23" s="164"/>
      <c r="V23" s="164"/>
      <c r="W23" s="164">
        <v>-1583078</v>
      </c>
      <c r="X23" s="65"/>
      <c r="Y23" s="164">
        <v>-1583078</v>
      </c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363041824</v>
      </c>
      <c r="D24" s="177">
        <f>SUM(D15:D23)</f>
        <v>0</v>
      </c>
      <c r="E24" s="81">
        <f t="shared" si="1"/>
        <v>2598000</v>
      </c>
      <c r="F24" s="82">
        <f t="shared" si="1"/>
        <v>2598000</v>
      </c>
      <c r="G24" s="82">
        <f t="shared" si="1"/>
        <v>0</v>
      </c>
      <c r="H24" s="82">
        <f t="shared" si="1"/>
        <v>5459753</v>
      </c>
      <c r="I24" s="82">
        <f t="shared" si="1"/>
        <v>0</v>
      </c>
      <c r="J24" s="82">
        <f t="shared" si="1"/>
        <v>5459753</v>
      </c>
      <c r="K24" s="82">
        <f t="shared" si="1"/>
        <v>8856</v>
      </c>
      <c r="L24" s="82">
        <f t="shared" si="1"/>
        <v>-10363713</v>
      </c>
      <c r="M24" s="82">
        <f t="shared" si="1"/>
        <v>-10363713</v>
      </c>
      <c r="N24" s="82">
        <f t="shared" si="1"/>
        <v>-20718570</v>
      </c>
      <c r="O24" s="82">
        <f t="shared" si="1"/>
        <v>-3483064</v>
      </c>
      <c r="P24" s="82">
        <f t="shared" si="1"/>
        <v>-1704529</v>
      </c>
      <c r="Q24" s="82">
        <f t="shared" si="1"/>
        <v>-1732279</v>
      </c>
      <c r="R24" s="82">
        <f t="shared" si="1"/>
        <v>-6919872</v>
      </c>
      <c r="S24" s="82">
        <f t="shared" si="1"/>
        <v>0</v>
      </c>
      <c r="T24" s="82">
        <f t="shared" si="1"/>
        <v>0</v>
      </c>
      <c r="U24" s="82">
        <f t="shared" si="1"/>
        <v>0</v>
      </c>
      <c r="V24" s="82">
        <f t="shared" si="1"/>
        <v>0</v>
      </c>
      <c r="W24" s="82">
        <f t="shared" si="1"/>
        <v>-22178689</v>
      </c>
      <c r="X24" s="82">
        <f t="shared" si="1"/>
        <v>2598000</v>
      </c>
      <c r="Y24" s="82">
        <f t="shared" si="1"/>
        <v>-24776689</v>
      </c>
      <c r="Z24" s="227">
        <f>+IF(X24&lt;&gt;0,+(Y24/X24)*100,0)</f>
        <v>-953.6831793687451</v>
      </c>
      <c r="AA24" s="84">
        <f>SUM(AA15:AA23)</f>
        <v>2598000</v>
      </c>
    </row>
    <row r="25" spans="1:27" ht="13.5">
      <c r="A25" s="265" t="s">
        <v>162</v>
      </c>
      <c r="B25" s="266"/>
      <c r="C25" s="177">
        <f aca="true" t="shared" si="2" ref="C25:Y25">+C12+C24</f>
        <v>375347669</v>
      </c>
      <c r="D25" s="177">
        <f>+D12+D24</f>
        <v>0</v>
      </c>
      <c r="E25" s="77">
        <f t="shared" si="2"/>
        <v>15520000</v>
      </c>
      <c r="F25" s="78">
        <f t="shared" si="2"/>
        <v>15520000</v>
      </c>
      <c r="G25" s="78">
        <f t="shared" si="2"/>
        <v>11545357</v>
      </c>
      <c r="H25" s="78">
        <f t="shared" si="2"/>
        <v>8503782</v>
      </c>
      <c r="I25" s="78">
        <f t="shared" si="2"/>
        <v>7185316</v>
      </c>
      <c r="J25" s="78">
        <f t="shared" si="2"/>
        <v>27234455</v>
      </c>
      <c r="K25" s="78">
        <f t="shared" si="2"/>
        <v>-248096</v>
      </c>
      <c r="L25" s="78">
        <f t="shared" si="2"/>
        <v>-9212440</v>
      </c>
      <c r="M25" s="78">
        <f t="shared" si="2"/>
        <v>-3685208</v>
      </c>
      <c r="N25" s="78">
        <f t="shared" si="2"/>
        <v>-13145744</v>
      </c>
      <c r="O25" s="78">
        <f t="shared" si="2"/>
        <v>133158</v>
      </c>
      <c r="P25" s="78">
        <f t="shared" si="2"/>
        <v>-1637859</v>
      </c>
      <c r="Q25" s="78">
        <f t="shared" si="2"/>
        <v>5217302</v>
      </c>
      <c r="R25" s="78">
        <f t="shared" si="2"/>
        <v>3712601</v>
      </c>
      <c r="S25" s="78">
        <f t="shared" si="2"/>
        <v>0</v>
      </c>
      <c r="T25" s="78">
        <f t="shared" si="2"/>
        <v>0</v>
      </c>
      <c r="U25" s="78">
        <f t="shared" si="2"/>
        <v>0</v>
      </c>
      <c r="V25" s="78">
        <f t="shared" si="2"/>
        <v>0</v>
      </c>
      <c r="W25" s="78">
        <f t="shared" si="2"/>
        <v>17801312</v>
      </c>
      <c r="X25" s="78">
        <f t="shared" si="2"/>
        <v>15520000</v>
      </c>
      <c r="Y25" s="78">
        <f t="shared" si="2"/>
        <v>2281312</v>
      </c>
      <c r="Z25" s="179">
        <f>+IF(X25&lt;&gt;0,+(Y25/X25)*100,0)</f>
        <v>14.699175257731959</v>
      </c>
      <c r="AA25" s="79">
        <f>+AA12+AA24</f>
        <v>15520000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382260</v>
      </c>
      <c r="D30" s="160"/>
      <c r="E30" s="64">
        <v>91000</v>
      </c>
      <c r="F30" s="65">
        <v>91000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>
        <v>91000</v>
      </c>
      <c r="Y30" s="65">
        <v>-91000</v>
      </c>
      <c r="Z30" s="145">
        <v>-100</v>
      </c>
      <c r="AA30" s="67">
        <v>91000</v>
      </c>
    </row>
    <row r="31" spans="1:27" ht="13.5">
      <c r="A31" s="264" t="s">
        <v>166</v>
      </c>
      <c r="B31" s="197"/>
      <c r="C31" s="160">
        <v>22313</v>
      </c>
      <c r="D31" s="160"/>
      <c r="E31" s="64"/>
      <c r="F31" s="65"/>
      <c r="G31" s="65">
        <v>-435</v>
      </c>
      <c r="H31" s="65">
        <v>-435</v>
      </c>
      <c r="I31" s="65">
        <v>-435</v>
      </c>
      <c r="J31" s="65">
        <v>-1305</v>
      </c>
      <c r="K31" s="65">
        <v>-81</v>
      </c>
      <c r="L31" s="65">
        <v>-473</v>
      </c>
      <c r="M31" s="65"/>
      <c r="N31" s="65">
        <v>-554</v>
      </c>
      <c r="O31" s="65">
        <v>103</v>
      </c>
      <c r="P31" s="65">
        <v>103</v>
      </c>
      <c r="Q31" s="65">
        <v>103</v>
      </c>
      <c r="R31" s="65">
        <v>309</v>
      </c>
      <c r="S31" s="65"/>
      <c r="T31" s="65"/>
      <c r="U31" s="65"/>
      <c r="V31" s="65"/>
      <c r="W31" s="65">
        <v>-1550</v>
      </c>
      <c r="X31" s="65"/>
      <c r="Y31" s="65">
        <v>-1550</v>
      </c>
      <c r="Z31" s="145"/>
      <c r="AA31" s="67"/>
    </row>
    <row r="32" spans="1:27" ht="13.5">
      <c r="A32" s="264" t="s">
        <v>167</v>
      </c>
      <c r="B32" s="197" t="s">
        <v>94</v>
      </c>
      <c r="C32" s="160">
        <v>16690347</v>
      </c>
      <c r="D32" s="160"/>
      <c r="E32" s="64">
        <v>2077000</v>
      </c>
      <c r="F32" s="65">
        <v>2077000</v>
      </c>
      <c r="G32" s="65">
        <v>-116062</v>
      </c>
      <c r="H32" s="65">
        <v>478184</v>
      </c>
      <c r="I32" s="65">
        <v>779665</v>
      </c>
      <c r="J32" s="65">
        <v>1141787</v>
      </c>
      <c r="K32" s="65">
        <v>982348</v>
      </c>
      <c r="L32" s="65">
        <v>1542690</v>
      </c>
      <c r="M32" s="65">
        <v>1739367</v>
      </c>
      <c r="N32" s="65">
        <v>4264405</v>
      </c>
      <c r="O32" s="65">
        <v>3816290</v>
      </c>
      <c r="P32" s="65">
        <v>4002220</v>
      </c>
      <c r="Q32" s="65">
        <v>4242871</v>
      </c>
      <c r="R32" s="65">
        <v>12061381</v>
      </c>
      <c r="S32" s="65"/>
      <c r="T32" s="65"/>
      <c r="U32" s="65"/>
      <c r="V32" s="65"/>
      <c r="W32" s="65">
        <v>17467573</v>
      </c>
      <c r="X32" s="65">
        <v>2077000</v>
      </c>
      <c r="Y32" s="65">
        <v>15390573</v>
      </c>
      <c r="Z32" s="145">
        <v>741</v>
      </c>
      <c r="AA32" s="67">
        <v>2077000</v>
      </c>
    </row>
    <row r="33" spans="1:27" ht="13.5">
      <c r="A33" s="264" t="s">
        <v>168</v>
      </c>
      <c r="B33" s="197"/>
      <c r="C33" s="160">
        <v>875580</v>
      </c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58</v>
      </c>
      <c r="B34" s="266"/>
      <c r="C34" s="177">
        <f aca="true" t="shared" si="3" ref="C34:Y34">SUM(C29:C33)</f>
        <v>17970500</v>
      </c>
      <c r="D34" s="177">
        <f>SUM(D29:D33)</f>
        <v>0</v>
      </c>
      <c r="E34" s="77">
        <f t="shared" si="3"/>
        <v>2168000</v>
      </c>
      <c r="F34" s="78">
        <f t="shared" si="3"/>
        <v>2168000</v>
      </c>
      <c r="G34" s="78">
        <f t="shared" si="3"/>
        <v>-116497</v>
      </c>
      <c r="H34" s="78">
        <f t="shared" si="3"/>
        <v>477749</v>
      </c>
      <c r="I34" s="78">
        <f t="shared" si="3"/>
        <v>779230</v>
      </c>
      <c r="J34" s="78">
        <f t="shared" si="3"/>
        <v>1140482</v>
      </c>
      <c r="K34" s="78">
        <f t="shared" si="3"/>
        <v>982267</v>
      </c>
      <c r="L34" s="78">
        <f t="shared" si="3"/>
        <v>1542217</v>
      </c>
      <c r="M34" s="78">
        <f t="shared" si="3"/>
        <v>1739367</v>
      </c>
      <c r="N34" s="78">
        <f t="shared" si="3"/>
        <v>4263851</v>
      </c>
      <c r="O34" s="78">
        <f t="shared" si="3"/>
        <v>3816393</v>
      </c>
      <c r="P34" s="78">
        <f t="shared" si="3"/>
        <v>4002323</v>
      </c>
      <c r="Q34" s="78">
        <f t="shared" si="3"/>
        <v>4242974</v>
      </c>
      <c r="R34" s="78">
        <f t="shared" si="3"/>
        <v>12061690</v>
      </c>
      <c r="S34" s="78">
        <f t="shared" si="3"/>
        <v>0</v>
      </c>
      <c r="T34" s="78">
        <f t="shared" si="3"/>
        <v>0</v>
      </c>
      <c r="U34" s="78">
        <f t="shared" si="3"/>
        <v>0</v>
      </c>
      <c r="V34" s="78">
        <f t="shared" si="3"/>
        <v>0</v>
      </c>
      <c r="W34" s="78">
        <f t="shared" si="3"/>
        <v>17466023</v>
      </c>
      <c r="X34" s="78">
        <f t="shared" si="3"/>
        <v>2168000</v>
      </c>
      <c r="Y34" s="78">
        <f t="shared" si="3"/>
        <v>15298023</v>
      </c>
      <c r="Z34" s="179">
        <f>+IF(X34&lt;&gt;0,+(Y34/X34)*100,0)</f>
        <v>705.6283671586716</v>
      </c>
      <c r="AA34" s="79">
        <f>SUM(AA29:AA33)</f>
        <v>2168000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1031801</v>
      </c>
      <c r="D37" s="160"/>
      <c r="E37" s="64">
        <v>1327000</v>
      </c>
      <c r="F37" s="65">
        <v>1327000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>
        <v>1327000</v>
      </c>
      <c r="Y37" s="65">
        <v>-1327000</v>
      </c>
      <c r="Z37" s="145">
        <v>-100</v>
      </c>
      <c r="AA37" s="67">
        <v>1327000</v>
      </c>
    </row>
    <row r="38" spans="1:27" ht="13.5">
      <c r="A38" s="264" t="s">
        <v>168</v>
      </c>
      <c r="B38" s="197"/>
      <c r="C38" s="160"/>
      <c r="D38" s="1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1031801</v>
      </c>
      <c r="D39" s="177">
        <f>SUM(D37:D38)</f>
        <v>0</v>
      </c>
      <c r="E39" s="81">
        <f t="shared" si="4"/>
        <v>1327000</v>
      </c>
      <c r="F39" s="82">
        <f t="shared" si="4"/>
        <v>1327000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  <c r="O39" s="82">
        <f t="shared" si="4"/>
        <v>0</v>
      </c>
      <c r="P39" s="82">
        <f t="shared" si="4"/>
        <v>0</v>
      </c>
      <c r="Q39" s="82">
        <f t="shared" si="4"/>
        <v>0</v>
      </c>
      <c r="R39" s="82">
        <f t="shared" si="4"/>
        <v>0</v>
      </c>
      <c r="S39" s="82">
        <f t="shared" si="4"/>
        <v>0</v>
      </c>
      <c r="T39" s="82">
        <f t="shared" si="4"/>
        <v>0</v>
      </c>
      <c r="U39" s="82">
        <f t="shared" si="4"/>
        <v>0</v>
      </c>
      <c r="V39" s="82">
        <f t="shared" si="4"/>
        <v>0</v>
      </c>
      <c r="W39" s="82">
        <f t="shared" si="4"/>
        <v>0</v>
      </c>
      <c r="X39" s="82">
        <f t="shared" si="4"/>
        <v>1327000</v>
      </c>
      <c r="Y39" s="82">
        <f t="shared" si="4"/>
        <v>-1327000</v>
      </c>
      <c r="Z39" s="227">
        <f>+IF(X39&lt;&gt;0,+(Y39/X39)*100,0)</f>
        <v>-100</v>
      </c>
      <c r="AA39" s="84">
        <f>SUM(AA37:AA38)</f>
        <v>1327000</v>
      </c>
    </row>
    <row r="40" spans="1:27" ht="13.5">
      <c r="A40" s="265" t="s">
        <v>170</v>
      </c>
      <c r="B40" s="266"/>
      <c r="C40" s="177">
        <f aca="true" t="shared" si="5" ref="C40:Y40">+C34+C39</f>
        <v>19002301</v>
      </c>
      <c r="D40" s="177">
        <f>+D34+D39</f>
        <v>0</v>
      </c>
      <c r="E40" s="77">
        <f t="shared" si="5"/>
        <v>3495000</v>
      </c>
      <c r="F40" s="78">
        <f t="shared" si="5"/>
        <v>3495000</v>
      </c>
      <c r="G40" s="78">
        <f t="shared" si="5"/>
        <v>-116497</v>
      </c>
      <c r="H40" s="78">
        <f t="shared" si="5"/>
        <v>477749</v>
      </c>
      <c r="I40" s="78">
        <f t="shared" si="5"/>
        <v>779230</v>
      </c>
      <c r="J40" s="78">
        <f t="shared" si="5"/>
        <v>1140482</v>
      </c>
      <c r="K40" s="78">
        <f t="shared" si="5"/>
        <v>982267</v>
      </c>
      <c r="L40" s="78">
        <f t="shared" si="5"/>
        <v>1542217</v>
      </c>
      <c r="M40" s="78">
        <f t="shared" si="5"/>
        <v>1739367</v>
      </c>
      <c r="N40" s="78">
        <f t="shared" si="5"/>
        <v>4263851</v>
      </c>
      <c r="O40" s="78">
        <f t="shared" si="5"/>
        <v>3816393</v>
      </c>
      <c r="P40" s="78">
        <f t="shared" si="5"/>
        <v>4002323</v>
      </c>
      <c r="Q40" s="78">
        <f t="shared" si="5"/>
        <v>4242974</v>
      </c>
      <c r="R40" s="78">
        <f t="shared" si="5"/>
        <v>12061690</v>
      </c>
      <c r="S40" s="78">
        <f t="shared" si="5"/>
        <v>0</v>
      </c>
      <c r="T40" s="78">
        <f t="shared" si="5"/>
        <v>0</v>
      </c>
      <c r="U40" s="78">
        <f t="shared" si="5"/>
        <v>0</v>
      </c>
      <c r="V40" s="78">
        <f t="shared" si="5"/>
        <v>0</v>
      </c>
      <c r="W40" s="78">
        <f t="shared" si="5"/>
        <v>17466023</v>
      </c>
      <c r="X40" s="78">
        <f t="shared" si="5"/>
        <v>3495000</v>
      </c>
      <c r="Y40" s="78">
        <f t="shared" si="5"/>
        <v>13971023</v>
      </c>
      <c r="Z40" s="179">
        <f>+IF(X40&lt;&gt;0,+(Y40/X40)*100,0)</f>
        <v>399.74314735336196</v>
      </c>
      <c r="AA40" s="79">
        <f>+AA34+AA39</f>
        <v>3495000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356345368</v>
      </c>
      <c r="D42" s="272">
        <f>+D25-D40</f>
        <v>0</v>
      </c>
      <c r="E42" s="273">
        <f t="shared" si="6"/>
        <v>12025000</v>
      </c>
      <c r="F42" s="274">
        <f t="shared" si="6"/>
        <v>12025000</v>
      </c>
      <c r="G42" s="274">
        <f t="shared" si="6"/>
        <v>11661854</v>
      </c>
      <c r="H42" s="274">
        <f t="shared" si="6"/>
        <v>8026033</v>
      </c>
      <c r="I42" s="274">
        <f t="shared" si="6"/>
        <v>6406086</v>
      </c>
      <c r="J42" s="274">
        <f t="shared" si="6"/>
        <v>26093973</v>
      </c>
      <c r="K42" s="274">
        <f t="shared" si="6"/>
        <v>-1230363</v>
      </c>
      <c r="L42" s="274">
        <f t="shared" si="6"/>
        <v>-10754657</v>
      </c>
      <c r="M42" s="274">
        <f t="shared" si="6"/>
        <v>-5424575</v>
      </c>
      <c r="N42" s="274">
        <f t="shared" si="6"/>
        <v>-17409595</v>
      </c>
      <c r="O42" s="274">
        <f t="shared" si="6"/>
        <v>-3683235</v>
      </c>
      <c r="P42" s="274">
        <f t="shared" si="6"/>
        <v>-5640182</v>
      </c>
      <c r="Q42" s="274">
        <f t="shared" si="6"/>
        <v>974328</v>
      </c>
      <c r="R42" s="274">
        <f t="shared" si="6"/>
        <v>-8349089</v>
      </c>
      <c r="S42" s="274">
        <f t="shared" si="6"/>
        <v>0</v>
      </c>
      <c r="T42" s="274">
        <f t="shared" si="6"/>
        <v>0</v>
      </c>
      <c r="U42" s="274">
        <f t="shared" si="6"/>
        <v>0</v>
      </c>
      <c r="V42" s="274">
        <f t="shared" si="6"/>
        <v>0</v>
      </c>
      <c r="W42" s="274">
        <f t="shared" si="6"/>
        <v>335289</v>
      </c>
      <c r="X42" s="274">
        <f t="shared" si="6"/>
        <v>12025000</v>
      </c>
      <c r="Y42" s="274">
        <f t="shared" si="6"/>
        <v>-11689711</v>
      </c>
      <c r="Z42" s="275">
        <f>+IF(X42&lt;&gt;0,+(Y42/X42)*100,0)</f>
        <v>-97.21173388773389</v>
      </c>
      <c r="AA42" s="276">
        <f>+AA25-AA40</f>
        <v>12025000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356345368</v>
      </c>
      <c r="D45" s="160"/>
      <c r="E45" s="64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144"/>
      <c r="AA45" s="67"/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356345368</v>
      </c>
      <c r="D48" s="232">
        <f>SUM(D45:D47)</f>
        <v>0</v>
      </c>
      <c r="E48" s="279">
        <f t="shared" si="7"/>
        <v>0</v>
      </c>
      <c r="F48" s="234">
        <f t="shared" si="7"/>
        <v>0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0</v>
      </c>
      <c r="Y48" s="234">
        <f t="shared" si="7"/>
        <v>0</v>
      </c>
      <c r="Z48" s="280">
        <f>+IF(X48&lt;&gt;0,+(Y48/X48)*100,0)</f>
        <v>0</v>
      </c>
      <c r="AA48" s="247">
        <f>SUM(AA45:AA47)</f>
        <v>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12430925</v>
      </c>
      <c r="D6" s="160">
        <v>13918159</v>
      </c>
      <c r="E6" s="64">
        <v>7291000</v>
      </c>
      <c r="F6" s="65">
        <v>7291000</v>
      </c>
      <c r="G6" s="65">
        <v>470415</v>
      </c>
      <c r="H6" s="65">
        <v>690794</v>
      </c>
      <c r="I6" s="65">
        <v>4371017</v>
      </c>
      <c r="J6" s="65">
        <v>5532226</v>
      </c>
      <c r="K6" s="65">
        <v>1078100</v>
      </c>
      <c r="L6" s="65">
        <v>842748</v>
      </c>
      <c r="M6" s="65">
        <v>770996</v>
      </c>
      <c r="N6" s="65">
        <v>2691844</v>
      </c>
      <c r="O6" s="65">
        <v>1706490</v>
      </c>
      <c r="P6" s="65">
        <v>1393403</v>
      </c>
      <c r="Q6" s="65">
        <v>2594196</v>
      </c>
      <c r="R6" s="65">
        <v>5694089</v>
      </c>
      <c r="S6" s="65"/>
      <c r="T6" s="65"/>
      <c r="U6" s="65"/>
      <c r="V6" s="65"/>
      <c r="W6" s="65">
        <v>13918159</v>
      </c>
      <c r="X6" s="65">
        <v>7291000</v>
      </c>
      <c r="Y6" s="65">
        <v>6627159</v>
      </c>
      <c r="Z6" s="145">
        <v>90.9</v>
      </c>
      <c r="AA6" s="67">
        <v>7291000</v>
      </c>
    </row>
    <row r="7" spans="1:27" ht="13.5">
      <c r="A7" s="264" t="s">
        <v>181</v>
      </c>
      <c r="B7" s="197" t="s">
        <v>72</v>
      </c>
      <c r="C7" s="160">
        <v>12472629</v>
      </c>
      <c r="D7" s="160">
        <v>19987347</v>
      </c>
      <c r="E7" s="64">
        <v>11375001</v>
      </c>
      <c r="F7" s="65">
        <v>11375001</v>
      </c>
      <c r="G7" s="65">
        <v>7908648</v>
      </c>
      <c r="H7" s="65">
        <v>2248493</v>
      </c>
      <c r="I7" s="65"/>
      <c r="J7" s="65">
        <v>10157141</v>
      </c>
      <c r="K7" s="65">
        <v>613983</v>
      </c>
      <c r="L7" s="65">
        <v>392000</v>
      </c>
      <c r="M7" s="65">
        <v>4773474</v>
      </c>
      <c r="N7" s="65">
        <v>5779457</v>
      </c>
      <c r="O7" s="65">
        <v>117920</v>
      </c>
      <c r="P7" s="65"/>
      <c r="Q7" s="65">
        <v>3932829</v>
      </c>
      <c r="R7" s="65">
        <v>4050749</v>
      </c>
      <c r="S7" s="65"/>
      <c r="T7" s="65"/>
      <c r="U7" s="65"/>
      <c r="V7" s="65"/>
      <c r="W7" s="65">
        <v>19987347</v>
      </c>
      <c r="X7" s="65">
        <v>11375001</v>
      </c>
      <c r="Y7" s="65">
        <v>8612346</v>
      </c>
      <c r="Z7" s="145">
        <v>75.71</v>
      </c>
      <c r="AA7" s="67">
        <v>11375001</v>
      </c>
    </row>
    <row r="8" spans="1:27" ht="13.5">
      <c r="A8" s="264" t="s">
        <v>182</v>
      </c>
      <c r="B8" s="197" t="s">
        <v>72</v>
      </c>
      <c r="C8" s="160">
        <v>10609453</v>
      </c>
      <c r="D8" s="160">
        <v>8877544</v>
      </c>
      <c r="E8" s="64">
        <v>6962000</v>
      </c>
      <c r="F8" s="65">
        <v>6962000</v>
      </c>
      <c r="G8" s="65">
        <v>507482</v>
      </c>
      <c r="H8" s="65">
        <v>400000</v>
      </c>
      <c r="I8" s="65">
        <v>1976956</v>
      </c>
      <c r="J8" s="65">
        <v>2884438</v>
      </c>
      <c r="K8" s="65">
        <v>2359106</v>
      </c>
      <c r="L8" s="65"/>
      <c r="M8" s="65"/>
      <c r="N8" s="65">
        <v>2359106</v>
      </c>
      <c r="O8" s="65"/>
      <c r="P8" s="65"/>
      <c r="Q8" s="65">
        <v>3634000</v>
      </c>
      <c r="R8" s="65">
        <v>3634000</v>
      </c>
      <c r="S8" s="65"/>
      <c r="T8" s="65"/>
      <c r="U8" s="65"/>
      <c r="V8" s="65"/>
      <c r="W8" s="65">
        <v>8877544</v>
      </c>
      <c r="X8" s="65">
        <v>6962000</v>
      </c>
      <c r="Y8" s="65">
        <v>1915544</v>
      </c>
      <c r="Z8" s="145">
        <v>27.51</v>
      </c>
      <c r="AA8" s="67">
        <v>6962000</v>
      </c>
    </row>
    <row r="9" spans="1:27" ht="13.5">
      <c r="A9" s="264" t="s">
        <v>183</v>
      </c>
      <c r="B9" s="197"/>
      <c r="C9" s="160">
        <v>1862678</v>
      </c>
      <c r="D9" s="160">
        <v>146912</v>
      </c>
      <c r="E9" s="64"/>
      <c r="F9" s="65"/>
      <c r="G9" s="65">
        <v>444</v>
      </c>
      <c r="H9" s="65"/>
      <c r="I9" s="65"/>
      <c r="J9" s="65">
        <v>444</v>
      </c>
      <c r="K9" s="65"/>
      <c r="L9" s="65"/>
      <c r="M9" s="65">
        <v>146468</v>
      </c>
      <c r="N9" s="65">
        <v>146468</v>
      </c>
      <c r="O9" s="65"/>
      <c r="P9" s="65"/>
      <c r="Q9" s="65"/>
      <c r="R9" s="65"/>
      <c r="S9" s="65"/>
      <c r="T9" s="65"/>
      <c r="U9" s="65"/>
      <c r="V9" s="65"/>
      <c r="W9" s="65">
        <v>146912</v>
      </c>
      <c r="X9" s="65"/>
      <c r="Y9" s="65">
        <v>146912</v>
      </c>
      <c r="Z9" s="145"/>
      <c r="AA9" s="67"/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-32669870</v>
      </c>
      <c r="D12" s="160">
        <v>-25335043</v>
      </c>
      <c r="E12" s="64">
        <v>-6110000</v>
      </c>
      <c r="F12" s="65">
        <v>-6110000</v>
      </c>
      <c r="G12" s="65">
        <v>-2086532</v>
      </c>
      <c r="H12" s="65">
        <v>-2283248</v>
      </c>
      <c r="I12" s="65">
        <v>-5253019</v>
      </c>
      <c r="J12" s="65">
        <v>-9622799</v>
      </c>
      <c r="K12" s="65">
        <v>-3538237</v>
      </c>
      <c r="L12" s="65">
        <v>-1913398</v>
      </c>
      <c r="M12" s="65">
        <v>-2085261</v>
      </c>
      <c r="N12" s="65">
        <v>-7536896</v>
      </c>
      <c r="O12" s="65">
        <v>-2879707</v>
      </c>
      <c r="P12" s="65">
        <v>-2407680</v>
      </c>
      <c r="Q12" s="65">
        <v>-2887961</v>
      </c>
      <c r="R12" s="65">
        <v>-8175348</v>
      </c>
      <c r="S12" s="65"/>
      <c r="T12" s="65"/>
      <c r="U12" s="65"/>
      <c r="V12" s="65"/>
      <c r="W12" s="65">
        <v>-25335043</v>
      </c>
      <c r="X12" s="65">
        <v>-6110000</v>
      </c>
      <c r="Y12" s="65">
        <v>-19225043</v>
      </c>
      <c r="Z12" s="145">
        <v>314.65</v>
      </c>
      <c r="AA12" s="67">
        <v>-6110000</v>
      </c>
    </row>
    <row r="13" spans="1:27" ht="13.5">
      <c r="A13" s="264" t="s">
        <v>40</v>
      </c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64" t="s">
        <v>42</v>
      </c>
      <c r="B14" s="197" t="s">
        <v>72</v>
      </c>
      <c r="C14" s="160">
        <v>-6043237</v>
      </c>
      <c r="D14" s="160">
        <v>-12571720</v>
      </c>
      <c r="E14" s="64">
        <v>-4100000</v>
      </c>
      <c r="F14" s="65">
        <v>-4100000</v>
      </c>
      <c r="G14" s="65">
        <v>-571512</v>
      </c>
      <c r="H14" s="65">
        <v>-1699491</v>
      </c>
      <c r="I14" s="65">
        <v>-1540641</v>
      </c>
      <c r="J14" s="65">
        <v>-3811644</v>
      </c>
      <c r="K14" s="65">
        <v>-1413359</v>
      </c>
      <c r="L14" s="65">
        <v>-3548993</v>
      </c>
      <c r="M14" s="65">
        <v>-1670971</v>
      </c>
      <c r="N14" s="65">
        <v>-6633323</v>
      </c>
      <c r="O14" s="65">
        <v>-271084</v>
      </c>
      <c r="P14" s="65">
        <v>-543096</v>
      </c>
      <c r="Q14" s="65">
        <v>-1312573</v>
      </c>
      <c r="R14" s="65">
        <v>-2126753</v>
      </c>
      <c r="S14" s="65"/>
      <c r="T14" s="65"/>
      <c r="U14" s="65"/>
      <c r="V14" s="65"/>
      <c r="W14" s="65">
        <v>-12571720</v>
      </c>
      <c r="X14" s="65">
        <v>-4100000</v>
      </c>
      <c r="Y14" s="65">
        <v>-8471720</v>
      </c>
      <c r="Z14" s="145">
        <v>206.63</v>
      </c>
      <c r="AA14" s="67">
        <v>-4100000</v>
      </c>
    </row>
    <row r="15" spans="1:27" ht="13.5">
      <c r="A15" s="265" t="s">
        <v>187</v>
      </c>
      <c r="B15" s="266"/>
      <c r="C15" s="177">
        <f aca="true" t="shared" si="0" ref="C15:Y15">SUM(C6:C14)</f>
        <v>-1337422</v>
      </c>
      <c r="D15" s="177">
        <f>SUM(D6:D14)</f>
        <v>5023199</v>
      </c>
      <c r="E15" s="77">
        <f t="shared" si="0"/>
        <v>15418001</v>
      </c>
      <c r="F15" s="78">
        <f t="shared" si="0"/>
        <v>15418001</v>
      </c>
      <c r="G15" s="78">
        <f t="shared" si="0"/>
        <v>6228945</v>
      </c>
      <c r="H15" s="78">
        <f t="shared" si="0"/>
        <v>-643452</v>
      </c>
      <c r="I15" s="78">
        <f t="shared" si="0"/>
        <v>-445687</v>
      </c>
      <c r="J15" s="78">
        <f t="shared" si="0"/>
        <v>5139806</v>
      </c>
      <c r="K15" s="78">
        <f t="shared" si="0"/>
        <v>-900407</v>
      </c>
      <c r="L15" s="78">
        <f t="shared" si="0"/>
        <v>-4227643</v>
      </c>
      <c r="M15" s="78">
        <f t="shared" si="0"/>
        <v>1934706</v>
      </c>
      <c r="N15" s="78">
        <f t="shared" si="0"/>
        <v>-3193344</v>
      </c>
      <c r="O15" s="78">
        <f t="shared" si="0"/>
        <v>-1326381</v>
      </c>
      <c r="P15" s="78">
        <f t="shared" si="0"/>
        <v>-1557373</v>
      </c>
      <c r="Q15" s="78">
        <f t="shared" si="0"/>
        <v>5960491</v>
      </c>
      <c r="R15" s="78">
        <f t="shared" si="0"/>
        <v>3076737</v>
      </c>
      <c r="S15" s="78">
        <f t="shared" si="0"/>
        <v>0</v>
      </c>
      <c r="T15" s="78">
        <f t="shared" si="0"/>
        <v>0</v>
      </c>
      <c r="U15" s="78">
        <f t="shared" si="0"/>
        <v>0</v>
      </c>
      <c r="V15" s="78">
        <f t="shared" si="0"/>
        <v>0</v>
      </c>
      <c r="W15" s="78">
        <f t="shared" si="0"/>
        <v>5023199</v>
      </c>
      <c r="X15" s="78">
        <f t="shared" si="0"/>
        <v>15418001</v>
      </c>
      <c r="Y15" s="78">
        <f t="shared" si="0"/>
        <v>-10394802</v>
      </c>
      <c r="Z15" s="179">
        <f>+IF(X15&lt;&gt;0,+(Y15/X15)*100,0)</f>
        <v>-67.41990741860764</v>
      </c>
      <c r="AA15" s="79">
        <f>SUM(AA6:AA14)</f>
        <v>15418001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>
        <v>322739</v>
      </c>
      <c r="E19" s="64"/>
      <c r="F19" s="65"/>
      <c r="G19" s="164"/>
      <c r="H19" s="164">
        <v>322739</v>
      </c>
      <c r="I19" s="164"/>
      <c r="J19" s="65">
        <v>322739</v>
      </c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>
        <v>322739</v>
      </c>
      <c r="X19" s="65"/>
      <c r="Y19" s="164">
        <v>322739</v>
      </c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-36308</v>
      </c>
      <c r="D24" s="160"/>
      <c r="E24" s="64">
        <v>-6962004</v>
      </c>
      <c r="F24" s="65">
        <v>-6962004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>
        <v>-6962004</v>
      </c>
      <c r="Y24" s="65">
        <v>6962004</v>
      </c>
      <c r="Z24" s="145">
        <v>-100</v>
      </c>
      <c r="AA24" s="67">
        <v>-6962004</v>
      </c>
    </row>
    <row r="25" spans="1:27" ht="13.5">
      <c r="A25" s="265" t="s">
        <v>194</v>
      </c>
      <c r="B25" s="266"/>
      <c r="C25" s="177">
        <f aca="true" t="shared" si="1" ref="C25:Y25">SUM(C19:C24)</f>
        <v>-36308</v>
      </c>
      <c r="D25" s="177">
        <f>SUM(D19:D24)</f>
        <v>322739</v>
      </c>
      <c r="E25" s="77">
        <f t="shared" si="1"/>
        <v>-6962004</v>
      </c>
      <c r="F25" s="78">
        <f t="shared" si="1"/>
        <v>-6962004</v>
      </c>
      <c r="G25" s="78">
        <f t="shared" si="1"/>
        <v>0</v>
      </c>
      <c r="H25" s="78">
        <f t="shared" si="1"/>
        <v>322739</v>
      </c>
      <c r="I25" s="78">
        <f t="shared" si="1"/>
        <v>0</v>
      </c>
      <c r="J25" s="78">
        <f t="shared" si="1"/>
        <v>322739</v>
      </c>
      <c r="K25" s="78">
        <f t="shared" si="1"/>
        <v>0</v>
      </c>
      <c r="L25" s="78">
        <f t="shared" si="1"/>
        <v>0</v>
      </c>
      <c r="M25" s="78">
        <f t="shared" si="1"/>
        <v>0</v>
      </c>
      <c r="N25" s="78">
        <f t="shared" si="1"/>
        <v>0</v>
      </c>
      <c r="O25" s="78">
        <f t="shared" si="1"/>
        <v>0</v>
      </c>
      <c r="P25" s="78">
        <f t="shared" si="1"/>
        <v>0</v>
      </c>
      <c r="Q25" s="78">
        <f t="shared" si="1"/>
        <v>0</v>
      </c>
      <c r="R25" s="78">
        <f t="shared" si="1"/>
        <v>0</v>
      </c>
      <c r="S25" s="78">
        <f t="shared" si="1"/>
        <v>0</v>
      </c>
      <c r="T25" s="78">
        <f t="shared" si="1"/>
        <v>0</v>
      </c>
      <c r="U25" s="78">
        <f t="shared" si="1"/>
        <v>0</v>
      </c>
      <c r="V25" s="78">
        <f t="shared" si="1"/>
        <v>0</v>
      </c>
      <c r="W25" s="78">
        <f t="shared" si="1"/>
        <v>322739</v>
      </c>
      <c r="X25" s="78">
        <f t="shared" si="1"/>
        <v>-6962004</v>
      </c>
      <c r="Y25" s="78">
        <f t="shared" si="1"/>
        <v>7284743</v>
      </c>
      <c r="Z25" s="179">
        <f>+IF(X25&lt;&gt;0,+(Y25/X25)*100,0)</f>
        <v>-104.6357198300949</v>
      </c>
      <c r="AA25" s="79">
        <f>SUM(AA19:AA24)</f>
        <v>-6962004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0</v>
      </c>
      <c r="D34" s="177">
        <f>SUM(D29:D33)</f>
        <v>0</v>
      </c>
      <c r="E34" s="77">
        <f t="shared" si="2"/>
        <v>0</v>
      </c>
      <c r="F34" s="78">
        <f t="shared" si="2"/>
        <v>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0</v>
      </c>
      <c r="Y34" s="78">
        <f t="shared" si="2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-1373730</v>
      </c>
      <c r="D36" s="158">
        <f>+D15+D25+D34</f>
        <v>5345938</v>
      </c>
      <c r="E36" s="104">
        <f t="shared" si="3"/>
        <v>8455997</v>
      </c>
      <c r="F36" s="105">
        <f t="shared" si="3"/>
        <v>8455997</v>
      </c>
      <c r="G36" s="105">
        <f t="shared" si="3"/>
        <v>6228945</v>
      </c>
      <c r="H36" s="105">
        <f t="shared" si="3"/>
        <v>-320713</v>
      </c>
      <c r="I36" s="105">
        <f t="shared" si="3"/>
        <v>-445687</v>
      </c>
      <c r="J36" s="105">
        <f t="shared" si="3"/>
        <v>5462545</v>
      </c>
      <c r="K36" s="105">
        <f t="shared" si="3"/>
        <v>-900407</v>
      </c>
      <c r="L36" s="105">
        <f t="shared" si="3"/>
        <v>-4227643</v>
      </c>
      <c r="M36" s="105">
        <f t="shared" si="3"/>
        <v>1934706</v>
      </c>
      <c r="N36" s="105">
        <f t="shared" si="3"/>
        <v>-3193344</v>
      </c>
      <c r="O36" s="105">
        <f t="shared" si="3"/>
        <v>-1326381</v>
      </c>
      <c r="P36" s="105">
        <f t="shared" si="3"/>
        <v>-1557373</v>
      </c>
      <c r="Q36" s="105">
        <f t="shared" si="3"/>
        <v>5960491</v>
      </c>
      <c r="R36" s="105">
        <f t="shared" si="3"/>
        <v>3076737</v>
      </c>
      <c r="S36" s="105">
        <f t="shared" si="3"/>
        <v>0</v>
      </c>
      <c r="T36" s="105">
        <f t="shared" si="3"/>
        <v>0</v>
      </c>
      <c r="U36" s="105">
        <f t="shared" si="3"/>
        <v>0</v>
      </c>
      <c r="V36" s="105">
        <f t="shared" si="3"/>
        <v>0</v>
      </c>
      <c r="W36" s="105">
        <f t="shared" si="3"/>
        <v>5345938</v>
      </c>
      <c r="X36" s="105">
        <f t="shared" si="3"/>
        <v>8455997</v>
      </c>
      <c r="Y36" s="105">
        <f t="shared" si="3"/>
        <v>-3110059</v>
      </c>
      <c r="Z36" s="142">
        <f>+IF(X36&lt;&gt;0,+(Y36/X36)*100,0)</f>
        <v>-36.779329510168935</v>
      </c>
      <c r="AA36" s="107">
        <f>+AA15+AA25+AA34</f>
        <v>8455997</v>
      </c>
    </row>
    <row r="37" spans="1:27" ht="13.5">
      <c r="A37" s="264" t="s">
        <v>202</v>
      </c>
      <c r="B37" s="197" t="s">
        <v>96</v>
      </c>
      <c r="C37" s="158"/>
      <c r="D37" s="158">
        <v>1214734</v>
      </c>
      <c r="E37" s="104"/>
      <c r="F37" s="105"/>
      <c r="G37" s="105">
        <v>1214734</v>
      </c>
      <c r="H37" s="105">
        <v>7443679</v>
      </c>
      <c r="I37" s="105">
        <v>7122966</v>
      </c>
      <c r="J37" s="105">
        <v>1214734</v>
      </c>
      <c r="K37" s="105">
        <v>6677279</v>
      </c>
      <c r="L37" s="105">
        <v>5776872</v>
      </c>
      <c r="M37" s="105">
        <v>1549229</v>
      </c>
      <c r="N37" s="105">
        <v>6677279</v>
      </c>
      <c r="O37" s="105">
        <v>3483935</v>
      </c>
      <c r="P37" s="105">
        <v>2157554</v>
      </c>
      <c r="Q37" s="105">
        <v>600181</v>
      </c>
      <c r="R37" s="105">
        <v>3483935</v>
      </c>
      <c r="S37" s="105">
        <v>6560672</v>
      </c>
      <c r="T37" s="105">
        <v>6560672</v>
      </c>
      <c r="U37" s="105">
        <v>6560672</v>
      </c>
      <c r="V37" s="105">
        <v>6560672</v>
      </c>
      <c r="W37" s="105">
        <v>1214734</v>
      </c>
      <c r="X37" s="105"/>
      <c r="Y37" s="105">
        <v>1214734</v>
      </c>
      <c r="Z37" s="142"/>
      <c r="AA37" s="107"/>
    </row>
    <row r="38" spans="1:27" ht="13.5">
      <c r="A38" s="282" t="s">
        <v>203</v>
      </c>
      <c r="B38" s="271" t="s">
        <v>96</v>
      </c>
      <c r="C38" s="272">
        <v>-1373730</v>
      </c>
      <c r="D38" s="272">
        <v>6560672</v>
      </c>
      <c r="E38" s="273">
        <v>8455997</v>
      </c>
      <c r="F38" s="274">
        <v>8455997</v>
      </c>
      <c r="G38" s="274">
        <v>7443679</v>
      </c>
      <c r="H38" s="274">
        <v>7122966</v>
      </c>
      <c r="I38" s="274">
        <v>6677279</v>
      </c>
      <c r="J38" s="274">
        <v>6677279</v>
      </c>
      <c r="K38" s="274">
        <v>5776872</v>
      </c>
      <c r="L38" s="274">
        <v>1549229</v>
      </c>
      <c r="M38" s="274">
        <v>3483935</v>
      </c>
      <c r="N38" s="274">
        <v>3483935</v>
      </c>
      <c r="O38" s="274">
        <v>2157554</v>
      </c>
      <c r="P38" s="274">
        <v>600181</v>
      </c>
      <c r="Q38" s="274">
        <v>6560672</v>
      </c>
      <c r="R38" s="274">
        <v>6560672</v>
      </c>
      <c r="S38" s="274">
        <v>6560672</v>
      </c>
      <c r="T38" s="274">
        <v>6560672</v>
      </c>
      <c r="U38" s="274">
        <v>6560672</v>
      </c>
      <c r="V38" s="274">
        <v>6560672</v>
      </c>
      <c r="W38" s="274">
        <v>6560672</v>
      </c>
      <c r="X38" s="274">
        <v>8455997</v>
      </c>
      <c r="Y38" s="274">
        <v>-1895325</v>
      </c>
      <c r="Z38" s="275">
        <v>-22.41</v>
      </c>
      <c r="AA38" s="276">
        <v>8455997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2012-08-01T09:33:46Z</dcterms:created>
  <dcterms:modified xsi:type="dcterms:W3CDTF">2012-08-01T09:33:46Z</dcterms:modified>
  <cp:category/>
  <cp:version/>
  <cp:contentType/>
  <cp:contentStatus/>
</cp:coreProperties>
</file>