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<sst xmlns="http://schemas.openxmlformats.org/spreadsheetml/2006/main" count="536" uniqueCount="252">
  <si>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Northern Cape: Hantam(NC065)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</si>
  <si>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</si>
  <si>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</si>
  <si>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</si>
  <si>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</si>
  <si>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</si>
  <si>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</si>
  <si>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</si>
  <si>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</si>
  <si>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</si>
  <si>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</si>
  <si>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</si>
  <si>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</si>
  <si>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</si>
  <si>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</si>
  <si>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</si>
  <si>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</si>
  <si>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</si>
  <si>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</si>
  <si>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</si>
  <si>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</si>
  <si>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</si>
  <si>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</si>
  <si>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</si>
  <si>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</si>
  <si>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</si>
  <si>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</si>
  <si>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</si>
  <si>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</si>
  <si>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</si>
  <si>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</si>
  <si>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</si>
  <si>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</si>
  <si>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</si>
  <si>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</si>
  <si>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</si>
  <si>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</si>
  <si>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</si>
  <si>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</si>
  <si>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</si>
  <si>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</si>
  <si>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</si>
  <si>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</si>
  <si>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</si>
  <si>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</si>
  <si>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</si>
  <si>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</si>
  <si>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</si>
  <si>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</si>
  <si>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</si>
  <si>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</si>
  <si>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</si>
  <si>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</si>
  <si>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</si>
  <si>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</si>
  <si>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</si>
  <si>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</si>
  <si>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</si>
  <si>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</si>
  <si>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</si>
  <si>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</si>
  <si>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</si>
  <si>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</si>
  <si>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</si>
  <si>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</si>
  <si>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</si>
  <si>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</si>
  <si>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</si>
  <si>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</si>
  <si>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</si>
  <si>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Hantam(NC065)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</si>
  <si>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</si>
  <si>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</si>
  <si>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</si>
  <si>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</si>
  <si>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</si>
  <si>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</si>
  <si>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</si>
  <si>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</si>
  <si>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</si>
  <si>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</si>
  <si>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</si>
  <si>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</si>
  <si>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</si>
  <si>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</si>
  <si>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</si>
  <si>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</si>
  <si>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</si>
  <si>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</si>
  <si>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</si>
  <si>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</si>
  <si>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</si>
  <si>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</si>
  <si>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</si>
  <si>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</si>
  <si>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</si>
  <si>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</si>
  <si>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</si>
  <si>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</si>
  <si>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</si>
  <si>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Hantam(NC065)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</si>
  <si>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</si>
  <si>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</si>
  <si>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</si>
  <si>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</si>
  <si>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</si>
  <si>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</si>
  <si>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</si>
  <si>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</si>
  <si>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</si>
  <si>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</si>
  <si>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</si>
  <si>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</si>
  <si>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</si>
  <si>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</si>
  <si>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</si>
  <si>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</si>
  <si>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</si>
  <si>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</si>
  <si>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</si>
  <si>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</si>
  <si>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</si>
  <si>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</si>
  <si>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</si>
  <si>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</si>
  <si>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</si>
  <si>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</si>
  <si>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</si>
  <si>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</si>
  <si>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</si>
  <si>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</si>
  <si>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</si>
  <si>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</si>
  <si>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Hantam(NC065)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</si>
  <si>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</si>
  <si>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</si>
  <si>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</si>
  <si>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</si>
  <si>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</si>
  <si>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</si>
  <si>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</si>
  <si>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</si>
  <si>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</si>
  <si>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Hantam(NC065)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</si>
  <si>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</si>
  <si>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</si>
  <si>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</si>
  <si>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</si>
  <si>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</si>
  <si>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</si>
  <si>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</si>
  <si>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</si>
  <si>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</si>
  <si>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</si>
  <si>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</si>
  <si>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</si>
  <si>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</si>
  <si>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</si>
  <si>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</si>
  <si>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</si>
  <si>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</si>
  <si>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</si>
  <si>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</si>
  <si>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</si>
  <si>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</si>
  <si>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</si>
  <si>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</si>
  <si>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</si>
  <si>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</si>
  <si>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</si>
  <si>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</si>
  <si>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</si>
  <si>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</si>
  <si>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</si>
  <si>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</si>
  <si>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</si>
  <si>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</si>
  <si>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Hantam(NC065)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</si>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</sst>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4483656</v>
      </c>
      <c r="C5" s="19"/>
      <c r="D5" s="64">
        <v>4507200</v>
      </c>
      <c r="E5" s="65">
        <v>4765035</v>
      </c>
      <c r="F5" s="65">
        <v>4764640</v>
      </c>
      <c r="G5" s="65">
        <v>-563</v>
      </c>
      <c r="H5" s="65">
        <v>0</v>
      </c>
      <c r="I5" s="65">
        <v>4764077</v>
      </c>
      <c r="J5" s="65">
        <v>-310</v>
      </c>
      <c r="K5" s="65">
        <v>1264</v>
      </c>
      <c r="L5" s="65">
        <v>0</v>
      </c>
      <c r="M5" s="65">
        <v>954</v>
      </c>
      <c r="N5" s="65">
        <v>0</v>
      </c>
      <c r="O5" s="65">
        <v>0</v>
      </c>
      <c r="P5" s="65">
        <v>0</v>
      </c>
      <c r="Q5" s="65">
        <v>0</v>
      </c>
      <c r="R5" s="65">
        <v>-37670</v>
      </c>
      <c r="S5" s="65">
        <v>0</v>
      </c>
      <c r="T5" s="65">
        <v>0</v>
      </c>
      <c r="U5" s="65">
        <v>-37670</v>
      </c>
      <c r="V5" s="65">
        <v>4727361</v>
      </c>
      <c r="W5" s="65">
        <v>4765035</v>
      </c>
      <c r="X5" s="65">
        <v>-37674</v>
      </c>
      <c r="Y5" s="66">
        <v>-0.79</v>
      </c>
      <c r="Z5" s="67">
        <v>4765035</v>
      </c>
    </row>
    <row r="6" spans="1:26" ht="13.5">
      <c r="A6" s="63" t="s">
        <v>32</v>
      </c>
      <c r="B6" s="19">
        <v>21613033</v>
      </c>
      <c r="C6" s="19"/>
      <c r="D6" s="64">
        <v>26340175</v>
      </c>
      <c r="E6" s="65">
        <v>26910510</v>
      </c>
      <c r="F6" s="65">
        <v>1841677</v>
      </c>
      <c r="G6" s="65">
        <v>2433370</v>
      </c>
      <c r="H6" s="65">
        <v>2445057</v>
      </c>
      <c r="I6" s="65">
        <v>6720104</v>
      </c>
      <c r="J6" s="65">
        <v>2127854</v>
      </c>
      <c r="K6" s="65">
        <v>2198529</v>
      </c>
      <c r="L6" s="65">
        <v>1990402</v>
      </c>
      <c r="M6" s="65">
        <v>6316785</v>
      </c>
      <c r="N6" s="65">
        <v>2552042</v>
      </c>
      <c r="O6" s="65">
        <v>2280081</v>
      </c>
      <c r="P6" s="65">
        <v>2334454</v>
      </c>
      <c r="Q6" s="65">
        <v>7166577</v>
      </c>
      <c r="R6" s="65">
        <v>2248657</v>
      </c>
      <c r="S6" s="65">
        <v>2279968</v>
      </c>
      <c r="T6" s="65">
        <v>2279533</v>
      </c>
      <c r="U6" s="65">
        <v>6808158</v>
      </c>
      <c r="V6" s="65">
        <v>27011624</v>
      </c>
      <c r="W6" s="65">
        <v>26910510</v>
      </c>
      <c r="X6" s="65">
        <v>101114</v>
      </c>
      <c r="Y6" s="66">
        <v>0.38</v>
      </c>
      <c r="Z6" s="67">
        <v>26910510</v>
      </c>
    </row>
    <row r="7" spans="1:26" ht="13.5">
      <c r="A7" s="63" t="s">
        <v>33</v>
      </c>
      <c r="B7" s="19">
        <v>151731</v>
      </c>
      <c r="C7" s="19"/>
      <c r="D7" s="64">
        <v>200000</v>
      </c>
      <c r="E7" s="65">
        <v>200000</v>
      </c>
      <c r="F7" s="65">
        <v>167</v>
      </c>
      <c r="G7" s="65">
        <v>11498</v>
      </c>
      <c r="H7" s="65">
        <v>161</v>
      </c>
      <c r="I7" s="65">
        <v>11826</v>
      </c>
      <c r="J7" s="65">
        <v>8580</v>
      </c>
      <c r="K7" s="65">
        <v>139</v>
      </c>
      <c r="L7" s="65">
        <v>5201</v>
      </c>
      <c r="M7" s="65">
        <v>13920</v>
      </c>
      <c r="N7" s="65">
        <v>111</v>
      </c>
      <c r="O7" s="65">
        <v>2114</v>
      </c>
      <c r="P7" s="65">
        <v>13054</v>
      </c>
      <c r="Q7" s="65">
        <v>15279</v>
      </c>
      <c r="R7" s="65">
        <v>31</v>
      </c>
      <c r="S7" s="65">
        <v>0</v>
      </c>
      <c r="T7" s="65">
        <v>7266</v>
      </c>
      <c r="U7" s="65">
        <v>7297</v>
      </c>
      <c r="V7" s="65">
        <v>48322</v>
      </c>
      <c r="W7" s="65">
        <v>200000</v>
      </c>
      <c r="X7" s="65">
        <v>-151678</v>
      </c>
      <c r="Y7" s="66">
        <v>-75.84</v>
      </c>
      <c r="Z7" s="67">
        <v>200000</v>
      </c>
    </row>
    <row r="8" spans="1:26" ht="13.5">
      <c r="A8" s="63" t="s">
        <v>34</v>
      </c>
      <c r="B8" s="19">
        <v>17869775</v>
      </c>
      <c r="C8" s="19"/>
      <c r="D8" s="64">
        <v>20322000</v>
      </c>
      <c r="E8" s="65">
        <v>20322000</v>
      </c>
      <c r="F8" s="65">
        <v>0</v>
      </c>
      <c r="G8" s="65">
        <v>0</v>
      </c>
      <c r="H8" s="65">
        <v>7368000</v>
      </c>
      <c r="I8" s="65">
        <v>7368000</v>
      </c>
      <c r="J8" s="65">
        <v>0</v>
      </c>
      <c r="K8" s="65">
        <v>-62</v>
      </c>
      <c r="L8" s="65">
        <v>0</v>
      </c>
      <c r="M8" s="65">
        <v>-62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7367938</v>
      </c>
      <c r="W8" s="65">
        <v>20322000</v>
      </c>
      <c r="X8" s="65">
        <v>-12954062</v>
      </c>
      <c r="Y8" s="66">
        <v>-63.74</v>
      </c>
      <c r="Z8" s="67">
        <v>20322000</v>
      </c>
    </row>
    <row r="9" spans="1:26" ht="13.5">
      <c r="A9" s="63" t="s">
        <v>35</v>
      </c>
      <c r="B9" s="19">
        <v>2732513</v>
      </c>
      <c r="C9" s="19"/>
      <c r="D9" s="64">
        <v>2623715</v>
      </c>
      <c r="E9" s="65">
        <v>2417335</v>
      </c>
      <c r="F9" s="65">
        <v>210659</v>
      </c>
      <c r="G9" s="65">
        <v>216804</v>
      </c>
      <c r="H9" s="65">
        <v>220295</v>
      </c>
      <c r="I9" s="65">
        <v>647758</v>
      </c>
      <c r="J9" s="65">
        <v>226305</v>
      </c>
      <c r="K9" s="65">
        <v>268720</v>
      </c>
      <c r="L9" s="65">
        <v>204281</v>
      </c>
      <c r="M9" s="65">
        <v>699306</v>
      </c>
      <c r="N9" s="65">
        <v>189553</v>
      </c>
      <c r="O9" s="65">
        <v>213019</v>
      </c>
      <c r="P9" s="65">
        <v>198026</v>
      </c>
      <c r="Q9" s="65">
        <v>600598</v>
      </c>
      <c r="R9" s="65">
        <v>210345</v>
      </c>
      <c r="S9" s="65">
        <v>212923</v>
      </c>
      <c r="T9" s="65">
        <v>359879</v>
      </c>
      <c r="U9" s="65">
        <v>783147</v>
      </c>
      <c r="V9" s="65">
        <v>2730809</v>
      </c>
      <c r="W9" s="65">
        <v>2417335</v>
      </c>
      <c r="X9" s="65">
        <v>313474</v>
      </c>
      <c r="Y9" s="66">
        <v>12.97</v>
      </c>
      <c r="Z9" s="67">
        <v>2417335</v>
      </c>
    </row>
    <row r="10" spans="1:26" ht="25.5">
      <c r="A10" s="68" t="s">
        <v>213</v>
      </c>
      <c r="B10" s="69">
        <f>SUM(B5:B9)</f>
        <v>46850708</v>
      </c>
      <c r="C10" s="69">
        <f>SUM(C5:C9)</f>
        <v>0</v>
      </c>
      <c r="D10" s="70">
        <f aca="true" t="shared" si="0" ref="D10:Z10">SUM(D5:D9)</f>
        <v>53993090</v>
      </c>
      <c r="E10" s="71">
        <f t="shared" si="0"/>
        <v>54614880</v>
      </c>
      <c r="F10" s="71">
        <f t="shared" si="0"/>
        <v>6817143</v>
      </c>
      <c r="G10" s="71">
        <f t="shared" si="0"/>
        <v>2661109</v>
      </c>
      <c r="H10" s="71">
        <f t="shared" si="0"/>
        <v>10033513</v>
      </c>
      <c r="I10" s="71">
        <f t="shared" si="0"/>
        <v>19511765</v>
      </c>
      <c r="J10" s="71">
        <f t="shared" si="0"/>
        <v>2362429</v>
      </c>
      <c r="K10" s="71">
        <f t="shared" si="0"/>
        <v>2468590</v>
      </c>
      <c r="L10" s="71">
        <f t="shared" si="0"/>
        <v>2199884</v>
      </c>
      <c r="M10" s="71">
        <f t="shared" si="0"/>
        <v>7030903</v>
      </c>
      <c r="N10" s="71">
        <f t="shared" si="0"/>
        <v>2741706</v>
      </c>
      <c r="O10" s="71">
        <f t="shared" si="0"/>
        <v>2495214</v>
      </c>
      <c r="P10" s="71">
        <f t="shared" si="0"/>
        <v>2545534</v>
      </c>
      <c r="Q10" s="71">
        <f t="shared" si="0"/>
        <v>7782454</v>
      </c>
      <c r="R10" s="71">
        <f t="shared" si="0"/>
        <v>2421363</v>
      </c>
      <c r="S10" s="71">
        <f t="shared" si="0"/>
        <v>2492891</v>
      </c>
      <c r="T10" s="71">
        <f t="shared" si="0"/>
        <v>2646678</v>
      </c>
      <c r="U10" s="71">
        <f t="shared" si="0"/>
        <v>7560932</v>
      </c>
      <c r="V10" s="71">
        <f t="shared" si="0"/>
        <v>41886054</v>
      </c>
      <c r="W10" s="71">
        <f t="shared" si="0"/>
        <v>54614880</v>
      </c>
      <c r="X10" s="71">
        <f t="shared" si="0"/>
        <v>-12728826</v>
      </c>
      <c r="Y10" s="72">
        <f>+IF(W10&lt;&gt;0,(X10/W10)*100,0)</f>
        <v>-23.306516465842275</v>
      </c>
      <c r="Z10" s="73">
        <f t="shared" si="0"/>
        <v>54614880</v>
      </c>
    </row>
    <row r="11" spans="1:26" ht="13.5">
      <c r="A11" s="63" t="s">
        <v>37</v>
      </c>
      <c r="B11" s="19">
        <v>20254393</v>
      </c>
      <c r="C11" s="19"/>
      <c r="D11" s="64">
        <v>21560750</v>
      </c>
      <c r="E11" s="65">
        <v>21575026</v>
      </c>
      <c r="F11" s="65">
        <v>1582229</v>
      </c>
      <c r="G11" s="65">
        <v>1804945</v>
      </c>
      <c r="H11" s="65">
        <v>1699177</v>
      </c>
      <c r="I11" s="65">
        <v>5086351</v>
      </c>
      <c r="J11" s="65">
        <v>1719157</v>
      </c>
      <c r="K11" s="65">
        <v>2814200</v>
      </c>
      <c r="L11" s="65">
        <v>-4602</v>
      </c>
      <c r="M11" s="65">
        <v>4528755</v>
      </c>
      <c r="N11" s="65">
        <v>3641399</v>
      </c>
      <c r="O11" s="65">
        <v>1775574</v>
      </c>
      <c r="P11" s="65">
        <v>1767529</v>
      </c>
      <c r="Q11" s="65">
        <v>7184502</v>
      </c>
      <c r="R11" s="65">
        <v>1748287</v>
      </c>
      <c r="S11" s="65">
        <v>1744002</v>
      </c>
      <c r="T11" s="65">
        <v>1754025</v>
      </c>
      <c r="U11" s="65">
        <v>5246314</v>
      </c>
      <c r="V11" s="65">
        <v>22045922</v>
      </c>
      <c r="W11" s="65">
        <v>21575026</v>
      </c>
      <c r="X11" s="65">
        <v>470896</v>
      </c>
      <c r="Y11" s="66">
        <v>2.18</v>
      </c>
      <c r="Z11" s="67">
        <v>21575026</v>
      </c>
    </row>
    <row r="12" spans="1:26" ht="13.5">
      <c r="A12" s="63" t="s">
        <v>38</v>
      </c>
      <c r="B12" s="19">
        <v>1955343</v>
      </c>
      <c r="C12" s="19"/>
      <c r="D12" s="64">
        <v>2080560</v>
      </c>
      <c r="E12" s="65">
        <v>2060845</v>
      </c>
      <c r="F12" s="65">
        <v>163565</v>
      </c>
      <c r="G12" s="65">
        <v>171507</v>
      </c>
      <c r="H12" s="65">
        <v>156688</v>
      </c>
      <c r="I12" s="65">
        <v>491760</v>
      </c>
      <c r="J12" s="65">
        <v>163565</v>
      </c>
      <c r="K12" s="65">
        <v>163565</v>
      </c>
      <c r="L12" s="65">
        <v>0</v>
      </c>
      <c r="M12" s="65">
        <v>327130</v>
      </c>
      <c r="N12" s="65">
        <v>384335</v>
      </c>
      <c r="O12" s="65">
        <v>171737</v>
      </c>
      <c r="P12" s="65">
        <v>171737</v>
      </c>
      <c r="Q12" s="65">
        <v>727809</v>
      </c>
      <c r="R12" s="65">
        <v>171737</v>
      </c>
      <c r="S12" s="65">
        <v>171737</v>
      </c>
      <c r="T12" s="65">
        <v>171737</v>
      </c>
      <c r="U12" s="65">
        <v>515211</v>
      </c>
      <c r="V12" s="65">
        <v>2061910</v>
      </c>
      <c r="W12" s="65">
        <v>2060845</v>
      </c>
      <c r="X12" s="65">
        <v>1065</v>
      </c>
      <c r="Y12" s="66">
        <v>0.05</v>
      </c>
      <c r="Z12" s="67">
        <v>2060845</v>
      </c>
    </row>
    <row r="13" spans="1:26" ht="13.5">
      <c r="A13" s="63" t="s">
        <v>214</v>
      </c>
      <c r="B13" s="19">
        <v>4721776</v>
      </c>
      <c r="C13" s="19"/>
      <c r="D13" s="64">
        <v>3685298</v>
      </c>
      <c r="E13" s="65">
        <v>3685298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16</v>
      </c>
      <c r="L13" s="65">
        <v>0</v>
      </c>
      <c r="M13" s="65">
        <v>16</v>
      </c>
      <c r="N13" s="65">
        <v>2907</v>
      </c>
      <c r="O13" s="65">
        <v>0</v>
      </c>
      <c r="P13" s="65">
        <v>248</v>
      </c>
      <c r="Q13" s="65">
        <v>3155</v>
      </c>
      <c r="R13" s="65">
        <v>0</v>
      </c>
      <c r="S13" s="65">
        <v>0</v>
      </c>
      <c r="T13" s="65">
        <v>0</v>
      </c>
      <c r="U13" s="65">
        <v>0</v>
      </c>
      <c r="V13" s="65">
        <v>3171</v>
      </c>
      <c r="W13" s="65">
        <v>3685298</v>
      </c>
      <c r="X13" s="65">
        <v>-3682127</v>
      </c>
      <c r="Y13" s="66">
        <v>-99.91</v>
      </c>
      <c r="Z13" s="67">
        <v>3685298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8984771</v>
      </c>
      <c r="C15" s="19"/>
      <c r="D15" s="64">
        <v>10421260</v>
      </c>
      <c r="E15" s="65">
        <v>10915785</v>
      </c>
      <c r="F15" s="65">
        <v>5300</v>
      </c>
      <c r="G15" s="65">
        <v>1417138</v>
      </c>
      <c r="H15" s="65">
        <v>1644565</v>
      </c>
      <c r="I15" s="65">
        <v>3067003</v>
      </c>
      <c r="J15" s="65">
        <v>1081722</v>
      </c>
      <c r="K15" s="65">
        <v>761802</v>
      </c>
      <c r="L15" s="65">
        <v>786215</v>
      </c>
      <c r="M15" s="65">
        <v>2629739</v>
      </c>
      <c r="N15" s="65">
        <v>722259</v>
      </c>
      <c r="O15" s="65">
        <v>797308</v>
      </c>
      <c r="P15" s="65">
        <v>815711</v>
      </c>
      <c r="Q15" s="65">
        <v>2335278</v>
      </c>
      <c r="R15" s="65">
        <v>771224</v>
      </c>
      <c r="S15" s="65">
        <v>791181</v>
      </c>
      <c r="T15" s="65">
        <v>771859</v>
      </c>
      <c r="U15" s="65">
        <v>2334264</v>
      </c>
      <c r="V15" s="65">
        <v>10366284</v>
      </c>
      <c r="W15" s="65">
        <v>10915785</v>
      </c>
      <c r="X15" s="65">
        <v>-549501</v>
      </c>
      <c r="Y15" s="66">
        <v>-5.03</v>
      </c>
      <c r="Z15" s="67">
        <v>10915785</v>
      </c>
    </row>
    <row r="16" spans="1:26" ht="13.5">
      <c r="A16" s="74" t="s">
        <v>42</v>
      </c>
      <c r="B16" s="19">
        <v>334579</v>
      </c>
      <c r="C16" s="19"/>
      <c r="D16" s="64">
        <v>368500</v>
      </c>
      <c r="E16" s="65">
        <v>308600</v>
      </c>
      <c r="F16" s="65">
        <v>148027</v>
      </c>
      <c r="G16" s="65">
        <v>2250</v>
      </c>
      <c r="H16" s="65">
        <v>4600</v>
      </c>
      <c r="I16" s="65">
        <v>154877</v>
      </c>
      <c r="J16" s="65">
        <v>32800</v>
      </c>
      <c r="K16" s="65">
        <v>8137</v>
      </c>
      <c r="L16" s="65">
        <v>14000</v>
      </c>
      <c r="M16" s="65">
        <v>54937</v>
      </c>
      <c r="N16" s="65">
        <v>71020</v>
      </c>
      <c r="O16" s="65">
        <v>6400</v>
      </c>
      <c r="P16" s="65">
        <v>200</v>
      </c>
      <c r="Q16" s="65">
        <v>77620</v>
      </c>
      <c r="R16" s="65">
        <v>6470</v>
      </c>
      <c r="S16" s="65">
        <v>4600</v>
      </c>
      <c r="T16" s="65">
        <v>5262</v>
      </c>
      <c r="U16" s="65">
        <v>16332</v>
      </c>
      <c r="V16" s="65">
        <v>303766</v>
      </c>
      <c r="W16" s="65">
        <v>308600</v>
      </c>
      <c r="X16" s="65">
        <v>-4834</v>
      </c>
      <c r="Y16" s="66">
        <v>-1.57</v>
      </c>
      <c r="Z16" s="67">
        <v>308600</v>
      </c>
    </row>
    <row r="17" spans="1:26" ht="13.5">
      <c r="A17" s="63" t="s">
        <v>43</v>
      </c>
      <c r="B17" s="19">
        <v>18391233</v>
      </c>
      <c r="C17" s="19"/>
      <c r="D17" s="64">
        <v>20503385</v>
      </c>
      <c r="E17" s="65">
        <v>20697183</v>
      </c>
      <c r="F17" s="65">
        <v>702080</v>
      </c>
      <c r="G17" s="65">
        <v>881624</v>
      </c>
      <c r="H17" s="65">
        <v>1418846</v>
      </c>
      <c r="I17" s="65">
        <v>3002550</v>
      </c>
      <c r="J17" s="65">
        <v>814458</v>
      </c>
      <c r="K17" s="65">
        <v>1202244</v>
      </c>
      <c r="L17" s="65">
        <v>843373</v>
      </c>
      <c r="M17" s="65">
        <v>2860075</v>
      </c>
      <c r="N17" s="65">
        <v>722718</v>
      </c>
      <c r="O17" s="65">
        <v>2091385</v>
      </c>
      <c r="P17" s="65">
        <v>756220</v>
      </c>
      <c r="Q17" s="65">
        <v>3570323</v>
      </c>
      <c r="R17" s="65">
        <v>1489480</v>
      </c>
      <c r="S17" s="65">
        <v>615218</v>
      </c>
      <c r="T17" s="65">
        <v>1137444</v>
      </c>
      <c r="U17" s="65">
        <v>3242142</v>
      </c>
      <c r="V17" s="65">
        <v>12675090</v>
      </c>
      <c r="W17" s="65">
        <v>20697183</v>
      </c>
      <c r="X17" s="65">
        <v>-8022093</v>
      </c>
      <c r="Y17" s="66">
        <v>-38.76</v>
      </c>
      <c r="Z17" s="67">
        <v>20697183</v>
      </c>
    </row>
    <row r="18" spans="1:26" ht="13.5">
      <c r="A18" s="75" t="s">
        <v>44</v>
      </c>
      <c r="B18" s="76">
        <f>SUM(B11:B17)</f>
        <v>54642095</v>
      </c>
      <c r="C18" s="76">
        <f>SUM(C11:C17)</f>
        <v>0</v>
      </c>
      <c r="D18" s="77">
        <f aca="true" t="shared" si="1" ref="D18:Z18">SUM(D11:D17)</f>
        <v>58619753</v>
      </c>
      <c r="E18" s="78">
        <f t="shared" si="1"/>
        <v>59242737</v>
      </c>
      <c r="F18" s="78">
        <f t="shared" si="1"/>
        <v>2601201</v>
      </c>
      <c r="G18" s="78">
        <f t="shared" si="1"/>
        <v>4277464</v>
      </c>
      <c r="H18" s="78">
        <f t="shared" si="1"/>
        <v>4923876</v>
      </c>
      <c r="I18" s="78">
        <f t="shared" si="1"/>
        <v>11802541</v>
      </c>
      <c r="J18" s="78">
        <f t="shared" si="1"/>
        <v>3811702</v>
      </c>
      <c r="K18" s="78">
        <f t="shared" si="1"/>
        <v>4949964</v>
      </c>
      <c r="L18" s="78">
        <f t="shared" si="1"/>
        <v>1638986</v>
      </c>
      <c r="M18" s="78">
        <f t="shared" si="1"/>
        <v>10400652</v>
      </c>
      <c r="N18" s="78">
        <f t="shared" si="1"/>
        <v>5544638</v>
      </c>
      <c r="O18" s="78">
        <f t="shared" si="1"/>
        <v>4842404</v>
      </c>
      <c r="P18" s="78">
        <f t="shared" si="1"/>
        <v>3511645</v>
      </c>
      <c r="Q18" s="78">
        <f t="shared" si="1"/>
        <v>13898687</v>
      </c>
      <c r="R18" s="78">
        <f t="shared" si="1"/>
        <v>4187198</v>
      </c>
      <c r="S18" s="78">
        <f t="shared" si="1"/>
        <v>3326738</v>
      </c>
      <c r="T18" s="78">
        <f t="shared" si="1"/>
        <v>3840327</v>
      </c>
      <c r="U18" s="78">
        <f t="shared" si="1"/>
        <v>11354263</v>
      </c>
      <c r="V18" s="78">
        <f t="shared" si="1"/>
        <v>47456143</v>
      </c>
      <c r="W18" s="78">
        <f t="shared" si="1"/>
        <v>59242737</v>
      </c>
      <c r="X18" s="78">
        <f t="shared" si="1"/>
        <v>-11786594</v>
      </c>
      <c r="Y18" s="72">
        <f>+IF(W18&lt;&gt;0,(X18/W18)*100,0)</f>
        <v>-19.895424480472602</v>
      </c>
      <c r="Z18" s="79">
        <f t="shared" si="1"/>
        <v>59242737</v>
      </c>
    </row>
    <row r="19" spans="1:26" ht="13.5">
      <c r="A19" s="75" t="s">
        <v>45</v>
      </c>
      <c r="B19" s="80">
        <f>+B10-B18</f>
        <v>-7791387</v>
      </c>
      <c r="C19" s="80">
        <f>+C10-C18</f>
        <v>0</v>
      </c>
      <c r="D19" s="81">
        <f aca="true" t="shared" si="2" ref="D19:Z19">+D10-D18</f>
        <v>-4626663</v>
      </c>
      <c r="E19" s="82">
        <f t="shared" si="2"/>
        <v>-4627857</v>
      </c>
      <c r="F19" s="82">
        <f t="shared" si="2"/>
        <v>4215942</v>
      </c>
      <c r="G19" s="82">
        <f t="shared" si="2"/>
        <v>-1616355</v>
      </c>
      <c r="H19" s="82">
        <f t="shared" si="2"/>
        <v>5109637</v>
      </c>
      <c r="I19" s="82">
        <f t="shared" si="2"/>
        <v>7709224</v>
      </c>
      <c r="J19" s="82">
        <f t="shared" si="2"/>
        <v>-1449273</v>
      </c>
      <c r="K19" s="82">
        <f t="shared" si="2"/>
        <v>-2481374</v>
      </c>
      <c r="L19" s="82">
        <f t="shared" si="2"/>
        <v>560898</v>
      </c>
      <c r="M19" s="82">
        <f t="shared" si="2"/>
        <v>-3369749</v>
      </c>
      <c r="N19" s="82">
        <f t="shared" si="2"/>
        <v>-2802932</v>
      </c>
      <c r="O19" s="82">
        <f t="shared" si="2"/>
        <v>-2347190</v>
      </c>
      <c r="P19" s="82">
        <f t="shared" si="2"/>
        <v>-966111</v>
      </c>
      <c r="Q19" s="82">
        <f t="shared" si="2"/>
        <v>-6116233</v>
      </c>
      <c r="R19" s="82">
        <f t="shared" si="2"/>
        <v>-1765835</v>
      </c>
      <c r="S19" s="82">
        <f t="shared" si="2"/>
        <v>-833847</v>
      </c>
      <c r="T19" s="82">
        <f t="shared" si="2"/>
        <v>-1193649</v>
      </c>
      <c r="U19" s="82">
        <f t="shared" si="2"/>
        <v>-3793331</v>
      </c>
      <c r="V19" s="82">
        <f t="shared" si="2"/>
        <v>-5570089</v>
      </c>
      <c r="W19" s="82">
        <f>IF(E10=E18,0,W10-W18)</f>
        <v>-4627857</v>
      </c>
      <c r="X19" s="82">
        <f t="shared" si="2"/>
        <v>-942232</v>
      </c>
      <c r="Y19" s="83">
        <f>+IF(W19&lt;&gt;0,(X19/W19)*100,0)</f>
        <v>20.360006802284513</v>
      </c>
      <c r="Z19" s="84">
        <f t="shared" si="2"/>
        <v>-4627857</v>
      </c>
    </row>
    <row r="20" spans="1:26" ht="13.5">
      <c r="A20" s="63" t="s">
        <v>46</v>
      </c>
      <c r="B20" s="19">
        <v>5817461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-1973926</v>
      </c>
      <c r="C22" s="91">
        <f>SUM(C19:C21)</f>
        <v>0</v>
      </c>
      <c r="D22" s="92">
        <f aca="true" t="shared" si="3" ref="D22:Z22">SUM(D19:D21)</f>
        <v>-4626663</v>
      </c>
      <c r="E22" s="93">
        <f t="shared" si="3"/>
        <v>-4627857</v>
      </c>
      <c r="F22" s="93">
        <f t="shared" si="3"/>
        <v>4215942</v>
      </c>
      <c r="G22" s="93">
        <f t="shared" si="3"/>
        <v>-1616355</v>
      </c>
      <c r="H22" s="93">
        <f t="shared" si="3"/>
        <v>5109637</v>
      </c>
      <c r="I22" s="93">
        <f t="shared" si="3"/>
        <v>7709224</v>
      </c>
      <c r="J22" s="93">
        <f t="shared" si="3"/>
        <v>-1449273</v>
      </c>
      <c r="K22" s="93">
        <f t="shared" si="3"/>
        <v>-2481374</v>
      </c>
      <c r="L22" s="93">
        <f t="shared" si="3"/>
        <v>560898</v>
      </c>
      <c r="M22" s="93">
        <f t="shared" si="3"/>
        <v>-3369749</v>
      </c>
      <c r="N22" s="93">
        <f t="shared" si="3"/>
        <v>-2802932</v>
      </c>
      <c r="O22" s="93">
        <f t="shared" si="3"/>
        <v>-2347190</v>
      </c>
      <c r="P22" s="93">
        <f t="shared" si="3"/>
        <v>-966111</v>
      </c>
      <c r="Q22" s="93">
        <f t="shared" si="3"/>
        <v>-6116233</v>
      </c>
      <c r="R22" s="93">
        <f t="shared" si="3"/>
        <v>-1765835</v>
      </c>
      <c r="S22" s="93">
        <f t="shared" si="3"/>
        <v>-833847</v>
      </c>
      <c r="T22" s="93">
        <f t="shared" si="3"/>
        <v>-1193649</v>
      </c>
      <c r="U22" s="93">
        <f t="shared" si="3"/>
        <v>-3793331</v>
      </c>
      <c r="V22" s="93">
        <f t="shared" si="3"/>
        <v>-5570089</v>
      </c>
      <c r="W22" s="93">
        <f t="shared" si="3"/>
        <v>-4627857</v>
      </c>
      <c r="X22" s="93">
        <f t="shared" si="3"/>
        <v>-942232</v>
      </c>
      <c r="Y22" s="94">
        <f>+IF(W22&lt;&gt;0,(X22/W22)*100,0)</f>
        <v>20.360006802284513</v>
      </c>
      <c r="Z22" s="95">
        <f t="shared" si="3"/>
        <v>-4627857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-1973926</v>
      </c>
      <c r="C24" s="80">
        <f>SUM(C22:C23)</f>
        <v>0</v>
      </c>
      <c r="D24" s="81">
        <f aca="true" t="shared" si="4" ref="D24:Z24">SUM(D22:D23)</f>
        <v>-4626663</v>
      </c>
      <c r="E24" s="82">
        <f t="shared" si="4"/>
        <v>-4627857</v>
      </c>
      <c r="F24" s="82">
        <f t="shared" si="4"/>
        <v>4215942</v>
      </c>
      <c r="G24" s="82">
        <f t="shared" si="4"/>
        <v>-1616355</v>
      </c>
      <c r="H24" s="82">
        <f t="shared" si="4"/>
        <v>5109637</v>
      </c>
      <c r="I24" s="82">
        <f t="shared" si="4"/>
        <v>7709224</v>
      </c>
      <c r="J24" s="82">
        <f t="shared" si="4"/>
        <v>-1449273</v>
      </c>
      <c r="K24" s="82">
        <f t="shared" si="4"/>
        <v>-2481374</v>
      </c>
      <c r="L24" s="82">
        <f t="shared" si="4"/>
        <v>560898</v>
      </c>
      <c r="M24" s="82">
        <f t="shared" si="4"/>
        <v>-3369749</v>
      </c>
      <c r="N24" s="82">
        <f t="shared" si="4"/>
        <v>-2802932</v>
      </c>
      <c r="O24" s="82">
        <f t="shared" si="4"/>
        <v>-2347190</v>
      </c>
      <c r="P24" s="82">
        <f t="shared" si="4"/>
        <v>-966111</v>
      </c>
      <c r="Q24" s="82">
        <f t="shared" si="4"/>
        <v>-6116233</v>
      </c>
      <c r="R24" s="82">
        <f t="shared" si="4"/>
        <v>-1765835</v>
      </c>
      <c r="S24" s="82">
        <f t="shared" si="4"/>
        <v>-833847</v>
      </c>
      <c r="T24" s="82">
        <f t="shared" si="4"/>
        <v>-1193649</v>
      </c>
      <c r="U24" s="82">
        <f t="shared" si="4"/>
        <v>-3793331</v>
      </c>
      <c r="V24" s="82">
        <f t="shared" si="4"/>
        <v>-5570089</v>
      </c>
      <c r="W24" s="82">
        <f t="shared" si="4"/>
        <v>-4627857</v>
      </c>
      <c r="X24" s="82">
        <f t="shared" si="4"/>
        <v>-942232</v>
      </c>
      <c r="Y24" s="83">
        <f>+IF(W24&lt;&gt;0,(X24/W24)*100,0)</f>
        <v>20.360006802284513</v>
      </c>
      <c r="Z24" s="84">
        <f t="shared" si="4"/>
        <v>-4627857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6472194</v>
      </c>
      <c r="C27" s="22"/>
      <c r="D27" s="104">
        <v>12018000</v>
      </c>
      <c r="E27" s="105">
        <v>18616006</v>
      </c>
      <c r="F27" s="105">
        <v>0</v>
      </c>
      <c r="G27" s="105">
        <v>605314</v>
      </c>
      <c r="H27" s="105">
        <v>483502</v>
      </c>
      <c r="I27" s="105">
        <v>1088816</v>
      </c>
      <c r="J27" s="105">
        <v>367362</v>
      </c>
      <c r="K27" s="105">
        <v>1365252</v>
      </c>
      <c r="L27" s="105">
        <v>1265491</v>
      </c>
      <c r="M27" s="105">
        <v>2998105</v>
      </c>
      <c r="N27" s="105">
        <v>0</v>
      </c>
      <c r="O27" s="105">
        <v>221348</v>
      </c>
      <c r="P27" s="105">
        <v>343800</v>
      </c>
      <c r="Q27" s="105">
        <v>565148</v>
      </c>
      <c r="R27" s="105">
        <v>852071</v>
      </c>
      <c r="S27" s="105">
        <v>972090</v>
      </c>
      <c r="T27" s="105">
        <v>5217327</v>
      </c>
      <c r="U27" s="105">
        <v>7041488</v>
      </c>
      <c r="V27" s="105">
        <v>11693557</v>
      </c>
      <c r="W27" s="105">
        <v>18616006</v>
      </c>
      <c r="X27" s="105">
        <v>-6922449</v>
      </c>
      <c r="Y27" s="106">
        <v>-37.19</v>
      </c>
      <c r="Z27" s="107">
        <v>18616006</v>
      </c>
    </row>
    <row r="28" spans="1:26" ht="13.5">
      <c r="A28" s="108" t="s">
        <v>46</v>
      </c>
      <c r="B28" s="19">
        <v>5776520</v>
      </c>
      <c r="C28" s="19"/>
      <c r="D28" s="64">
        <v>12018000</v>
      </c>
      <c r="E28" s="65">
        <v>18566006</v>
      </c>
      <c r="F28" s="65">
        <v>0</v>
      </c>
      <c r="G28" s="65">
        <v>605314</v>
      </c>
      <c r="H28" s="65">
        <v>483502</v>
      </c>
      <c r="I28" s="65">
        <v>1088816</v>
      </c>
      <c r="J28" s="65">
        <v>367362</v>
      </c>
      <c r="K28" s="65">
        <v>1298550</v>
      </c>
      <c r="L28" s="65">
        <v>1265491</v>
      </c>
      <c r="M28" s="65">
        <v>2931403</v>
      </c>
      <c r="N28" s="65">
        <v>0</v>
      </c>
      <c r="O28" s="65">
        <v>221348</v>
      </c>
      <c r="P28" s="65">
        <v>0</v>
      </c>
      <c r="Q28" s="65">
        <v>221348</v>
      </c>
      <c r="R28" s="65">
        <v>852071</v>
      </c>
      <c r="S28" s="65">
        <v>972090</v>
      </c>
      <c r="T28" s="65">
        <v>2263852</v>
      </c>
      <c r="U28" s="65">
        <v>4088013</v>
      </c>
      <c r="V28" s="65">
        <v>8329580</v>
      </c>
      <c r="W28" s="65">
        <v>18566006</v>
      </c>
      <c r="X28" s="65">
        <v>-10236426</v>
      </c>
      <c r="Y28" s="66">
        <v>-55.14</v>
      </c>
      <c r="Z28" s="67">
        <v>18566006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65829</v>
      </c>
      <c r="L29" s="65">
        <v>0</v>
      </c>
      <c r="M29" s="65">
        <v>65829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2953475</v>
      </c>
      <c r="U29" s="65">
        <v>2953475</v>
      </c>
      <c r="V29" s="65">
        <v>3019304</v>
      </c>
      <c r="W29" s="65">
        <v>0</v>
      </c>
      <c r="X29" s="65">
        <v>3019304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695674</v>
      </c>
      <c r="C31" s="19"/>
      <c r="D31" s="64">
        <v>0</v>
      </c>
      <c r="E31" s="65">
        <v>50000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873</v>
      </c>
      <c r="L31" s="65">
        <v>0</v>
      </c>
      <c r="M31" s="65">
        <v>873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873</v>
      </c>
      <c r="W31" s="65">
        <v>50000</v>
      </c>
      <c r="X31" s="65">
        <v>-49127</v>
      </c>
      <c r="Y31" s="66">
        <v>-98.25</v>
      </c>
      <c r="Z31" s="67">
        <v>50000</v>
      </c>
    </row>
    <row r="32" spans="1:26" ht="13.5">
      <c r="A32" s="75" t="s">
        <v>54</v>
      </c>
      <c r="B32" s="22">
        <f>SUM(B28:B31)</f>
        <v>6472194</v>
      </c>
      <c r="C32" s="22">
        <f>SUM(C28:C31)</f>
        <v>0</v>
      </c>
      <c r="D32" s="104">
        <f aca="true" t="shared" si="5" ref="D32:Z32">SUM(D28:D31)</f>
        <v>12018000</v>
      </c>
      <c r="E32" s="105">
        <f t="shared" si="5"/>
        <v>18616006</v>
      </c>
      <c r="F32" s="105">
        <f t="shared" si="5"/>
        <v>0</v>
      </c>
      <c r="G32" s="105">
        <f t="shared" si="5"/>
        <v>605314</v>
      </c>
      <c r="H32" s="105">
        <f t="shared" si="5"/>
        <v>483502</v>
      </c>
      <c r="I32" s="105">
        <f t="shared" si="5"/>
        <v>1088816</v>
      </c>
      <c r="J32" s="105">
        <f t="shared" si="5"/>
        <v>367362</v>
      </c>
      <c r="K32" s="105">
        <f t="shared" si="5"/>
        <v>1365252</v>
      </c>
      <c r="L32" s="105">
        <f t="shared" si="5"/>
        <v>1265491</v>
      </c>
      <c r="M32" s="105">
        <f t="shared" si="5"/>
        <v>2998105</v>
      </c>
      <c r="N32" s="105">
        <f t="shared" si="5"/>
        <v>0</v>
      </c>
      <c r="O32" s="105">
        <f t="shared" si="5"/>
        <v>221348</v>
      </c>
      <c r="P32" s="105">
        <f t="shared" si="5"/>
        <v>0</v>
      </c>
      <c r="Q32" s="105">
        <f t="shared" si="5"/>
        <v>221348</v>
      </c>
      <c r="R32" s="105">
        <f t="shared" si="5"/>
        <v>852071</v>
      </c>
      <c r="S32" s="105">
        <f t="shared" si="5"/>
        <v>972090</v>
      </c>
      <c r="T32" s="105">
        <f t="shared" si="5"/>
        <v>5217327</v>
      </c>
      <c r="U32" s="105">
        <f t="shared" si="5"/>
        <v>7041488</v>
      </c>
      <c r="V32" s="105">
        <f t="shared" si="5"/>
        <v>11349757</v>
      </c>
      <c r="W32" s="105">
        <f t="shared" si="5"/>
        <v>18616006</v>
      </c>
      <c r="X32" s="105">
        <f t="shared" si="5"/>
        <v>-7266249</v>
      </c>
      <c r="Y32" s="106">
        <f>+IF(W32&lt;&gt;0,(X32/W32)*100,0)</f>
        <v>-39.03226610477027</v>
      </c>
      <c r="Z32" s="107">
        <f t="shared" si="5"/>
        <v>18616006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20481973</v>
      </c>
      <c r="C35" s="19"/>
      <c r="D35" s="64">
        <v>19918000</v>
      </c>
      <c r="E35" s="65">
        <v>15817226</v>
      </c>
      <c r="F35" s="65">
        <v>22139662</v>
      </c>
      <c r="G35" s="65">
        <v>20676458</v>
      </c>
      <c r="H35" s="65">
        <v>23400524</v>
      </c>
      <c r="I35" s="65">
        <v>66216644</v>
      </c>
      <c r="J35" s="65">
        <v>22852235</v>
      </c>
      <c r="K35" s="65">
        <v>20919833</v>
      </c>
      <c r="L35" s="65">
        <v>19793433</v>
      </c>
      <c r="M35" s="65">
        <v>63565501</v>
      </c>
      <c r="N35" s="65">
        <v>19858829</v>
      </c>
      <c r="O35" s="65">
        <v>20490707</v>
      </c>
      <c r="P35" s="65">
        <v>16623842</v>
      </c>
      <c r="Q35" s="65">
        <v>56973378</v>
      </c>
      <c r="R35" s="65">
        <v>13695578</v>
      </c>
      <c r="S35" s="65">
        <v>12097238</v>
      </c>
      <c r="T35" s="65">
        <v>7877370</v>
      </c>
      <c r="U35" s="65">
        <v>33670186</v>
      </c>
      <c r="V35" s="65">
        <v>220425709</v>
      </c>
      <c r="W35" s="65">
        <v>15817226</v>
      </c>
      <c r="X35" s="65">
        <v>204608483</v>
      </c>
      <c r="Y35" s="66">
        <v>1293.58</v>
      </c>
      <c r="Z35" s="67">
        <v>15817226</v>
      </c>
    </row>
    <row r="36" spans="1:26" ht="13.5">
      <c r="A36" s="63" t="s">
        <v>57</v>
      </c>
      <c r="B36" s="19">
        <v>73755857</v>
      </c>
      <c r="C36" s="19"/>
      <c r="D36" s="64">
        <v>84483450</v>
      </c>
      <c r="E36" s="65">
        <v>82388558</v>
      </c>
      <c r="F36" s="65">
        <v>77181767</v>
      </c>
      <c r="G36" s="65">
        <v>78841445</v>
      </c>
      <c r="H36" s="65">
        <v>79324948</v>
      </c>
      <c r="I36" s="65">
        <v>235348160</v>
      </c>
      <c r="J36" s="65">
        <v>74970534</v>
      </c>
      <c r="K36" s="65">
        <v>76335786</v>
      </c>
      <c r="L36" s="65">
        <v>77842778</v>
      </c>
      <c r="M36" s="65">
        <v>229149098</v>
      </c>
      <c r="N36" s="65">
        <v>77842778</v>
      </c>
      <c r="O36" s="65">
        <v>78064125</v>
      </c>
      <c r="P36" s="65">
        <v>78407925</v>
      </c>
      <c r="Q36" s="65">
        <v>234314828</v>
      </c>
      <c r="R36" s="65">
        <v>79155356</v>
      </c>
      <c r="S36" s="65">
        <v>80127446</v>
      </c>
      <c r="T36" s="65">
        <v>84231401</v>
      </c>
      <c r="U36" s="65">
        <v>243514203</v>
      </c>
      <c r="V36" s="65">
        <v>942326289</v>
      </c>
      <c r="W36" s="65">
        <v>82388558</v>
      </c>
      <c r="X36" s="65">
        <v>859937731</v>
      </c>
      <c r="Y36" s="66">
        <v>1043.76</v>
      </c>
      <c r="Z36" s="67">
        <v>82388558</v>
      </c>
    </row>
    <row r="37" spans="1:26" ht="13.5">
      <c r="A37" s="63" t="s">
        <v>58</v>
      </c>
      <c r="B37" s="19">
        <v>20806478</v>
      </c>
      <c r="C37" s="19"/>
      <c r="D37" s="64">
        <v>8417962</v>
      </c>
      <c r="E37" s="65">
        <v>8417962</v>
      </c>
      <c r="F37" s="65">
        <v>17107881</v>
      </c>
      <c r="G37" s="65">
        <v>17810105</v>
      </c>
      <c r="H37" s="65">
        <v>15947412</v>
      </c>
      <c r="I37" s="65">
        <v>50865398</v>
      </c>
      <c r="J37" s="65">
        <v>17254978</v>
      </c>
      <c r="K37" s="65">
        <v>19208898</v>
      </c>
      <c r="L37" s="65">
        <v>21102953</v>
      </c>
      <c r="M37" s="65">
        <v>57566829</v>
      </c>
      <c r="N37" s="65">
        <v>21989028</v>
      </c>
      <c r="O37" s="65">
        <v>25229922</v>
      </c>
      <c r="P37" s="65">
        <v>22713031</v>
      </c>
      <c r="Q37" s="65">
        <v>69931981</v>
      </c>
      <c r="R37" s="65">
        <v>22338535</v>
      </c>
      <c r="S37" s="65">
        <v>22651529</v>
      </c>
      <c r="T37" s="65">
        <v>24113486</v>
      </c>
      <c r="U37" s="65">
        <v>69103550</v>
      </c>
      <c r="V37" s="65">
        <v>247467758</v>
      </c>
      <c r="W37" s="65">
        <v>8417962</v>
      </c>
      <c r="X37" s="65">
        <v>239049796</v>
      </c>
      <c r="Y37" s="66">
        <v>2839.76</v>
      </c>
      <c r="Z37" s="67">
        <v>8417962</v>
      </c>
    </row>
    <row r="38" spans="1:26" ht="13.5">
      <c r="A38" s="63" t="s">
        <v>59</v>
      </c>
      <c r="B38" s="19">
        <v>9156328</v>
      </c>
      <c r="C38" s="19"/>
      <c r="D38" s="64">
        <v>2192671</v>
      </c>
      <c r="E38" s="65">
        <v>2192671</v>
      </c>
      <c r="F38" s="65">
        <v>9056310</v>
      </c>
      <c r="G38" s="65">
        <v>10101393</v>
      </c>
      <c r="H38" s="65">
        <v>10062020</v>
      </c>
      <c r="I38" s="65">
        <v>29219723</v>
      </c>
      <c r="J38" s="65">
        <v>10022799</v>
      </c>
      <c r="K38" s="65">
        <v>9983103</v>
      </c>
      <c r="L38" s="65">
        <v>9943546</v>
      </c>
      <c r="M38" s="65">
        <v>29949448</v>
      </c>
      <c r="N38" s="65">
        <v>9903835</v>
      </c>
      <c r="O38" s="65">
        <v>9863359</v>
      </c>
      <c r="P38" s="65">
        <v>9823294</v>
      </c>
      <c r="Q38" s="65">
        <v>29590488</v>
      </c>
      <c r="R38" s="65">
        <v>9782792</v>
      </c>
      <c r="S38" s="65">
        <v>9742384</v>
      </c>
      <c r="T38" s="65">
        <v>9701536</v>
      </c>
      <c r="U38" s="65">
        <v>29226712</v>
      </c>
      <c r="V38" s="65">
        <v>117986371</v>
      </c>
      <c r="W38" s="65">
        <v>2192671</v>
      </c>
      <c r="X38" s="65">
        <v>115793700</v>
      </c>
      <c r="Y38" s="66">
        <v>5280.94</v>
      </c>
      <c r="Z38" s="67">
        <v>2192671</v>
      </c>
    </row>
    <row r="39" spans="1:26" ht="13.5">
      <c r="A39" s="63" t="s">
        <v>60</v>
      </c>
      <c r="B39" s="19">
        <v>64275024</v>
      </c>
      <c r="C39" s="19"/>
      <c r="D39" s="64">
        <v>93790817</v>
      </c>
      <c r="E39" s="65">
        <v>87595151</v>
      </c>
      <c r="F39" s="65">
        <v>73157238</v>
      </c>
      <c r="G39" s="65">
        <v>71606405</v>
      </c>
      <c r="H39" s="65">
        <v>76716040</v>
      </c>
      <c r="I39" s="65">
        <v>221479683</v>
      </c>
      <c r="J39" s="65">
        <v>70544992</v>
      </c>
      <c r="K39" s="65">
        <v>68063618</v>
      </c>
      <c r="L39" s="65">
        <v>66589712</v>
      </c>
      <c r="M39" s="65">
        <v>205198322</v>
      </c>
      <c r="N39" s="65">
        <v>65808744</v>
      </c>
      <c r="O39" s="65">
        <v>63461551</v>
      </c>
      <c r="P39" s="65">
        <v>62495442</v>
      </c>
      <c r="Q39" s="65">
        <v>191765737</v>
      </c>
      <c r="R39" s="65">
        <v>60729607</v>
      </c>
      <c r="S39" s="65">
        <v>59830771</v>
      </c>
      <c r="T39" s="65">
        <v>58293749</v>
      </c>
      <c r="U39" s="65">
        <v>178854127</v>
      </c>
      <c r="V39" s="65">
        <v>797297869</v>
      </c>
      <c r="W39" s="65">
        <v>87595151</v>
      </c>
      <c r="X39" s="65">
        <v>709702718</v>
      </c>
      <c r="Y39" s="66">
        <v>810.21</v>
      </c>
      <c r="Z39" s="67">
        <v>87595151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9938920</v>
      </c>
      <c r="C42" s="19">
        <v>6840405</v>
      </c>
      <c r="D42" s="64">
        <v>11286155</v>
      </c>
      <c r="E42" s="65">
        <v>16319842</v>
      </c>
      <c r="F42" s="65">
        <v>1940563</v>
      </c>
      <c r="G42" s="65">
        <v>1384829</v>
      </c>
      <c r="H42" s="65">
        <v>-4821021</v>
      </c>
      <c r="I42" s="65">
        <v>-1495629</v>
      </c>
      <c r="J42" s="65">
        <v>-625746</v>
      </c>
      <c r="K42" s="65">
        <v>-729072</v>
      </c>
      <c r="L42" s="65">
        <v>3027807</v>
      </c>
      <c r="M42" s="65">
        <v>1672989</v>
      </c>
      <c r="N42" s="65">
        <v>2009452</v>
      </c>
      <c r="O42" s="65">
        <v>-1138688</v>
      </c>
      <c r="P42" s="65">
        <v>-248974</v>
      </c>
      <c r="Q42" s="65">
        <v>621790</v>
      </c>
      <c r="R42" s="65">
        <v>561754</v>
      </c>
      <c r="S42" s="65">
        <v>1315194</v>
      </c>
      <c r="T42" s="65">
        <v>4164307</v>
      </c>
      <c r="U42" s="65">
        <v>6041255</v>
      </c>
      <c r="V42" s="65">
        <v>6840405</v>
      </c>
      <c r="W42" s="65">
        <v>16319842</v>
      </c>
      <c r="X42" s="65">
        <v>-9479437</v>
      </c>
      <c r="Y42" s="66">
        <v>-58.09</v>
      </c>
      <c r="Z42" s="67">
        <v>16319842</v>
      </c>
    </row>
    <row r="43" spans="1:26" ht="13.5">
      <c r="A43" s="63" t="s">
        <v>63</v>
      </c>
      <c r="B43" s="19">
        <v>-7143917</v>
      </c>
      <c r="C43" s="19">
        <v>-8606496</v>
      </c>
      <c r="D43" s="64">
        <v>-12018000</v>
      </c>
      <c r="E43" s="65">
        <v>-18616006</v>
      </c>
      <c r="F43" s="65">
        <v>-2816343</v>
      </c>
      <c r="G43" s="65">
        <v>-1180778</v>
      </c>
      <c r="H43" s="65">
        <v>3868894</v>
      </c>
      <c r="I43" s="65">
        <v>-128227</v>
      </c>
      <c r="J43" s="65">
        <v>597149</v>
      </c>
      <c r="K43" s="65">
        <v>73159</v>
      </c>
      <c r="L43" s="65">
        <v>-3307600</v>
      </c>
      <c r="M43" s="65">
        <v>-2637292</v>
      </c>
      <c r="N43" s="65">
        <v>547646</v>
      </c>
      <c r="O43" s="65">
        <v>-221348</v>
      </c>
      <c r="P43" s="65">
        <v>-343799</v>
      </c>
      <c r="Q43" s="65">
        <v>-17501</v>
      </c>
      <c r="R43" s="65">
        <v>-747431</v>
      </c>
      <c r="S43" s="65">
        <v>-972090</v>
      </c>
      <c r="T43" s="65">
        <v>-4103955</v>
      </c>
      <c r="U43" s="65">
        <v>-5823476</v>
      </c>
      <c r="V43" s="65">
        <v>-8606496</v>
      </c>
      <c r="W43" s="65">
        <v>-18616006</v>
      </c>
      <c r="X43" s="65">
        <v>10009510</v>
      </c>
      <c r="Y43" s="66">
        <v>-53.77</v>
      </c>
      <c r="Z43" s="67">
        <v>-18616006</v>
      </c>
    </row>
    <row r="44" spans="1:26" ht="13.5">
      <c r="A44" s="63" t="s">
        <v>64</v>
      </c>
      <c r="B44" s="19">
        <v>-573458</v>
      </c>
      <c r="C44" s="19">
        <v>-443171</v>
      </c>
      <c r="D44" s="64">
        <v>-471463</v>
      </c>
      <c r="E44" s="65">
        <v>-466063</v>
      </c>
      <c r="F44" s="65">
        <v>-35960</v>
      </c>
      <c r="G44" s="65">
        <v>-37858</v>
      </c>
      <c r="H44" s="65">
        <v>-37290</v>
      </c>
      <c r="I44" s="65">
        <v>-111108</v>
      </c>
      <c r="J44" s="65">
        <v>-37507</v>
      </c>
      <c r="K44" s="65">
        <v>-38296</v>
      </c>
      <c r="L44" s="65">
        <v>-39257</v>
      </c>
      <c r="M44" s="65">
        <v>-115060</v>
      </c>
      <c r="N44" s="65">
        <v>-37597</v>
      </c>
      <c r="O44" s="65">
        <v>-40095</v>
      </c>
      <c r="P44" s="65">
        <v>-37603</v>
      </c>
      <c r="Q44" s="65">
        <v>-115295</v>
      </c>
      <c r="R44" s="65">
        <v>-38694</v>
      </c>
      <c r="S44" s="65">
        <v>-40169</v>
      </c>
      <c r="T44" s="65">
        <v>-22845</v>
      </c>
      <c r="U44" s="65">
        <v>-101708</v>
      </c>
      <c r="V44" s="65">
        <v>-443171</v>
      </c>
      <c r="W44" s="65">
        <v>-466063</v>
      </c>
      <c r="X44" s="65">
        <v>22892</v>
      </c>
      <c r="Y44" s="66">
        <v>-4.91</v>
      </c>
      <c r="Z44" s="67">
        <v>-466063</v>
      </c>
    </row>
    <row r="45" spans="1:26" ht="13.5">
      <c r="A45" s="75" t="s">
        <v>65</v>
      </c>
      <c r="B45" s="22">
        <v>3498711</v>
      </c>
      <c r="C45" s="22">
        <v>644105</v>
      </c>
      <c r="D45" s="104">
        <v>-272308</v>
      </c>
      <c r="E45" s="105">
        <v>91140</v>
      </c>
      <c r="F45" s="105">
        <v>1941627</v>
      </c>
      <c r="G45" s="105">
        <v>2107820</v>
      </c>
      <c r="H45" s="105">
        <v>1118403</v>
      </c>
      <c r="I45" s="105">
        <v>1118403</v>
      </c>
      <c r="J45" s="105">
        <v>1052299</v>
      </c>
      <c r="K45" s="105">
        <v>358090</v>
      </c>
      <c r="L45" s="105">
        <v>39040</v>
      </c>
      <c r="M45" s="105">
        <v>39040</v>
      </c>
      <c r="N45" s="105">
        <v>2558541</v>
      </c>
      <c r="O45" s="105">
        <v>1158410</v>
      </c>
      <c r="P45" s="105">
        <v>528034</v>
      </c>
      <c r="Q45" s="105">
        <v>528034</v>
      </c>
      <c r="R45" s="105">
        <v>303663</v>
      </c>
      <c r="S45" s="105">
        <v>606598</v>
      </c>
      <c r="T45" s="105">
        <v>644105</v>
      </c>
      <c r="U45" s="105">
        <v>644105</v>
      </c>
      <c r="V45" s="105">
        <v>644105</v>
      </c>
      <c r="W45" s="105">
        <v>91140</v>
      </c>
      <c r="X45" s="105">
        <v>552965</v>
      </c>
      <c r="Y45" s="106">
        <v>606.72</v>
      </c>
      <c r="Z45" s="107">
        <v>91140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2104667</v>
      </c>
      <c r="C49" s="57"/>
      <c r="D49" s="134">
        <v>909778</v>
      </c>
      <c r="E49" s="59">
        <v>826939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26413425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2362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83.9388074467208</v>
      </c>
      <c r="C58" s="5">
        <f>IF(C67=0,0,+(C76/C67)*100)</f>
        <v>0</v>
      </c>
      <c r="D58" s="6">
        <f aca="true" t="shared" si="6" ref="D58:Z58">IF(D67=0,0,+(D76/D67)*100)</f>
        <v>79.50085097271369</v>
      </c>
      <c r="E58" s="7">
        <f t="shared" si="6"/>
        <v>100</v>
      </c>
      <c r="F58" s="7">
        <f t="shared" si="6"/>
        <v>25.373073376071158</v>
      </c>
      <c r="G58" s="7">
        <f t="shared" si="6"/>
        <v>94.70011549173132</v>
      </c>
      <c r="H58" s="7">
        <f t="shared" si="6"/>
        <v>95.10689302697305</v>
      </c>
      <c r="I58" s="7">
        <f t="shared" si="6"/>
        <v>55.253474461471264</v>
      </c>
      <c r="J58" s="7">
        <f t="shared" si="6"/>
        <v>97.20398040174874</v>
      </c>
      <c r="K58" s="7">
        <f t="shared" si="6"/>
        <v>97.90416649183905</v>
      </c>
      <c r="L58" s="7">
        <f t="shared" si="6"/>
        <v>82.65660090988585</v>
      </c>
      <c r="M58" s="7">
        <f t="shared" si="6"/>
        <v>92.84974063297942</v>
      </c>
      <c r="N58" s="7">
        <f t="shared" si="6"/>
        <v>74.28786221614465</v>
      </c>
      <c r="O58" s="7">
        <f t="shared" si="6"/>
        <v>92.98277577028526</v>
      </c>
      <c r="P58" s="7">
        <f t="shared" si="6"/>
        <v>93.30806814108934</v>
      </c>
      <c r="Q58" s="7">
        <f t="shared" si="6"/>
        <v>86.46326019389826</v>
      </c>
      <c r="R58" s="7">
        <f t="shared" si="6"/>
        <v>89.51703014489401</v>
      </c>
      <c r="S58" s="7">
        <f t="shared" si="6"/>
        <v>95.52015985096348</v>
      </c>
      <c r="T58" s="7">
        <f t="shared" si="6"/>
        <v>82.49960786614145</v>
      </c>
      <c r="U58" s="7">
        <f t="shared" si="6"/>
        <v>89.18963470780885</v>
      </c>
      <c r="V58" s="7">
        <f t="shared" si="6"/>
        <v>77.14722626772439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76.1052141377483</v>
      </c>
      <c r="C59" s="9">
        <f t="shared" si="7"/>
        <v>0</v>
      </c>
      <c r="D59" s="2">
        <f t="shared" si="7"/>
        <v>84.93929712460064</v>
      </c>
      <c r="E59" s="10">
        <f t="shared" si="7"/>
        <v>93.86258443012487</v>
      </c>
      <c r="F59" s="10">
        <f t="shared" si="7"/>
        <v>4.279085093522281</v>
      </c>
      <c r="G59" s="10">
        <f t="shared" si="7"/>
        <v>-85407.28241563054</v>
      </c>
      <c r="H59" s="10">
        <f t="shared" si="7"/>
        <v>0</v>
      </c>
      <c r="I59" s="10">
        <f t="shared" si="7"/>
        <v>23.488810109492352</v>
      </c>
      <c r="J59" s="10">
        <f t="shared" si="7"/>
        <v>-120327.74193548386</v>
      </c>
      <c r="K59" s="10">
        <f t="shared" si="7"/>
        <v>21592.879746835442</v>
      </c>
      <c r="L59" s="10">
        <f t="shared" si="7"/>
        <v>0</v>
      </c>
      <c r="M59" s="10">
        <f t="shared" si="7"/>
        <v>94667.50524109014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-606.7135651712238</v>
      </c>
      <c r="S59" s="10">
        <f t="shared" si="7"/>
        <v>0</v>
      </c>
      <c r="T59" s="10">
        <f t="shared" si="7"/>
        <v>0</v>
      </c>
      <c r="U59" s="10">
        <f t="shared" si="7"/>
        <v>-1857.212636049907</v>
      </c>
      <c r="V59" s="10">
        <f t="shared" si="7"/>
        <v>77.84127338699118</v>
      </c>
      <c r="W59" s="10">
        <f t="shared" si="7"/>
        <v>93.86258443012487</v>
      </c>
      <c r="X59" s="10">
        <f t="shared" si="7"/>
        <v>0</v>
      </c>
      <c r="Y59" s="10">
        <f t="shared" si="7"/>
        <v>0</v>
      </c>
      <c r="Z59" s="11">
        <f t="shared" si="7"/>
        <v>93.86258443012487</v>
      </c>
    </row>
    <row r="60" spans="1:26" ht="13.5">
      <c r="A60" s="38" t="s">
        <v>32</v>
      </c>
      <c r="B60" s="12">
        <f t="shared" si="7"/>
        <v>84.82139919927019</v>
      </c>
      <c r="C60" s="12">
        <f t="shared" si="7"/>
        <v>0</v>
      </c>
      <c r="D60" s="3">
        <f t="shared" si="7"/>
        <v>81.17618049234677</v>
      </c>
      <c r="E60" s="13">
        <f t="shared" si="7"/>
        <v>101.08675012104935</v>
      </c>
      <c r="F60" s="13">
        <f t="shared" si="7"/>
        <v>76.75965981005356</v>
      </c>
      <c r="G60" s="13">
        <f t="shared" si="7"/>
        <v>74.74375043663726</v>
      </c>
      <c r="H60" s="13">
        <f t="shared" si="7"/>
        <v>78.26116119174318</v>
      </c>
      <c r="I60" s="13">
        <f t="shared" si="7"/>
        <v>76.57600239520103</v>
      </c>
      <c r="J60" s="13">
        <f t="shared" si="7"/>
        <v>79.55700908051023</v>
      </c>
      <c r="K60" s="13">
        <f t="shared" si="7"/>
        <v>85.46205212667198</v>
      </c>
      <c r="L60" s="13">
        <f t="shared" si="7"/>
        <v>71.54167851519442</v>
      </c>
      <c r="M60" s="13">
        <f t="shared" si="7"/>
        <v>79.08662397089658</v>
      </c>
      <c r="N60" s="13">
        <f t="shared" si="7"/>
        <v>65.57313711921668</v>
      </c>
      <c r="O60" s="13">
        <f t="shared" si="7"/>
        <v>84.23494603919774</v>
      </c>
      <c r="P60" s="13">
        <f t="shared" si="7"/>
        <v>74.5148116004856</v>
      </c>
      <c r="Q60" s="13">
        <f t="shared" si="7"/>
        <v>74.42315906185058</v>
      </c>
      <c r="R60" s="13">
        <f t="shared" si="7"/>
        <v>79.77575059246475</v>
      </c>
      <c r="S60" s="13">
        <f t="shared" si="7"/>
        <v>85.87550351583882</v>
      </c>
      <c r="T60" s="13">
        <f t="shared" si="7"/>
        <v>74.19304743559316</v>
      </c>
      <c r="U60" s="13">
        <f t="shared" si="7"/>
        <v>79.9492608720303</v>
      </c>
      <c r="V60" s="13">
        <f t="shared" si="7"/>
        <v>77.44215601401827</v>
      </c>
      <c r="W60" s="13">
        <f t="shared" si="7"/>
        <v>101.08675012104935</v>
      </c>
      <c r="X60" s="13">
        <f t="shared" si="7"/>
        <v>0</v>
      </c>
      <c r="Y60" s="13">
        <f t="shared" si="7"/>
        <v>0</v>
      </c>
      <c r="Z60" s="14">
        <f t="shared" si="7"/>
        <v>101.08675012104935</v>
      </c>
    </row>
    <row r="61" spans="1:26" ht="13.5">
      <c r="A61" s="39" t="s">
        <v>103</v>
      </c>
      <c r="B61" s="12">
        <f t="shared" si="7"/>
        <v>96.66078020909423</v>
      </c>
      <c r="C61" s="12">
        <f t="shared" si="7"/>
        <v>0</v>
      </c>
      <c r="D61" s="3">
        <f t="shared" si="7"/>
        <v>80.61373684666663</v>
      </c>
      <c r="E61" s="13">
        <f t="shared" si="7"/>
        <v>99.6142204562092</v>
      </c>
      <c r="F61" s="13">
        <f t="shared" si="7"/>
        <v>75.27089347839384</v>
      </c>
      <c r="G61" s="13">
        <f t="shared" si="7"/>
        <v>88.02462893404818</v>
      </c>
      <c r="H61" s="13">
        <f t="shared" si="7"/>
        <v>91.61411969372811</v>
      </c>
      <c r="I61" s="13">
        <f t="shared" si="7"/>
        <v>85.37317854183524</v>
      </c>
      <c r="J61" s="13">
        <f t="shared" si="7"/>
        <v>96.3769799982098</v>
      </c>
      <c r="K61" s="13">
        <f t="shared" si="7"/>
        <v>106.09745413627505</v>
      </c>
      <c r="L61" s="13">
        <f t="shared" si="7"/>
        <v>86.84497365236152</v>
      </c>
      <c r="M61" s="13">
        <f t="shared" si="7"/>
        <v>96.92990764993414</v>
      </c>
      <c r="N61" s="13">
        <f t="shared" si="7"/>
        <v>78.89827943973717</v>
      </c>
      <c r="O61" s="13">
        <f t="shared" si="7"/>
        <v>99.62431849050215</v>
      </c>
      <c r="P61" s="13">
        <f t="shared" si="7"/>
        <v>88.43975386312974</v>
      </c>
      <c r="Q61" s="13">
        <f t="shared" si="7"/>
        <v>88.53875926462848</v>
      </c>
      <c r="R61" s="13">
        <f t="shared" si="7"/>
        <v>97.46092499611308</v>
      </c>
      <c r="S61" s="13">
        <f t="shared" si="7"/>
        <v>100.14129182967477</v>
      </c>
      <c r="T61" s="13">
        <f t="shared" si="7"/>
        <v>91.04900025668488</v>
      </c>
      <c r="U61" s="13">
        <f t="shared" si="7"/>
        <v>96.22523288741841</v>
      </c>
      <c r="V61" s="13">
        <f t="shared" si="7"/>
        <v>91.47028120237293</v>
      </c>
      <c r="W61" s="13">
        <f t="shared" si="7"/>
        <v>99.6142204562092</v>
      </c>
      <c r="X61" s="13">
        <f t="shared" si="7"/>
        <v>0</v>
      </c>
      <c r="Y61" s="13">
        <f t="shared" si="7"/>
        <v>0</v>
      </c>
      <c r="Z61" s="14">
        <f t="shared" si="7"/>
        <v>99.6142204562092</v>
      </c>
    </row>
    <row r="62" spans="1:26" ht="13.5">
      <c r="A62" s="39" t="s">
        <v>104</v>
      </c>
      <c r="B62" s="12">
        <f t="shared" si="7"/>
        <v>66.5668447106999</v>
      </c>
      <c r="C62" s="12">
        <f t="shared" si="7"/>
        <v>0</v>
      </c>
      <c r="D62" s="3">
        <f t="shared" si="7"/>
        <v>79.99992257972112</v>
      </c>
      <c r="E62" s="13">
        <f t="shared" si="7"/>
        <v>99.23392954421645</v>
      </c>
      <c r="F62" s="13">
        <f t="shared" si="7"/>
        <v>48.9525775535735</v>
      </c>
      <c r="G62" s="13">
        <f t="shared" si="7"/>
        <v>56.55281886043206</v>
      </c>
      <c r="H62" s="13">
        <f t="shared" si="7"/>
        <v>52.678003182179786</v>
      </c>
      <c r="I62" s="13">
        <f t="shared" si="7"/>
        <v>52.756801911794845</v>
      </c>
      <c r="J62" s="13">
        <f t="shared" si="7"/>
        <v>50.27556715295254</v>
      </c>
      <c r="K62" s="13">
        <f t="shared" si="7"/>
        <v>52.703430466068426</v>
      </c>
      <c r="L62" s="13">
        <f t="shared" si="7"/>
        <v>53.14850179045344</v>
      </c>
      <c r="M62" s="13">
        <f t="shared" si="7"/>
        <v>52.07292189877738</v>
      </c>
      <c r="N62" s="13">
        <f t="shared" si="7"/>
        <v>45.569786783880566</v>
      </c>
      <c r="O62" s="13">
        <f t="shared" si="7"/>
        <v>64.59242951611382</v>
      </c>
      <c r="P62" s="13">
        <f t="shared" si="7"/>
        <v>55.745276047714555</v>
      </c>
      <c r="Q62" s="13">
        <f t="shared" si="7"/>
        <v>54.8788820057825</v>
      </c>
      <c r="R62" s="13">
        <f t="shared" si="7"/>
        <v>59.958687604739914</v>
      </c>
      <c r="S62" s="13">
        <f t="shared" si="7"/>
        <v>68.20517658156948</v>
      </c>
      <c r="T62" s="13">
        <f t="shared" si="7"/>
        <v>54.26974359728379</v>
      </c>
      <c r="U62" s="13">
        <f t="shared" si="7"/>
        <v>60.87241825695171</v>
      </c>
      <c r="V62" s="13">
        <f t="shared" si="7"/>
        <v>55.1610749846942</v>
      </c>
      <c r="W62" s="13">
        <f t="shared" si="7"/>
        <v>99.23392954421645</v>
      </c>
      <c r="X62" s="13">
        <f t="shared" si="7"/>
        <v>0</v>
      </c>
      <c r="Y62" s="13">
        <f t="shared" si="7"/>
        <v>0</v>
      </c>
      <c r="Z62" s="14">
        <f t="shared" si="7"/>
        <v>99.23392954421645</v>
      </c>
    </row>
    <row r="63" spans="1:26" ht="13.5">
      <c r="A63" s="39" t="s">
        <v>105</v>
      </c>
      <c r="B63" s="12">
        <f t="shared" si="7"/>
        <v>35.58537152803209</v>
      </c>
      <c r="C63" s="12">
        <f t="shared" si="7"/>
        <v>0</v>
      </c>
      <c r="D63" s="3">
        <f t="shared" si="7"/>
        <v>33.99814120969931</v>
      </c>
      <c r="E63" s="13">
        <f t="shared" si="7"/>
        <v>42.44887792443181</v>
      </c>
      <c r="F63" s="13">
        <f t="shared" si="7"/>
        <v>24.333457726914627</v>
      </c>
      <c r="G63" s="13">
        <f t="shared" si="7"/>
        <v>20.950052866940215</v>
      </c>
      <c r="H63" s="13">
        <f t="shared" si="7"/>
        <v>28.297474924918664</v>
      </c>
      <c r="I63" s="13">
        <f t="shared" si="7"/>
        <v>24.507581856388537</v>
      </c>
      <c r="J63" s="13">
        <f t="shared" si="7"/>
        <v>31.48958689116309</v>
      </c>
      <c r="K63" s="13">
        <f t="shared" si="7"/>
        <v>28.760185210211926</v>
      </c>
      <c r="L63" s="13">
        <f t="shared" si="7"/>
        <v>24.187047763092313</v>
      </c>
      <c r="M63" s="13">
        <f t="shared" si="7"/>
        <v>28.173124230592993</v>
      </c>
      <c r="N63" s="13">
        <f t="shared" si="7"/>
        <v>19.623879274189083</v>
      </c>
      <c r="O63" s="13">
        <f t="shared" si="7"/>
        <v>27.56392145783303</v>
      </c>
      <c r="P63" s="13">
        <f t="shared" si="7"/>
        <v>22.44733762434172</v>
      </c>
      <c r="Q63" s="13">
        <f t="shared" si="7"/>
        <v>23.154183795469805</v>
      </c>
      <c r="R63" s="13">
        <f t="shared" si="7"/>
        <v>21.41167565521809</v>
      </c>
      <c r="S63" s="13">
        <f t="shared" si="7"/>
        <v>24.081431241206978</v>
      </c>
      <c r="T63" s="13">
        <f t="shared" si="7"/>
        <v>16.87582771015955</v>
      </c>
      <c r="U63" s="13">
        <f t="shared" si="7"/>
        <v>20.70571433857869</v>
      </c>
      <c r="V63" s="13">
        <f t="shared" si="7"/>
        <v>24.106912202075566</v>
      </c>
      <c r="W63" s="13">
        <f t="shared" si="7"/>
        <v>42.44887792443181</v>
      </c>
      <c r="X63" s="13">
        <f t="shared" si="7"/>
        <v>0</v>
      </c>
      <c r="Y63" s="13">
        <f t="shared" si="7"/>
        <v>0</v>
      </c>
      <c r="Z63" s="14">
        <f t="shared" si="7"/>
        <v>42.44887792443181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-37.32908007852163</v>
      </c>
      <c r="C65" s="12">
        <f t="shared" si="7"/>
        <v>0</v>
      </c>
      <c r="D65" s="3">
        <f t="shared" si="7"/>
        <v>0</v>
      </c>
      <c r="E65" s="13">
        <f t="shared" si="7"/>
        <v>-270.7517547100111</v>
      </c>
      <c r="F65" s="13">
        <f t="shared" si="7"/>
        <v>-4.376527861569203</v>
      </c>
      <c r="G65" s="13">
        <f t="shared" si="7"/>
        <v>113.79928315412187</v>
      </c>
      <c r="H65" s="13">
        <f t="shared" si="7"/>
        <v>154.81643157311788</v>
      </c>
      <c r="I65" s="13">
        <f t="shared" si="7"/>
        <v>-51.56961644144992</v>
      </c>
      <c r="J65" s="13">
        <f t="shared" si="7"/>
        <v>427.1002174342756</v>
      </c>
      <c r="K65" s="13">
        <f t="shared" si="7"/>
        <v>324.4424297370807</v>
      </c>
      <c r="L65" s="13">
        <f t="shared" si="7"/>
        <v>150.69112842422717</v>
      </c>
      <c r="M65" s="13">
        <f t="shared" si="7"/>
        <v>268.9681010490259</v>
      </c>
      <c r="N65" s="13">
        <f t="shared" si="7"/>
        <v>190.0311526479751</v>
      </c>
      <c r="O65" s="13">
        <f t="shared" si="7"/>
        <v>217.08325998943846</v>
      </c>
      <c r="P65" s="13">
        <f t="shared" si="7"/>
        <v>211.31578947368422</v>
      </c>
      <c r="Q65" s="13">
        <f t="shared" si="7"/>
        <v>206.6761097896678</v>
      </c>
      <c r="R65" s="13">
        <f t="shared" si="7"/>
        <v>244.14637702288962</v>
      </c>
      <c r="S65" s="13">
        <f t="shared" si="7"/>
        <v>1183.7222870478413</v>
      </c>
      <c r="T65" s="13">
        <f t="shared" si="7"/>
        <v>294.00627110467923</v>
      </c>
      <c r="U65" s="13">
        <f t="shared" si="7"/>
        <v>364.150607767566</v>
      </c>
      <c r="V65" s="13">
        <f t="shared" si="7"/>
        <v>-248.58786128943083</v>
      </c>
      <c r="W65" s="13">
        <f t="shared" si="7"/>
        <v>-270.7517547100111</v>
      </c>
      <c r="X65" s="13">
        <f t="shared" si="7"/>
        <v>0</v>
      </c>
      <c r="Y65" s="13">
        <f t="shared" si="7"/>
        <v>0</v>
      </c>
      <c r="Z65" s="14">
        <f t="shared" si="7"/>
        <v>-270.7517547100111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67.07320124086861</v>
      </c>
      <c r="I66" s="16">
        <f t="shared" si="7"/>
        <v>88.963056448874</v>
      </c>
      <c r="J66" s="16">
        <f t="shared" si="7"/>
        <v>99.99872062228931</v>
      </c>
      <c r="K66" s="16">
        <f t="shared" si="7"/>
        <v>99.99886589169266</v>
      </c>
      <c r="L66" s="16">
        <f t="shared" si="7"/>
        <v>41.02406708206898</v>
      </c>
      <c r="M66" s="16">
        <f t="shared" si="7"/>
        <v>79.84684185531107</v>
      </c>
      <c r="N66" s="16">
        <f t="shared" si="7"/>
        <v>53.5346998494675</v>
      </c>
      <c r="O66" s="16">
        <f t="shared" si="7"/>
        <v>36.17856292261652</v>
      </c>
      <c r="P66" s="16">
        <f t="shared" si="7"/>
        <v>52.17929996902518</v>
      </c>
      <c r="Q66" s="16">
        <f t="shared" si="7"/>
        <v>46.02567859706348</v>
      </c>
      <c r="R66" s="16">
        <f t="shared" si="7"/>
        <v>40.48013432869688</v>
      </c>
      <c r="S66" s="16">
        <f t="shared" si="7"/>
        <v>59.843873585749165</v>
      </c>
      <c r="T66" s="16">
        <f t="shared" si="7"/>
        <v>40.44121677171828</v>
      </c>
      <c r="U66" s="16">
        <f t="shared" si="7"/>
        <v>47.27028213191388</v>
      </c>
      <c r="V66" s="16">
        <f t="shared" si="7"/>
        <v>65.61113122533942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221</v>
      </c>
      <c r="B67" s="24">
        <v>27095846</v>
      </c>
      <c r="C67" s="24"/>
      <c r="D67" s="25">
        <v>31710770</v>
      </c>
      <c r="E67" s="26">
        <v>32588940</v>
      </c>
      <c r="F67" s="26">
        <v>6684945</v>
      </c>
      <c r="G67" s="26">
        <v>2512734</v>
      </c>
      <c r="H67" s="26">
        <v>2525001</v>
      </c>
      <c r="I67" s="26">
        <v>11722680</v>
      </c>
      <c r="J67" s="26">
        <v>2205707</v>
      </c>
      <c r="K67" s="26">
        <v>2287968</v>
      </c>
      <c r="L67" s="26">
        <v>2076744</v>
      </c>
      <c r="M67" s="26">
        <v>6570419</v>
      </c>
      <c r="N67" s="26">
        <v>2623123</v>
      </c>
      <c r="O67" s="26">
        <v>2376652</v>
      </c>
      <c r="P67" s="26">
        <v>2402251</v>
      </c>
      <c r="Q67" s="26">
        <v>7402026</v>
      </c>
      <c r="R67" s="26">
        <v>2299129</v>
      </c>
      <c r="S67" s="26">
        <v>2367205</v>
      </c>
      <c r="T67" s="26">
        <v>2352513</v>
      </c>
      <c r="U67" s="26">
        <v>7018847</v>
      </c>
      <c r="V67" s="26">
        <v>32713972</v>
      </c>
      <c r="W67" s="26">
        <v>32588940</v>
      </c>
      <c r="X67" s="26"/>
      <c r="Y67" s="25"/>
      <c r="Z67" s="27">
        <v>32588940</v>
      </c>
    </row>
    <row r="68" spans="1:26" ht="13.5" hidden="1">
      <c r="A68" s="37" t="s">
        <v>31</v>
      </c>
      <c r="B68" s="19">
        <v>4483656</v>
      </c>
      <c r="C68" s="19"/>
      <c r="D68" s="20">
        <v>4507200</v>
      </c>
      <c r="E68" s="21">
        <v>4765035</v>
      </c>
      <c r="F68" s="21">
        <v>4764640</v>
      </c>
      <c r="G68" s="21">
        <v>-563</v>
      </c>
      <c r="H68" s="21"/>
      <c r="I68" s="21">
        <v>4764077</v>
      </c>
      <c r="J68" s="21">
        <v>-310</v>
      </c>
      <c r="K68" s="21">
        <v>1264</v>
      </c>
      <c r="L68" s="21"/>
      <c r="M68" s="21">
        <v>954</v>
      </c>
      <c r="N68" s="21"/>
      <c r="O68" s="21"/>
      <c r="P68" s="21"/>
      <c r="Q68" s="21"/>
      <c r="R68" s="21">
        <v>-37670</v>
      </c>
      <c r="S68" s="21"/>
      <c r="T68" s="21"/>
      <c r="U68" s="21">
        <v>-37670</v>
      </c>
      <c r="V68" s="21">
        <v>4727361</v>
      </c>
      <c r="W68" s="21">
        <v>4765035</v>
      </c>
      <c r="X68" s="21"/>
      <c r="Y68" s="20"/>
      <c r="Z68" s="23">
        <v>4765035</v>
      </c>
    </row>
    <row r="69" spans="1:26" ht="13.5" hidden="1">
      <c r="A69" s="38" t="s">
        <v>32</v>
      </c>
      <c r="B69" s="19">
        <v>21613033</v>
      </c>
      <c r="C69" s="19"/>
      <c r="D69" s="20">
        <v>26340175</v>
      </c>
      <c r="E69" s="21">
        <v>26910510</v>
      </c>
      <c r="F69" s="21">
        <v>1841677</v>
      </c>
      <c r="G69" s="21">
        <v>2433370</v>
      </c>
      <c r="H69" s="21">
        <v>2445057</v>
      </c>
      <c r="I69" s="21">
        <v>6720104</v>
      </c>
      <c r="J69" s="21">
        <v>2127854</v>
      </c>
      <c r="K69" s="21">
        <v>2198529</v>
      </c>
      <c r="L69" s="21">
        <v>1990402</v>
      </c>
      <c r="M69" s="21">
        <v>6316785</v>
      </c>
      <c r="N69" s="21">
        <v>2552042</v>
      </c>
      <c r="O69" s="21">
        <v>2280081</v>
      </c>
      <c r="P69" s="21">
        <v>2334454</v>
      </c>
      <c r="Q69" s="21">
        <v>7166577</v>
      </c>
      <c r="R69" s="21">
        <v>2248657</v>
      </c>
      <c r="S69" s="21">
        <v>2279968</v>
      </c>
      <c r="T69" s="21">
        <v>2279533</v>
      </c>
      <c r="U69" s="21">
        <v>6808158</v>
      </c>
      <c r="V69" s="21">
        <v>27011624</v>
      </c>
      <c r="W69" s="21">
        <v>26910510</v>
      </c>
      <c r="X69" s="21"/>
      <c r="Y69" s="20"/>
      <c r="Z69" s="23">
        <v>26910510</v>
      </c>
    </row>
    <row r="70" spans="1:26" ht="13.5" hidden="1">
      <c r="A70" s="39" t="s">
        <v>103</v>
      </c>
      <c r="B70" s="19">
        <v>12894569</v>
      </c>
      <c r="C70" s="19"/>
      <c r="D70" s="20">
        <v>15519355</v>
      </c>
      <c r="E70" s="21">
        <v>16071355</v>
      </c>
      <c r="F70" s="21">
        <v>1324229</v>
      </c>
      <c r="G70" s="21">
        <v>1495152</v>
      </c>
      <c r="H70" s="21">
        <v>1508333</v>
      </c>
      <c r="I70" s="21">
        <v>4327714</v>
      </c>
      <c r="J70" s="21">
        <v>1217741</v>
      </c>
      <c r="K70" s="21">
        <v>1244175</v>
      </c>
      <c r="L70" s="21">
        <v>1064232</v>
      </c>
      <c r="M70" s="21">
        <v>3526148</v>
      </c>
      <c r="N70" s="21">
        <v>1480448</v>
      </c>
      <c r="O70" s="21">
        <v>1299505</v>
      </c>
      <c r="P70" s="21">
        <v>1348518</v>
      </c>
      <c r="Q70" s="21">
        <v>4128471</v>
      </c>
      <c r="R70" s="21">
        <v>1312092</v>
      </c>
      <c r="S70" s="21">
        <v>1377999</v>
      </c>
      <c r="T70" s="21">
        <v>1355748</v>
      </c>
      <c r="U70" s="21">
        <v>4045839</v>
      </c>
      <c r="V70" s="21">
        <v>16028172</v>
      </c>
      <c r="W70" s="21">
        <v>16071355</v>
      </c>
      <c r="X70" s="21"/>
      <c r="Y70" s="20"/>
      <c r="Z70" s="23">
        <v>16071355</v>
      </c>
    </row>
    <row r="71" spans="1:26" ht="13.5" hidden="1">
      <c r="A71" s="39" t="s">
        <v>104</v>
      </c>
      <c r="B71" s="19">
        <v>4194468</v>
      </c>
      <c r="C71" s="19"/>
      <c r="D71" s="20">
        <v>5166605</v>
      </c>
      <c r="E71" s="21">
        <v>5286720</v>
      </c>
      <c r="F71" s="21">
        <v>370099</v>
      </c>
      <c r="G71" s="21">
        <v>379249</v>
      </c>
      <c r="H71" s="21">
        <v>402240</v>
      </c>
      <c r="I71" s="21">
        <v>1151588</v>
      </c>
      <c r="J71" s="21">
        <v>430748</v>
      </c>
      <c r="K71" s="21">
        <v>462357</v>
      </c>
      <c r="L71" s="21">
        <v>448769</v>
      </c>
      <c r="M71" s="21">
        <v>1341874</v>
      </c>
      <c r="N71" s="21">
        <v>554883</v>
      </c>
      <c r="O71" s="21">
        <v>487842</v>
      </c>
      <c r="P71" s="21">
        <v>492596</v>
      </c>
      <c r="Q71" s="21">
        <v>1535321</v>
      </c>
      <c r="R71" s="21">
        <v>454101</v>
      </c>
      <c r="S71" s="21">
        <v>424025</v>
      </c>
      <c r="T71" s="21">
        <v>408069</v>
      </c>
      <c r="U71" s="21">
        <v>1286195</v>
      </c>
      <c r="V71" s="21">
        <v>5314978</v>
      </c>
      <c r="W71" s="21">
        <v>5286720</v>
      </c>
      <c r="X71" s="21"/>
      <c r="Y71" s="20"/>
      <c r="Z71" s="23">
        <v>5286720</v>
      </c>
    </row>
    <row r="72" spans="1:26" ht="13.5" hidden="1">
      <c r="A72" s="39" t="s">
        <v>105</v>
      </c>
      <c r="B72" s="19">
        <v>4642180</v>
      </c>
      <c r="C72" s="19"/>
      <c r="D72" s="20">
        <v>5654215</v>
      </c>
      <c r="E72" s="21">
        <v>5660715</v>
      </c>
      <c r="F72" s="21">
        <v>434106</v>
      </c>
      <c r="G72" s="21">
        <v>515445</v>
      </c>
      <c r="H72" s="21">
        <v>503787</v>
      </c>
      <c r="I72" s="21">
        <v>1453338</v>
      </c>
      <c r="J72" s="21">
        <v>474306</v>
      </c>
      <c r="K72" s="21">
        <v>480967</v>
      </c>
      <c r="L72" s="21">
        <v>465464</v>
      </c>
      <c r="M72" s="21">
        <v>1420737</v>
      </c>
      <c r="N72" s="21">
        <v>505476</v>
      </c>
      <c r="O72" s="21">
        <v>481372</v>
      </c>
      <c r="P72" s="21">
        <v>478520</v>
      </c>
      <c r="Q72" s="21">
        <v>1465368</v>
      </c>
      <c r="R72" s="21">
        <v>475605</v>
      </c>
      <c r="S72" s="21">
        <v>476230</v>
      </c>
      <c r="T72" s="21">
        <v>507424</v>
      </c>
      <c r="U72" s="21">
        <v>1459259</v>
      </c>
      <c r="V72" s="21">
        <v>5798702</v>
      </c>
      <c r="W72" s="21">
        <v>5660715</v>
      </c>
      <c r="X72" s="21"/>
      <c r="Y72" s="20"/>
      <c r="Z72" s="23">
        <v>5660715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-118184</v>
      </c>
      <c r="C74" s="19"/>
      <c r="D74" s="20"/>
      <c r="E74" s="21">
        <v>-108280</v>
      </c>
      <c r="F74" s="21">
        <v>-286757</v>
      </c>
      <c r="G74" s="21">
        <v>43524</v>
      </c>
      <c r="H74" s="21">
        <v>30697</v>
      </c>
      <c r="I74" s="21">
        <v>-212536</v>
      </c>
      <c r="J74" s="21">
        <v>5059</v>
      </c>
      <c r="K74" s="21">
        <v>11030</v>
      </c>
      <c r="L74" s="21">
        <v>11937</v>
      </c>
      <c r="M74" s="21">
        <v>28026</v>
      </c>
      <c r="N74" s="21">
        <v>11235</v>
      </c>
      <c r="O74" s="21">
        <v>11362</v>
      </c>
      <c r="P74" s="21">
        <v>14820</v>
      </c>
      <c r="Q74" s="21">
        <v>37417</v>
      </c>
      <c r="R74" s="21">
        <v>6859</v>
      </c>
      <c r="S74" s="21">
        <v>1714</v>
      </c>
      <c r="T74" s="21">
        <v>8292</v>
      </c>
      <c r="U74" s="21">
        <v>16865</v>
      </c>
      <c r="V74" s="21">
        <v>-130228</v>
      </c>
      <c r="W74" s="21">
        <v>-108280</v>
      </c>
      <c r="X74" s="21"/>
      <c r="Y74" s="20"/>
      <c r="Z74" s="23">
        <v>-108280</v>
      </c>
    </row>
    <row r="75" spans="1:26" ht="13.5" hidden="1">
      <c r="A75" s="40" t="s">
        <v>110</v>
      </c>
      <c r="B75" s="28">
        <v>999157</v>
      </c>
      <c r="C75" s="28"/>
      <c r="D75" s="29">
        <v>863395</v>
      </c>
      <c r="E75" s="30">
        <v>913395</v>
      </c>
      <c r="F75" s="30">
        <v>78628</v>
      </c>
      <c r="G75" s="30">
        <v>79927</v>
      </c>
      <c r="H75" s="30">
        <v>79944</v>
      </c>
      <c r="I75" s="30">
        <v>238499</v>
      </c>
      <c r="J75" s="30">
        <v>78163</v>
      </c>
      <c r="K75" s="30">
        <v>88175</v>
      </c>
      <c r="L75" s="30">
        <v>86342</v>
      </c>
      <c r="M75" s="30">
        <v>252680</v>
      </c>
      <c r="N75" s="30">
        <v>71081</v>
      </c>
      <c r="O75" s="30">
        <v>96571</v>
      </c>
      <c r="P75" s="30">
        <v>67797</v>
      </c>
      <c r="Q75" s="30">
        <v>235449</v>
      </c>
      <c r="R75" s="30">
        <v>88142</v>
      </c>
      <c r="S75" s="30">
        <v>87237</v>
      </c>
      <c r="T75" s="30">
        <v>72980</v>
      </c>
      <c r="U75" s="30">
        <v>248359</v>
      </c>
      <c r="V75" s="30">
        <v>974987</v>
      </c>
      <c r="W75" s="30">
        <v>913395</v>
      </c>
      <c r="X75" s="30"/>
      <c r="Y75" s="29"/>
      <c r="Z75" s="31">
        <v>913395</v>
      </c>
    </row>
    <row r="76" spans="1:26" ht="13.5" hidden="1">
      <c r="A76" s="42" t="s">
        <v>222</v>
      </c>
      <c r="B76" s="32">
        <v>22743930</v>
      </c>
      <c r="C76" s="32">
        <v>25237922</v>
      </c>
      <c r="D76" s="33">
        <v>25210332</v>
      </c>
      <c r="E76" s="34">
        <v>32588940</v>
      </c>
      <c r="F76" s="34">
        <v>1696176</v>
      </c>
      <c r="G76" s="34">
        <v>2379562</v>
      </c>
      <c r="H76" s="34">
        <v>2401450</v>
      </c>
      <c r="I76" s="34">
        <v>6477188</v>
      </c>
      <c r="J76" s="34">
        <v>2144035</v>
      </c>
      <c r="K76" s="34">
        <v>2240016</v>
      </c>
      <c r="L76" s="34">
        <v>1716566</v>
      </c>
      <c r="M76" s="34">
        <v>6100617</v>
      </c>
      <c r="N76" s="34">
        <v>1948662</v>
      </c>
      <c r="O76" s="34">
        <v>2209877</v>
      </c>
      <c r="P76" s="34">
        <v>2241494</v>
      </c>
      <c r="Q76" s="34">
        <v>6400033</v>
      </c>
      <c r="R76" s="34">
        <v>2058112</v>
      </c>
      <c r="S76" s="34">
        <v>2261158</v>
      </c>
      <c r="T76" s="34">
        <v>1940814</v>
      </c>
      <c r="U76" s="34">
        <v>6260084</v>
      </c>
      <c r="V76" s="34">
        <v>25237922</v>
      </c>
      <c r="W76" s="34">
        <v>32588940</v>
      </c>
      <c r="X76" s="34"/>
      <c r="Y76" s="33"/>
      <c r="Z76" s="35">
        <v>32588940</v>
      </c>
    </row>
    <row r="77" spans="1:26" ht="13.5" hidden="1">
      <c r="A77" s="37" t="s">
        <v>31</v>
      </c>
      <c r="B77" s="19">
        <v>3412296</v>
      </c>
      <c r="C77" s="19">
        <v>3679838</v>
      </c>
      <c r="D77" s="20">
        <v>3828384</v>
      </c>
      <c r="E77" s="21">
        <v>4472585</v>
      </c>
      <c r="F77" s="21">
        <v>203883</v>
      </c>
      <c r="G77" s="21">
        <v>480843</v>
      </c>
      <c r="H77" s="21">
        <v>434299</v>
      </c>
      <c r="I77" s="21">
        <v>1119025</v>
      </c>
      <c r="J77" s="21">
        <v>373016</v>
      </c>
      <c r="K77" s="21">
        <v>272934</v>
      </c>
      <c r="L77" s="21">
        <v>257178</v>
      </c>
      <c r="M77" s="21">
        <v>903128</v>
      </c>
      <c r="N77" s="21">
        <v>237155</v>
      </c>
      <c r="O77" s="21">
        <v>254314</v>
      </c>
      <c r="P77" s="21">
        <v>466604</v>
      </c>
      <c r="Q77" s="21">
        <v>958073</v>
      </c>
      <c r="R77" s="21">
        <v>228549</v>
      </c>
      <c r="S77" s="21">
        <v>251018</v>
      </c>
      <c r="T77" s="21">
        <v>220045</v>
      </c>
      <c r="U77" s="21">
        <v>699612</v>
      </c>
      <c r="V77" s="21">
        <v>3679838</v>
      </c>
      <c r="W77" s="21">
        <v>4472585</v>
      </c>
      <c r="X77" s="21"/>
      <c r="Y77" s="20"/>
      <c r="Z77" s="23">
        <v>4472585</v>
      </c>
    </row>
    <row r="78" spans="1:26" ht="13.5" hidden="1">
      <c r="A78" s="38" t="s">
        <v>32</v>
      </c>
      <c r="B78" s="19">
        <v>18332477</v>
      </c>
      <c r="C78" s="19">
        <v>20918384</v>
      </c>
      <c r="D78" s="20">
        <v>21381948</v>
      </c>
      <c r="E78" s="21">
        <v>27202960</v>
      </c>
      <c r="F78" s="21">
        <v>1413665</v>
      </c>
      <c r="G78" s="21">
        <v>1818792</v>
      </c>
      <c r="H78" s="21">
        <v>1913530</v>
      </c>
      <c r="I78" s="21">
        <v>5145987</v>
      </c>
      <c r="J78" s="21">
        <v>1692857</v>
      </c>
      <c r="K78" s="21">
        <v>1878908</v>
      </c>
      <c r="L78" s="21">
        <v>1423967</v>
      </c>
      <c r="M78" s="21">
        <v>4995732</v>
      </c>
      <c r="N78" s="21">
        <v>1673454</v>
      </c>
      <c r="O78" s="21">
        <v>1920625</v>
      </c>
      <c r="P78" s="21">
        <v>1739514</v>
      </c>
      <c r="Q78" s="21">
        <v>5333593</v>
      </c>
      <c r="R78" s="21">
        <v>1793883</v>
      </c>
      <c r="S78" s="21">
        <v>1957934</v>
      </c>
      <c r="T78" s="21">
        <v>1691255</v>
      </c>
      <c r="U78" s="21">
        <v>5443072</v>
      </c>
      <c r="V78" s="21">
        <v>20918384</v>
      </c>
      <c r="W78" s="21">
        <v>27202960</v>
      </c>
      <c r="X78" s="21"/>
      <c r="Y78" s="20"/>
      <c r="Z78" s="23">
        <v>27202960</v>
      </c>
    </row>
    <row r="79" spans="1:26" ht="13.5" hidden="1">
      <c r="A79" s="39" t="s">
        <v>103</v>
      </c>
      <c r="B79" s="19">
        <v>12463991</v>
      </c>
      <c r="C79" s="19">
        <v>14661014</v>
      </c>
      <c r="D79" s="20">
        <v>12510732</v>
      </c>
      <c r="E79" s="21">
        <v>16009355</v>
      </c>
      <c r="F79" s="21">
        <v>996759</v>
      </c>
      <c r="G79" s="21">
        <v>1316102</v>
      </c>
      <c r="H79" s="21">
        <v>1381846</v>
      </c>
      <c r="I79" s="21">
        <v>3694707</v>
      </c>
      <c r="J79" s="21">
        <v>1173622</v>
      </c>
      <c r="K79" s="21">
        <v>1320038</v>
      </c>
      <c r="L79" s="21">
        <v>924232</v>
      </c>
      <c r="M79" s="21">
        <v>3417892</v>
      </c>
      <c r="N79" s="21">
        <v>1168048</v>
      </c>
      <c r="O79" s="21">
        <v>1294623</v>
      </c>
      <c r="P79" s="21">
        <v>1192626</v>
      </c>
      <c r="Q79" s="21">
        <v>3655297</v>
      </c>
      <c r="R79" s="21">
        <v>1278777</v>
      </c>
      <c r="S79" s="21">
        <v>1379946</v>
      </c>
      <c r="T79" s="21">
        <v>1234395</v>
      </c>
      <c r="U79" s="21">
        <v>3893118</v>
      </c>
      <c r="V79" s="21">
        <v>14661014</v>
      </c>
      <c r="W79" s="21">
        <v>16009355</v>
      </c>
      <c r="X79" s="21"/>
      <c r="Y79" s="20"/>
      <c r="Z79" s="23">
        <v>16009355</v>
      </c>
    </row>
    <row r="80" spans="1:26" ht="13.5" hidden="1">
      <c r="A80" s="39" t="s">
        <v>104</v>
      </c>
      <c r="B80" s="19">
        <v>2792125</v>
      </c>
      <c r="C80" s="19">
        <v>2931799</v>
      </c>
      <c r="D80" s="20">
        <v>4133280</v>
      </c>
      <c r="E80" s="21">
        <v>5246220</v>
      </c>
      <c r="F80" s="21">
        <v>181173</v>
      </c>
      <c r="G80" s="21">
        <v>214476</v>
      </c>
      <c r="H80" s="21">
        <v>211892</v>
      </c>
      <c r="I80" s="21">
        <v>607541</v>
      </c>
      <c r="J80" s="21">
        <v>216561</v>
      </c>
      <c r="K80" s="21">
        <v>243678</v>
      </c>
      <c r="L80" s="21">
        <v>238514</v>
      </c>
      <c r="M80" s="21">
        <v>698753</v>
      </c>
      <c r="N80" s="21">
        <v>252859</v>
      </c>
      <c r="O80" s="21">
        <v>315109</v>
      </c>
      <c r="P80" s="21">
        <v>274599</v>
      </c>
      <c r="Q80" s="21">
        <v>842567</v>
      </c>
      <c r="R80" s="21">
        <v>272273</v>
      </c>
      <c r="S80" s="21">
        <v>289207</v>
      </c>
      <c r="T80" s="21">
        <v>221458</v>
      </c>
      <c r="U80" s="21">
        <v>782938</v>
      </c>
      <c r="V80" s="21">
        <v>2931799</v>
      </c>
      <c r="W80" s="21">
        <v>5246220</v>
      </c>
      <c r="X80" s="21"/>
      <c r="Y80" s="20"/>
      <c r="Z80" s="23">
        <v>5246220</v>
      </c>
    </row>
    <row r="81" spans="1:26" ht="13.5" hidden="1">
      <c r="A81" s="39" t="s">
        <v>105</v>
      </c>
      <c r="B81" s="19">
        <v>1651937</v>
      </c>
      <c r="C81" s="19">
        <v>1397888</v>
      </c>
      <c r="D81" s="20">
        <v>1922328</v>
      </c>
      <c r="E81" s="21">
        <v>2402910</v>
      </c>
      <c r="F81" s="21">
        <v>105633</v>
      </c>
      <c r="G81" s="21">
        <v>107986</v>
      </c>
      <c r="H81" s="21">
        <v>142559</v>
      </c>
      <c r="I81" s="21">
        <v>356178</v>
      </c>
      <c r="J81" s="21">
        <v>149357</v>
      </c>
      <c r="K81" s="21">
        <v>138327</v>
      </c>
      <c r="L81" s="21">
        <v>112582</v>
      </c>
      <c r="M81" s="21">
        <v>400266</v>
      </c>
      <c r="N81" s="21">
        <v>99194</v>
      </c>
      <c r="O81" s="21">
        <v>132685</v>
      </c>
      <c r="P81" s="21">
        <v>107415</v>
      </c>
      <c r="Q81" s="21">
        <v>339294</v>
      </c>
      <c r="R81" s="21">
        <v>101835</v>
      </c>
      <c r="S81" s="21">
        <v>114683</v>
      </c>
      <c r="T81" s="21">
        <v>85632</v>
      </c>
      <c r="U81" s="21">
        <v>302150</v>
      </c>
      <c r="V81" s="21">
        <v>1397888</v>
      </c>
      <c r="W81" s="21">
        <v>2402910</v>
      </c>
      <c r="X81" s="21"/>
      <c r="Y81" s="20"/>
      <c r="Z81" s="23">
        <v>2402910</v>
      </c>
    </row>
    <row r="82" spans="1:26" ht="13.5" hidden="1">
      <c r="A82" s="39" t="s">
        <v>106</v>
      </c>
      <c r="B82" s="19">
        <v>1380307</v>
      </c>
      <c r="C82" s="19">
        <v>1603952</v>
      </c>
      <c r="D82" s="20">
        <v>2601048</v>
      </c>
      <c r="E82" s="21">
        <v>3251305</v>
      </c>
      <c r="F82" s="21">
        <v>117550</v>
      </c>
      <c r="G82" s="21">
        <v>130698</v>
      </c>
      <c r="H82" s="21">
        <v>129709</v>
      </c>
      <c r="I82" s="21">
        <v>377957</v>
      </c>
      <c r="J82" s="21">
        <v>131710</v>
      </c>
      <c r="K82" s="21">
        <v>141079</v>
      </c>
      <c r="L82" s="21">
        <v>130651</v>
      </c>
      <c r="M82" s="21">
        <v>403440</v>
      </c>
      <c r="N82" s="21">
        <v>132003</v>
      </c>
      <c r="O82" s="21">
        <v>153543</v>
      </c>
      <c r="P82" s="21">
        <v>133557</v>
      </c>
      <c r="Q82" s="21">
        <v>419103</v>
      </c>
      <c r="R82" s="21">
        <v>124252</v>
      </c>
      <c r="S82" s="21">
        <v>153809</v>
      </c>
      <c r="T82" s="21">
        <v>125391</v>
      </c>
      <c r="U82" s="21">
        <v>403452</v>
      </c>
      <c r="V82" s="21">
        <v>1603952</v>
      </c>
      <c r="W82" s="21">
        <v>3251305</v>
      </c>
      <c r="X82" s="21"/>
      <c r="Y82" s="20"/>
      <c r="Z82" s="23">
        <v>3251305</v>
      </c>
    </row>
    <row r="83" spans="1:26" ht="13.5" hidden="1">
      <c r="A83" s="39" t="s">
        <v>107</v>
      </c>
      <c r="B83" s="19">
        <v>44117</v>
      </c>
      <c r="C83" s="19">
        <v>323731</v>
      </c>
      <c r="D83" s="20">
        <v>214560</v>
      </c>
      <c r="E83" s="21">
        <v>293170</v>
      </c>
      <c r="F83" s="21">
        <v>12550</v>
      </c>
      <c r="G83" s="21">
        <v>49530</v>
      </c>
      <c r="H83" s="21">
        <v>47524</v>
      </c>
      <c r="I83" s="21">
        <v>109604</v>
      </c>
      <c r="J83" s="21">
        <v>21607</v>
      </c>
      <c r="K83" s="21">
        <v>35786</v>
      </c>
      <c r="L83" s="21">
        <v>17988</v>
      </c>
      <c r="M83" s="21">
        <v>75381</v>
      </c>
      <c r="N83" s="21">
        <v>21350</v>
      </c>
      <c r="O83" s="21">
        <v>24665</v>
      </c>
      <c r="P83" s="21">
        <v>31317</v>
      </c>
      <c r="Q83" s="21">
        <v>77332</v>
      </c>
      <c r="R83" s="21">
        <v>16746</v>
      </c>
      <c r="S83" s="21">
        <v>20289</v>
      </c>
      <c r="T83" s="21">
        <v>24379</v>
      </c>
      <c r="U83" s="21">
        <v>61414</v>
      </c>
      <c r="V83" s="21">
        <v>323731</v>
      </c>
      <c r="W83" s="21">
        <v>293170</v>
      </c>
      <c r="X83" s="21"/>
      <c r="Y83" s="20"/>
      <c r="Z83" s="23">
        <v>293170</v>
      </c>
    </row>
    <row r="84" spans="1:26" ht="13.5" hidden="1">
      <c r="A84" s="40" t="s">
        <v>110</v>
      </c>
      <c r="B84" s="28">
        <v>999157</v>
      </c>
      <c r="C84" s="28">
        <v>639700</v>
      </c>
      <c r="D84" s="29"/>
      <c r="E84" s="30">
        <v>913395</v>
      </c>
      <c r="F84" s="30">
        <v>78628</v>
      </c>
      <c r="G84" s="30">
        <v>79927</v>
      </c>
      <c r="H84" s="30">
        <v>53621</v>
      </c>
      <c r="I84" s="30">
        <v>212176</v>
      </c>
      <c r="J84" s="30">
        <v>78162</v>
      </c>
      <c r="K84" s="30">
        <v>88174</v>
      </c>
      <c r="L84" s="30">
        <v>35421</v>
      </c>
      <c r="M84" s="30">
        <v>201757</v>
      </c>
      <c r="N84" s="30">
        <v>38053</v>
      </c>
      <c r="O84" s="30">
        <v>34938</v>
      </c>
      <c r="P84" s="30">
        <v>35376</v>
      </c>
      <c r="Q84" s="30">
        <v>108367</v>
      </c>
      <c r="R84" s="30">
        <v>35680</v>
      </c>
      <c r="S84" s="30">
        <v>52206</v>
      </c>
      <c r="T84" s="30">
        <v>29514</v>
      </c>
      <c r="U84" s="30">
        <v>117400</v>
      </c>
      <c r="V84" s="30">
        <v>639700</v>
      </c>
      <c r="W84" s="30">
        <v>913395</v>
      </c>
      <c r="X84" s="30"/>
      <c r="Y84" s="29"/>
      <c r="Z84" s="31">
        <v>913395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15061393</v>
      </c>
      <c r="D5" s="158">
        <f>SUM(D6:D8)</f>
        <v>0</v>
      </c>
      <c r="E5" s="159">
        <f t="shared" si="0"/>
        <v>18443755</v>
      </c>
      <c r="F5" s="105">
        <f t="shared" si="0"/>
        <v>18508860</v>
      </c>
      <c r="G5" s="105">
        <f t="shared" si="0"/>
        <v>4522950</v>
      </c>
      <c r="H5" s="105">
        <f t="shared" si="0"/>
        <v>50730</v>
      </c>
      <c r="I5" s="105">
        <f t="shared" si="0"/>
        <v>4648128</v>
      </c>
      <c r="J5" s="105">
        <f t="shared" si="0"/>
        <v>9221808</v>
      </c>
      <c r="K5" s="105">
        <f t="shared" si="0"/>
        <v>45782</v>
      </c>
      <c r="L5" s="105">
        <f t="shared" si="0"/>
        <v>100020</v>
      </c>
      <c r="M5" s="105">
        <f t="shared" si="0"/>
        <v>50559</v>
      </c>
      <c r="N5" s="105">
        <f t="shared" si="0"/>
        <v>196361</v>
      </c>
      <c r="O5" s="105">
        <f t="shared" si="0"/>
        <v>36527</v>
      </c>
      <c r="P5" s="105">
        <f t="shared" si="0"/>
        <v>51384</v>
      </c>
      <c r="Q5" s="105">
        <f t="shared" si="0"/>
        <v>39149</v>
      </c>
      <c r="R5" s="105">
        <f t="shared" si="0"/>
        <v>127060</v>
      </c>
      <c r="S5" s="105">
        <f t="shared" si="0"/>
        <v>2927</v>
      </c>
      <c r="T5" s="105">
        <f t="shared" si="0"/>
        <v>40580</v>
      </c>
      <c r="U5" s="105">
        <f t="shared" si="0"/>
        <v>69520</v>
      </c>
      <c r="V5" s="105">
        <f t="shared" si="0"/>
        <v>113027</v>
      </c>
      <c r="W5" s="105">
        <f t="shared" si="0"/>
        <v>9658256</v>
      </c>
      <c r="X5" s="105">
        <f t="shared" si="0"/>
        <v>18508860</v>
      </c>
      <c r="Y5" s="105">
        <f t="shared" si="0"/>
        <v>-8850604</v>
      </c>
      <c r="Z5" s="142">
        <f>+IF(X5&lt;&gt;0,+(Y5/X5)*100,0)</f>
        <v>-47.81820166125845</v>
      </c>
      <c r="AA5" s="158">
        <f>SUM(AA6:AA8)</f>
        <v>18508860</v>
      </c>
    </row>
    <row r="6" spans="1:27" ht="13.5">
      <c r="A6" s="143" t="s">
        <v>75</v>
      </c>
      <c r="B6" s="141"/>
      <c r="C6" s="160">
        <v>8261982</v>
      </c>
      <c r="D6" s="160"/>
      <c r="E6" s="161">
        <v>11285655</v>
      </c>
      <c r="F6" s="65">
        <v>11293275</v>
      </c>
      <c r="G6" s="65">
        <v>3784</v>
      </c>
      <c r="H6" s="65">
        <v>15534</v>
      </c>
      <c r="I6" s="65">
        <v>4608235</v>
      </c>
      <c r="J6" s="65">
        <v>4627553</v>
      </c>
      <c r="K6" s="65">
        <v>11725</v>
      </c>
      <c r="L6" s="65">
        <v>6737</v>
      </c>
      <c r="M6" s="65">
        <v>5687</v>
      </c>
      <c r="N6" s="65">
        <v>24149</v>
      </c>
      <c r="O6" s="65">
        <v>543</v>
      </c>
      <c r="P6" s="65">
        <v>5818</v>
      </c>
      <c r="Q6" s="65">
        <v>16899</v>
      </c>
      <c r="R6" s="65">
        <v>23260</v>
      </c>
      <c r="S6" s="65">
        <v>869</v>
      </c>
      <c r="T6" s="65">
        <v>559</v>
      </c>
      <c r="U6" s="65">
        <v>12610</v>
      </c>
      <c r="V6" s="65">
        <v>14038</v>
      </c>
      <c r="W6" s="65">
        <v>4689000</v>
      </c>
      <c r="X6" s="65">
        <v>11293275</v>
      </c>
      <c r="Y6" s="65">
        <v>-6604275</v>
      </c>
      <c r="Z6" s="145">
        <v>-58.48</v>
      </c>
      <c r="AA6" s="160">
        <v>11293275</v>
      </c>
    </row>
    <row r="7" spans="1:27" ht="13.5">
      <c r="A7" s="143" t="s">
        <v>76</v>
      </c>
      <c r="B7" s="141"/>
      <c r="C7" s="162">
        <v>6511788</v>
      </c>
      <c r="D7" s="162"/>
      <c r="E7" s="163">
        <v>7067200</v>
      </c>
      <c r="F7" s="164">
        <v>7082585</v>
      </c>
      <c r="G7" s="164">
        <v>4508264</v>
      </c>
      <c r="H7" s="164">
        <v>22778</v>
      </c>
      <c r="I7" s="164">
        <v>22468</v>
      </c>
      <c r="J7" s="164">
        <v>4553510</v>
      </c>
      <c r="K7" s="164">
        <v>21125</v>
      </c>
      <c r="L7" s="164">
        <v>35323</v>
      </c>
      <c r="M7" s="164">
        <v>33790</v>
      </c>
      <c r="N7" s="164">
        <v>90238</v>
      </c>
      <c r="O7" s="164">
        <v>26283</v>
      </c>
      <c r="P7" s="164">
        <v>34063</v>
      </c>
      <c r="Q7" s="164">
        <v>14231</v>
      </c>
      <c r="R7" s="164">
        <v>74577</v>
      </c>
      <c r="S7" s="164">
        <v>-6311</v>
      </c>
      <c r="T7" s="164">
        <v>30877</v>
      </c>
      <c r="U7" s="164">
        <v>23323</v>
      </c>
      <c r="V7" s="164">
        <v>47889</v>
      </c>
      <c r="W7" s="164">
        <v>4766214</v>
      </c>
      <c r="X7" s="164">
        <v>7082585</v>
      </c>
      <c r="Y7" s="164">
        <v>-2316371</v>
      </c>
      <c r="Z7" s="146">
        <v>-32.71</v>
      </c>
      <c r="AA7" s="162">
        <v>7082585</v>
      </c>
    </row>
    <row r="8" spans="1:27" ht="13.5">
      <c r="A8" s="143" t="s">
        <v>77</v>
      </c>
      <c r="B8" s="141"/>
      <c r="C8" s="160">
        <v>287623</v>
      </c>
      <c r="D8" s="160"/>
      <c r="E8" s="161">
        <v>90900</v>
      </c>
      <c r="F8" s="65">
        <v>133000</v>
      </c>
      <c r="G8" s="65">
        <v>10902</v>
      </c>
      <c r="H8" s="65">
        <v>12418</v>
      </c>
      <c r="I8" s="65">
        <v>17425</v>
      </c>
      <c r="J8" s="65">
        <v>40745</v>
      </c>
      <c r="K8" s="65">
        <v>12932</v>
      </c>
      <c r="L8" s="65">
        <v>57960</v>
      </c>
      <c r="M8" s="65">
        <v>11082</v>
      </c>
      <c r="N8" s="65">
        <v>81974</v>
      </c>
      <c r="O8" s="65">
        <v>9701</v>
      </c>
      <c r="P8" s="65">
        <v>11503</v>
      </c>
      <c r="Q8" s="65">
        <v>8019</v>
      </c>
      <c r="R8" s="65">
        <v>29223</v>
      </c>
      <c r="S8" s="65">
        <v>8369</v>
      </c>
      <c r="T8" s="65">
        <v>9144</v>
      </c>
      <c r="U8" s="65">
        <v>33587</v>
      </c>
      <c r="V8" s="65">
        <v>51100</v>
      </c>
      <c r="W8" s="65">
        <v>203042</v>
      </c>
      <c r="X8" s="65">
        <v>133000</v>
      </c>
      <c r="Y8" s="65">
        <v>70042</v>
      </c>
      <c r="Z8" s="145">
        <v>52.66</v>
      </c>
      <c r="AA8" s="160">
        <v>133000</v>
      </c>
    </row>
    <row r="9" spans="1:27" ht="13.5">
      <c r="A9" s="140" t="s">
        <v>78</v>
      </c>
      <c r="B9" s="141"/>
      <c r="C9" s="158">
        <f aca="true" t="shared" si="1" ref="C9:Y9">SUM(C10:C14)</f>
        <v>2460797</v>
      </c>
      <c r="D9" s="158">
        <f>SUM(D10:D14)</f>
        <v>0</v>
      </c>
      <c r="E9" s="159">
        <f t="shared" si="1"/>
        <v>1785460</v>
      </c>
      <c r="F9" s="105">
        <f t="shared" si="1"/>
        <v>1764330</v>
      </c>
      <c r="G9" s="105">
        <f t="shared" si="1"/>
        <v>4518</v>
      </c>
      <c r="H9" s="105">
        <f t="shared" si="1"/>
        <v>42771</v>
      </c>
      <c r="I9" s="105">
        <f t="shared" si="1"/>
        <v>531195</v>
      </c>
      <c r="J9" s="105">
        <f t="shared" si="1"/>
        <v>578484</v>
      </c>
      <c r="K9" s="105">
        <f t="shared" si="1"/>
        <v>7202</v>
      </c>
      <c r="L9" s="105">
        <f t="shared" si="1"/>
        <v>6779</v>
      </c>
      <c r="M9" s="105">
        <f t="shared" si="1"/>
        <v>12082</v>
      </c>
      <c r="N9" s="105">
        <f t="shared" si="1"/>
        <v>26063</v>
      </c>
      <c r="O9" s="105">
        <f t="shared" si="1"/>
        <v>14070</v>
      </c>
      <c r="P9" s="105">
        <f t="shared" si="1"/>
        <v>9828</v>
      </c>
      <c r="Q9" s="105">
        <f t="shared" si="1"/>
        <v>26585</v>
      </c>
      <c r="R9" s="105">
        <f t="shared" si="1"/>
        <v>50483</v>
      </c>
      <c r="S9" s="105">
        <f t="shared" si="1"/>
        <v>9338</v>
      </c>
      <c r="T9" s="105">
        <f t="shared" si="1"/>
        <v>4240</v>
      </c>
      <c r="U9" s="105">
        <f t="shared" si="1"/>
        <v>4957</v>
      </c>
      <c r="V9" s="105">
        <f t="shared" si="1"/>
        <v>18535</v>
      </c>
      <c r="W9" s="105">
        <f t="shared" si="1"/>
        <v>673565</v>
      </c>
      <c r="X9" s="105">
        <f t="shared" si="1"/>
        <v>1764330</v>
      </c>
      <c r="Y9" s="105">
        <f t="shared" si="1"/>
        <v>-1090765</v>
      </c>
      <c r="Z9" s="142">
        <f>+IF(X9&lt;&gt;0,+(Y9/X9)*100,0)</f>
        <v>-61.823185005072745</v>
      </c>
      <c r="AA9" s="158">
        <f>SUM(AA10:AA14)</f>
        <v>1764330</v>
      </c>
    </row>
    <row r="10" spans="1:27" ht="13.5">
      <c r="A10" s="143" t="s">
        <v>79</v>
      </c>
      <c r="B10" s="141"/>
      <c r="C10" s="160">
        <v>1867058</v>
      </c>
      <c r="D10" s="160"/>
      <c r="E10" s="161">
        <v>1470015</v>
      </c>
      <c r="F10" s="65">
        <v>1463915</v>
      </c>
      <c r="G10" s="65">
        <v>1465</v>
      </c>
      <c r="H10" s="65">
        <v>1553</v>
      </c>
      <c r="I10" s="65">
        <v>435345</v>
      </c>
      <c r="J10" s="65">
        <v>438363</v>
      </c>
      <c r="K10" s="65">
        <v>1713</v>
      </c>
      <c r="L10" s="65">
        <v>2286</v>
      </c>
      <c r="M10" s="65">
        <v>1022</v>
      </c>
      <c r="N10" s="65">
        <v>5021</v>
      </c>
      <c r="O10" s="65">
        <v>958</v>
      </c>
      <c r="P10" s="65">
        <v>1154</v>
      </c>
      <c r="Q10" s="65">
        <v>1714</v>
      </c>
      <c r="R10" s="65">
        <v>3826</v>
      </c>
      <c r="S10" s="65">
        <v>1661</v>
      </c>
      <c r="T10" s="65">
        <v>1687</v>
      </c>
      <c r="U10" s="65">
        <v>1405</v>
      </c>
      <c r="V10" s="65">
        <v>4753</v>
      </c>
      <c r="W10" s="65">
        <v>451963</v>
      </c>
      <c r="X10" s="65">
        <v>1463915</v>
      </c>
      <c r="Y10" s="65">
        <v>-1011952</v>
      </c>
      <c r="Z10" s="145">
        <v>-69.13</v>
      </c>
      <c r="AA10" s="160">
        <v>1463915</v>
      </c>
    </row>
    <row r="11" spans="1:27" ht="13.5">
      <c r="A11" s="143" t="s">
        <v>80</v>
      </c>
      <c r="B11" s="141"/>
      <c r="C11" s="160">
        <v>85929</v>
      </c>
      <c r="D11" s="160"/>
      <c r="E11" s="161">
        <v>122000</v>
      </c>
      <c r="F11" s="65">
        <v>106970</v>
      </c>
      <c r="G11" s="65">
        <v>2123</v>
      </c>
      <c r="H11" s="65">
        <v>40560</v>
      </c>
      <c r="I11" s="65">
        <v>21554</v>
      </c>
      <c r="J11" s="65">
        <v>64237</v>
      </c>
      <c r="K11" s="65">
        <v>3255</v>
      </c>
      <c r="L11" s="65">
        <v>2342</v>
      </c>
      <c r="M11" s="65">
        <v>8689</v>
      </c>
      <c r="N11" s="65">
        <v>14286</v>
      </c>
      <c r="O11" s="65">
        <v>11009</v>
      </c>
      <c r="P11" s="65">
        <v>1835</v>
      </c>
      <c r="Q11" s="65">
        <v>2589</v>
      </c>
      <c r="R11" s="65">
        <v>15433</v>
      </c>
      <c r="S11" s="65">
        <v>1701</v>
      </c>
      <c r="T11" s="65">
        <v>1673</v>
      </c>
      <c r="U11" s="65">
        <v>1032</v>
      </c>
      <c r="V11" s="65">
        <v>4406</v>
      </c>
      <c r="W11" s="65">
        <v>98362</v>
      </c>
      <c r="X11" s="65">
        <v>106970</v>
      </c>
      <c r="Y11" s="65">
        <v>-8608</v>
      </c>
      <c r="Z11" s="145">
        <v>-8.05</v>
      </c>
      <c r="AA11" s="160">
        <v>106970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>
        <v>12351</v>
      </c>
      <c r="R12" s="65">
        <v>12351</v>
      </c>
      <c r="S12" s="65"/>
      <c r="T12" s="65"/>
      <c r="U12" s="65"/>
      <c r="V12" s="65"/>
      <c r="W12" s="65">
        <v>12351</v>
      </c>
      <c r="X12" s="65"/>
      <c r="Y12" s="65">
        <v>12351</v>
      </c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>
        <v>507810</v>
      </c>
      <c r="D14" s="162"/>
      <c r="E14" s="163">
        <v>193445</v>
      </c>
      <c r="F14" s="164">
        <v>193445</v>
      </c>
      <c r="G14" s="164">
        <v>930</v>
      </c>
      <c r="H14" s="164">
        <v>658</v>
      </c>
      <c r="I14" s="164">
        <v>74296</v>
      </c>
      <c r="J14" s="164">
        <v>75884</v>
      </c>
      <c r="K14" s="164">
        <v>2234</v>
      </c>
      <c r="L14" s="164">
        <v>2151</v>
      </c>
      <c r="M14" s="164">
        <v>2371</v>
      </c>
      <c r="N14" s="164">
        <v>6756</v>
      </c>
      <c r="O14" s="164">
        <v>2103</v>
      </c>
      <c r="P14" s="164">
        <v>6839</v>
      </c>
      <c r="Q14" s="164">
        <v>9931</v>
      </c>
      <c r="R14" s="164">
        <v>18873</v>
      </c>
      <c r="S14" s="164">
        <v>5976</v>
      </c>
      <c r="T14" s="164">
        <v>880</v>
      </c>
      <c r="U14" s="164">
        <v>2520</v>
      </c>
      <c r="V14" s="164">
        <v>9376</v>
      </c>
      <c r="W14" s="164">
        <v>110889</v>
      </c>
      <c r="X14" s="164">
        <v>193445</v>
      </c>
      <c r="Y14" s="164">
        <v>-82556</v>
      </c>
      <c r="Z14" s="146">
        <v>-42.68</v>
      </c>
      <c r="AA14" s="162">
        <v>193445</v>
      </c>
    </row>
    <row r="15" spans="1:27" ht="13.5">
      <c r="A15" s="140" t="s">
        <v>84</v>
      </c>
      <c r="B15" s="147"/>
      <c r="C15" s="158">
        <f aca="true" t="shared" si="2" ref="C15:Y15">SUM(C16:C18)</f>
        <v>1370491</v>
      </c>
      <c r="D15" s="158">
        <f>SUM(D16:D18)</f>
        <v>0</v>
      </c>
      <c r="E15" s="159">
        <f t="shared" si="2"/>
        <v>1323000</v>
      </c>
      <c r="F15" s="105">
        <f t="shared" si="2"/>
        <v>1287500</v>
      </c>
      <c r="G15" s="105">
        <f t="shared" si="2"/>
        <v>107571</v>
      </c>
      <c r="H15" s="105">
        <f t="shared" si="2"/>
        <v>111472</v>
      </c>
      <c r="I15" s="105">
        <f t="shared" si="2"/>
        <v>117611</v>
      </c>
      <c r="J15" s="105">
        <f t="shared" si="2"/>
        <v>336654</v>
      </c>
      <c r="K15" s="105">
        <f t="shared" si="2"/>
        <v>128207</v>
      </c>
      <c r="L15" s="105">
        <f t="shared" si="2"/>
        <v>119169</v>
      </c>
      <c r="M15" s="105">
        <f t="shared" si="2"/>
        <v>105612</v>
      </c>
      <c r="N15" s="105">
        <f t="shared" si="2"/>
        <v>352988</v>
      </c>
      <c r="O15" s="105">
        <f t="shared" si="2"/>
        <v>104890</v>
      </c>
      <c r="P15" s="105">
        <f t="shared" si="2"/>
        <v>102548</v>
      </c>
      <c r="Q15" s="105">
        <f t="shared" si="2"/>
        <v>105340</v>
      </c>
      <c r="R15" s="105">
        <f t="shared" si="2"/>
        <v>312778</v>
      </c>
      <c r="S15" s="105">
        <f t="shared" si="2"/>
        <v>109850</v>
      </c>
      <c r="T15" s="105">
        <f t="shared" si="2"/>
        <v>113119</v>
      </c>
      <c r="U15" s="105">
        <f t="shared" si="2"/>
        <v>251248</v>
      </c>
      <c r="V15" s="105">
        <f t="shared" si="2"/>
        <v>474217</v>
      </c>
      <c r="W15" s="105">
        <f t="shared" si="2"/>
        <v>1476637</v>
      </c>
      <c r="X15" s="105">
        <f t="shared" si="2"/>
        <v>1287500</v>
      </c>
      <c r="Y15" s="105">
        <f t="shared" si="2"/>
        <v>189137</v>
      </c>
      <c r="Z15" s="142">
        <f>+IF(X15&lt;&gt;0,+(Y15/X15)*100,0)</f>
        <v>14.690252427184467</v>
      </c>
      <c r="AA15" s="158">
        <f>SUM(AA16:AA18)</f>
        <v>1287500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>
        <v>1370491</v>
      </c>
      <c r="D17" s="160"/>
      <c r="E17" s="161">
        <v>1323000</v>
      </c>
      <c r="F17" s="65">
        <v>1287500</v>
      </c>
      <c r="G17" s="65">
        <v>107571</v>
      </c>
      <c r="H17" s="65">
        <v>111472</v>
      </c>
      <c r="I17" s="65">
        <v>117611</v>
      </c>
      <c r="J17" s="65">
        <v>336654</v>
      </c>
      <c r="K17" s="65">
        <v>128207</v>
      </c>
      <c r="L17" s="65">
        <v>119169</v>
      </c>
      <c r="M17" s="65">
        <v>105612</v>
      </c>
      <c r="N17" s="65">
        <v>352988</v>
      </c>
      <c r="O17" s="65">
        <v>104890</v>
      </c>
      <c r="P17" s="65">
        <v>102548</v>
      </c>
      <c r="Q17" s="65">
        <v>105340</v>
      </c>
      <c r="R17" s="65">
        <v>312778</v>
      </c>
      <c r="S17" s="65">
        <v>109850</v>
      </c>
      <c r="T17" s="65">
        <v>113119</v>
      </c>
      <c r="U17" s="65">
        <v>251248</v>
      </c>
      <c r="V17" s="65">
        <v>474217</v>
      </c>
      <c r="W17" s="65">
        <v>1476637</v>
      </c>
      <c r="X17" s="65">
        <v>1287500</v>
      </c>
      <c r="Y17" s="65">
        <v>189137</v>
      </c>
      <c r="Z17" s="145">
        <v>14.69</v>
      </c>
      <c r="AA17" s="160">
        <v>1287500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33775488</v>
      </c>
      <c r="D19" s="158">
        <f>SUM(D20:D23)</f>
        <v>0</v>
      </c>
      <c r="E19" s="159">
        <f t="shared" si="3"/>
        <v>32440875</v>
      </c>
      <c r="F19" s="105">
        <f t="shared" si="3"/>
        <v>33044190</v>
      </c>
      <c r="G19" s="105">
        <f t="shared" si="3"/>
        <v>2182104</v>
      </c>
      <c r="H19" s="105">
        <f t="shared" si="3"/>
        <v>2456136</v>
      </c>
      <c r="I19" s="105">
        <f t="shared" si="3"/>
        <v>4736579</v>
      </c>
      <c r="J19" s="105">
        <f t="shared" si="3"/>
        <v>9374819</v>
      </c>
      <c r="K19" s="105">
        <f t="shared" si="3"/>
        <v>2181238</v>
      </c>
      <c r="L19" s="105">
        <f t="shared" si="3"/>
        <v>2242622</v>
      </c>
      <c r="M19" s="105">
        <f t="shared" si="3"/>
        <v>2031631</v>
      </c>
      <c r="N19" s="105">
        <f t="shared" si="3"/>
        <v>6455491</v>
      </c>
      <c r="O19" s="105">
        <f t="shared" si="3"/>
        <v>2586219</v>
      </c>
      <c r="P19" s="105">
        <f t="shared" si="3"/>
        <v>2331454</v>
      </c>
      <c r="Q19" s="105">
        <f t="shared" si="3"/>
        <v>2374460</v>
      </c>
      <c r="R19" s="105">
        <f t="shared" si="3"/>
        <v>7292133</v>
      </c>
      <c r="S19" s="105">
        <f t="shared" si="3"/>
        <v>2299248</v>
      </c>
      <c r="T19" s="105">
        <f t="shared" si="3"/>
        <v>2334952</v>
      </c>
      <c r="U19" s="105">
        <f t="shared" si="3"/>
        <v>2320953</v>
      </c>
      <c r="V19" s="105">
        <f t="shared" si="3"/>
        <v>6955153</v>
      </c>
      <c r="W19" s="105">
        <f t="shared" si="3"/>
        <v>30077596</v>
      </c>
      <c r="X19" s="105">
        <f t="shared" si="3"/>
        <v>33044190</v>
      </c>
      <c r="Y19" s="105">
        <f t="shared" si="3"/>
        <v>-2966594</v>
      </c>
      <c r="Z19" s="142">
        <f>+IF(X19&lt;&gt;0,+(Y19/X19)*100,0)</f>
        <v>-8.977656889153584</v>
      </c>
      <c r="AA19" s="158">
        <f>SUM(AA20:AA23)</f>
        <v>33044190</v>
      </c>
    </row>
    <row r="20" spans="1:27" ht="13.5">
      <c r="A20" s="143" t="s">
        <v>89</v>
      </c>
      <c r="B20" s="141"/>
      <c r="C20" s="160">
        <v>15611582</v>
      </c>
      <c r="D20" s="160"/>
      <c r="E20" s="161">
        <v>18126750</v>
      </c>
      <c r="F20" s="65">
        <v>18629750</v>
      </c>
      <c r="G20" s="65">
        <v>1366690</v>
      </c>
      <c r="H20" s="65">
        <v>1561442</v>
      </c>
      <c r="I20" s="65">
        <v>2392165</v>
      </c>
      <c r="J20" s="65">
        <v>5320297</v>
      </c>
      <c r="K20" s="65">
        <v>1275004</v>
      </c>
      <c r="L20" s="65">
        <v>1299298</v>
      </c>
      <c r="M20" s="65">
        <v>1117020</v>
      </c>
      <c r="N20" s="65">
        <v>3691322</v>
      </c>
      <c r="O20" s="65">
        <v>1525246</v>
      </c>
      <c r="P20" s="65">
        <v>1362448</v>
      </c>
      <c r="Q20" s="65">
        <v>1402116</v>
      </c>
      <c r="R20" s="65">
        <v>4289810</v>
      </c>
      <c r="S20" s="65">
        <v>1370145</v>
      </c>
      <c r="T20" s="65">
        <v>1434697</v>
      </c>
      <c r="U20" s="65">
        <v>1405460</v>
      </c>
      <c r="V20" s="65">
        <v>4210302</v>
      </c>
      <c r="W20" s="65">
        <v>17511731</v>
      </c>
      <c r="X20" s="65">
        <v>18629750</v>
      </c>
      <c r="Y20" s="65">
        <v>-1118019</v>
      </c>
      <c r="Z20" s="145">
        <v>-6</v>
      </c>
      <c r="AA20" s="160">
        <v>18629750</v>
      </c>
    </row>
    <row r="21" spans="1:27" ht="13.5">
      <c r="A21" s="143" t="s">
        <v>90</v>
      </c>
      <c r="B21" s="141"/>
      <c r="C21" s="160">
        <v>7407602</v>
      </c>
      <c r="D21" s="160"/>
      <c r="E21" s="161">
        <v>6491850</v>
      </c>
      <c r="F21" s="65">
        <v>6587865</v>
      </c>
      <c r="G21" s="65">
        <v>381310</v>
      </c>
      <c r="H21" s="65">
        <v>379249</v>
      </c>
      <c r="I21" s="65">
        <v>939759</v>
      </c>
      <c r="J21" s="65">
        <v>1700318</v>
      </c>
      <c r="K21" s="65">
        <v>430748</v>
      </c>
      <c r="L21" s="65">
        <v>462357</v>
      </c>
      <c r="M21" s="65">
        <v>448769</v>
      </c>
      <c r="N21" s="65">
        <v>1341874</v>
      </c>
      <c r="O21" s="65">
        <v>554883</v>
      </c>
      <c r="P21" s="65">
        <v>487842</v>
      </c>
      <c r="Q21" s="65">
        <v>492596</v>
      </c>
      <c r="R21" s="65">
        <v>1535321</v>
      </c>
      <c r="S21" s="65">
        <v>454101</v>
      </c>
      <c r="T21" s="65">
        <v>424025</v>
      </c>
      <c r="U21" s="65">
        <v>408069</v>
      </c>
      <c r="V21" s="65">
        <v>1286195</v>
      </c>
      <c r="W21" s="65">
        <v>5863708</v>
      </c>
      <c r="X21" s="65">
        <v>6587865</v>
      </c>
      <c r="Y21" s="65">
        <v>-724157</v>
      </c>
      <c r="Z21" s="145">
        <v>-10.99</v>
      </c>
      <c r="AA21" s="160">
        <v>6587865</v>
      </c>
    </row>
    <row r="22" spans="1:27" ht="13.5">
      <c r="A22" s="143" t="s">
        <v>91</v>
      </c>
      <c r="B22" s="141"/>
      <c r="C22" s="162">
        <v>10756304</v>
      </c>
      <c r="D22" s="162"/>
      <c r="E22" s="163">
        <v>7822275</v>
      </c>
      <c r="F22" s="164">
        <v>7826575</v>
      </c>
      <c r="G22" s="164">
        <v>434104</v>
      </c>
      <c r="H22" s="164">
        <v>515445</v>
      </c>
      <c r="I22" s="164">
        <v>1404655</v>
      </c>
      <c r="J22" s="164">
        <v>2354204</v>
      </c>
      <c r="K22" s="164">
        <v>475486</v>
      </c>
      <c r="L22" s="164">
        <v>480967</v>
      </c>
      <c r="M22" s="164">
        <v>465842</v>
      </c>
      <c r="N22" s="164">
        <v>1422295</v>
      </c>
      <c r="O22" s="164">
        <v>506090</v>
      </c>
      <c r="P22" s="164">
        <v>481164</v>
      </c>
      <c r="Q22" s="164">
        <v>479748</v>
      </c>
      <c r="R22" s="164">
        <v>1467002</v>
      </c>
      <c r="S22" s="164">
        <v>475002</v>
      </c>
      <c r="T22" s="164">
        <v>476230</v>
      </c>
      <c r="U22" s="164">
        <v>507424</v>
      </c>
      <c r="V22" s="164">
        <v>1458656</v>
      </c>
      <c r="W22" s="164">
        <v>6702157</v>
      </c>
      <c r="X22" s="164">
        <v>7826575</v>
      </c>
      <c r="Y22" s="164">
        <v>-1124418</v>
      </c>
      <c r="Z22" s="146">
        <v>-14.37</v>
      </c>
      <c r="AA22" s="162">
        <v>7826575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>
        <v>10000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>
        <v>10000</v>
      </c>
      <c r="Y24" s="105">
        <v>-10000</v>
      </c>
      <c r="Z24" s="142">
        <v>-100</v>
      </c>
      <c r="AA24" s="158">
        <v>10000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52668169</v>
      </c>
      <c r="D25" s="177">
        <f>+D5+D9+D15+D19+D24</f>
        <v>0</v>
      </c>
      <c r="E25" s="178">
        <f t="shared" si="4"/>
        <v>53993090</v>
      </c>
      <c r="F25" s="78">
        <f t="shared" si="4"/>
        <v>54614880</v>
      </c>
      <c r="G25" s="78">
        <f t="shared" si="4"/>
        <v>6817143</v>
      </c>
      <c r="H25" s="78">
        <f t="shared" si="4"/>
        <v>2661109</v>
      </c>
      <c r="I25" s="78">
        <f t="shared" si="4"/>
        <v>10033513</v>
      </c>
      <c r="J25" s="78">
        <f t="shared" si="4"/>
        <v>19511765</v>
      </c>
      <c r="K25" s="78">
        <f t="shared" si="4"/>
        <v>2362429</v>
      </c>
      <c r="L25" s="78">
        <f t="shared" si="4"/>
        <v>2468590</v>
      </c>
      <c r="M25" s="78">
        <f t="shared" si="4"/>
        <v>2199884</v>
      </c>
      <c r="N25" s="78">
        <f t="shared" si="4"/>
        <v>7030903</v>
      </c>
      <c r="O25" s="78">
        <f t="shared" si="4"/>
        <v>2741706</v>
      </c>
      <c r="P25" s="78">
        <f t="shared" si="4"/>
        <v>2495214</v>
      </c>
      <c r="Q25" s="78">
        <f t="shared" si="4"/>
        <v>2545534</v>
      </c>
      <c r="R25" s="78">
        <f t="shared" si="4"/>
        <v>7782454</v>
      </c>
      <c r="S25" s="78">
        <f t="shared" si="4"/>
        <v>2421363</v>
      </c>
      <c r="T25" s="78">
        <f t="shared" si="4"/>
        <v>2492891</v>
      </c>
      <c r="U25" s="78">
        <f t="shared" si="4"/>
        <v>2646678</v>
      </c>
      <c r="V25" s="78">
        <f t="shared" si="4"/>
        <v>7560932</v>
      </c>
      <c r="W25" s="78">
        <f t="shared" si="4"/>
        <v>41886054</v>
      </c>
      <c r="X25" s="78">
        <f t="shared" si="4"/>
        <v>54614880</v>
      </c>
      <c r="Y25" s="78">
        <f t="shared" si="4"/>
        <v>-12728826</v>
      </c>
      <c r="Z25" s="179">
        <f>+IF(X25&lt;&gt;0,+(Y25/X25)*100,0)</f>
        <v>-23.306516465842275</v>
      </c>
      <c r="AA25" s="177">
        <f>+AA5+AA9+AA15+AA19+AA24</f>
        <v>54614880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18624618</v>
      </c>
      <c r="D28" s="158">
        <f>SUM(D29:D31)</f>
        <v>0</v>
      </c>
      <c r="E28" s="159">
        <f t="shared" si="5"/>
        <v>19958222</v>
      </c>
      <c r="F28" s="105">
        <f t="shared" si="5"/>
        <v>19741642</v>
      </c>
      <c r="G28" s="105">
        <f t="shared" si="5"/>
        <v>1291526</v>
      </c>
      <c r="H28" s="105">
        <f t="shared" si="5"/>
        <v>1255344</v>
      </c>
      <c r="I28" s="105">
        <f t="shared" si="5"/>
        <v>1526106</v>
      </c>
      <c r="J28" s="105">
        <f t="shared" si="5"/>
        <v>4072976</v>
      </c>
      <c r="K28" s="105">
        <f t="shared" si="5"/>
        <v>1252795</v>
      </c>
      <c r="L28" s="105">
        <f t="shared" si="5"/>
        <v>1753331</v>
      </c>
      <c r="M28" s="105">
        <f t="shared" si="5"/>
        <v>220309</v>
      </c>
      <c r="N28" s="105">
        <f t="shared" si="5"/>
        <v>3226435</v>
      </c>
      <c r="O28" s="105">
        <f t="shared" si="5"/>
        <v>2210301</v>
      </c>
      <c r="P28" s="105">
        <f t="shared" si="5"/>
        <v>1396862</v>
      </c>
      <c r="Q28" s="105">
        <f t="shared" si="5"/>
        <v>1146352</v>
      </c>
      <c r="R28" s="105">
        <f t="shared" si="5"/>
        <v>4753515</v>
      </c>
      <c r="S28" s="105">
        <f t="shared" si="5"/>
        <v>1900580</v>
      </c>
      <c r="T28" s="105">
        <f t="shared" si="5"/>
        <v>1191246</v>
      </c>
      <c r="U28" s="105">
        <f t="shared" si="5"/>
        <v>1467960</v>
      </c>
      <c r="V28" s="105">
        <f t="shared" si="5"/>
        <v>4559786</v>
      </c>
      <c r="W28" s="105">
        <f t="shared" si="5"/>
        <v>16612712</v>
      </c>
      <c r="X28" s="105">
        <f t="shared" si="5"/>
        <v>19741642</v>
      </c>
      <c r="Y28" s="105">
        <f t="shared" si="5"/>
        <v>-3128930</v>
      </c>
      <c r="Z28" s="142">
        <f>+IF(X28&lt;&gt;0,+(Y28/X28)*100,0)</f>
        <v>-15.849390846009667</v>
      </c>
      <c r="AA28" s="158">
        <f>SUM(AA29:AA31)</f>
        <v>19741642</v>
      </c>
    </row>
    <row r="29" spans="1:27" ht="13.5">
      <c r="A29" s="143" t="s">
        <v>75</v>
      </c>
      <c r="B29" s="141"/>
      <c r="C29" s="160">
        <v>8608586</v>
      </c>
      <c r="D29" s="160"/>
      <c r="E29" s="161">
        <v>8984052</v>
      </c>
      <c r="F29" s="65">
        <v>8910609</v>
      </c>
      <c r="G29" s="65">
        <v>705236</v>
      </c>
      <c r="H29" s="65">
        <v>504443</v>
      </c>
      <c r="I29" s="65">
        <v>513722</v>
      </c>
      <c r="J29" s="65">
        <v>1723401</v>
      </c>
      <c r="K29" s="65">
        <v>523288</v>
      </c>
      <c r="L29" s="65">
        <v>791119</v>
      </c>
      <c r="M29" s="65">
        <v>52610</v>
      </c>
      <c r="N29" s="65">
        <v>1367017</v>
      </c>
      <c r="O29" s="65">
        <v>1042797</v>
      </c>
      <c r="P29" s="65">
        <v>652846</v>
      </c>
      <c r="Q29" s="65">
        <v>459085</v>
      </c>
      <c r="R29" s="65">
        <v>2154728</v>
      </c>
      <c r="S29" s="65">
        <v>1264624</v>
      </c>
      <c r="T29" s="65">
        <v>413778</v>
      </c>
      <c r="U29" s="65">
        <v>536995</v>
      </c>
      <c r="V29" s="65">
        <v>2215397</v>
      </c>
      <c r="W29" s="65">
        <v>7460543</v>
      </c>
      <c r="X29" s="65">
        <v>8910609</v>
      </c>
      <c r="Y29" s="65">
        <v>-1450066</v>
      </c>
      <c r="Z29" s="145">
        <v>-16.27</v>
      </c>
      <c r="AA29" s="160">
        <v>8910609</v>
      </c>
    </row>
    <row r="30" spans="1:27" ht="13.5">
      <c r="A30" s="143" t="s">
        <v>76</v>
      </c>
      <c r="B30" s="141"/>
      <c r="C30" s="162">
        <v>6703729</v>
      </c>
      <c r="D30" s="162"/>
      <c r="E30" s="163">
        <v>7640860</v>
      </c>
      <c r="F30" s="164">
        <v>7324183</v>
      </c>
      <c r="G30" s="164">
        <v>405984</v>
      </c>
      <c r="H30" s="164">
        <v>546470</v>
      </c>
      <c r="I30" s="164">
        <v>799045</v>
      </c>
      <c r="J30" s="164">
        <v>1751499</v>
      </c>
      <c r="K30" s="164">
        <v>508584</v>
      </c>
      <c r="L30" s="164">
        <v>677391</v>
      </c>
      <c r="M30" s="164">
        <v>84681</v>
      </c>
      <c r="N30" s="164">
        <v>1270656</v>
      </c>
      <c r="O30" s="164">
        <v>851833</v>
      </c>
      <c r="P30" s="164">
        <v>483731</v>
      </c>
      <c r="Q30" s="164">
        <v>492128</v>
      </c>
      <c r="R30" s="164">
        <v>1827692</v>
      </c>
      <c r="S30" s="164">
        <v>470903</v>
      </c>
      <c r="T30" s="164">
        <v>605549</v>
      </c>
      <c r="U30" s="164">
        <v>756144</v>
      </c>
      <c r="V30" s="164">
        <v>1832596</v>
      </c>
      <c r="W30" s="164">
        <v>6682443</v>
      </c>
      <c r="X30" s="164">
        <v>7324183</v>
      </c>
      <c r="Y30" s="164">
        <v>-641740</v>
      </c>
      <c r="Z30" s="146">
        <v>-8.76</v>
      </c>
      <c r="AA30" s="162">
        <v>7324183</v>
      </c>
    </row>
    <row r="31" spans="1:27" ht="13.5">
      <c r="A31" s="143" t="s">
        <v>77</v>
      </c>
      <c r="B31" s="141"/>
      <c r="C31" s="160">
        <v>3312303</v>
      </c>
      <c r="D31" s="160"/>
      <c r="E31" s="161">
        <v>3333310</v>
      </c>
      <c r="F31" s="65">
        <v>3506850</v>
      </c>
      <c r="G31" s="65">
        <v>180306</v>
      </c>
      <c r="H31" s="65">
        <v>204431</v>
      </c>
      <c r="I31" s="65">
        <v>213339</v>
      </c>
      <c r="J31" s="65">
        <v>598076</v>
      </c>
      <c r="K31" s="65">
        <v>220923</v>
      </c>
      <c r="L31" s="65">
        <v>284821</v>
      </c>
      <c r="M31" s="65">
        <v>83018</v>
      </c>
      <c r="N31" s="65">
        <v>588762</v>
      </c>
      <c r="O31" s="65">
        <v>315671</v>
      </c>
      <c r="P31" s="65">
        <v>260285</v>
      </c>
      <c r="Q31" s="65">
        <v>195139</v>
      </c>
      <c r="R31" s="65">
        <v>771095</v>
      </c>
      <c r="S31" s="65">
        <v>165053</v>
      </c>
      <c r="T31" s="65">
        <v>171919</v>
      </c>
      <c r="U31" s="65">
        <v>174821</v>
      </c>
      <c r="V31" s="65">
        <v>511793</v>
      </c>
      <c r="W31" s="65">
        <v>2469726</v>
      </c>
      <c r="X31" s="65">
        <v>3506850</v>
      </c>
      <c r="Y31" s="65">
        <v>-1037124</v>
      </c>
      <c r="Z31" s="145">
        <v>-29.57</v>
      </c>
      <c r="AA31" s="160">
        <v>3506850</v>
      </c>
    </row>
    <row r="32" spans="1:27" ht="13.5">
      <c r="A32" s="140" t="s">
        <v>78</v>
      </c>
      <c r="B32" s="141"/>
      <c r="C32" s="158">
        <f aca="true" t="shared" si="6" ref="C32:Y32">SUM(C33:C37)</f>
        <v>2532667</v>
      </c>
      <c r="D32" s="158">
        <f>SUM(D33:D37)</f>
        <v>0</v>
      </c>
      <c r="E32" s="159">
        <f t="shared" si="6"/>
        <v>2752687</v>
      </c>
      <c r="F32" s="105">
        <f t="shared" si="6"/>
        <v>2685987</v>
      </c>
      <c r="G32" s="105">
        <f t="shared" si="6"/>
        <v>115841</v>
      </c>
      <c r="H32" s="105">
        <f t="shared" si="6"/>
        <v>154454</v>
      </c>
      <c r="I32" s="105">
        <f t="shared" si="6"/>
        <v>159117</v>
      </c>
      <c r="J32" s="105">
        <f t="shared" si="6"/>
        <v>429412</v>
      </c>
      <c r="K32" s="105">
        <f t="shared" si="6"/>
        <v>159685</v>
      </c>
      <c r="L32" s="105">
        <f t="shared" si="6"/>
        <v>265747</v>
      </c>
      <c r="M32" s="105">
        <f t="shared" si="6"/>
        <v>30361</v>
      </c>
      <c r="N32" s="105">
        <f t="shared" si="6"/>
        <v>455793</v>
      </c>
      <c r="O32" s="105">
        <f t="shared" si="6"/>
        <v>294535</v>
      </c>
      <c r="P32" s="105">
        <f t="shared" si="6"/>
        <v>180246</v>
      </c>
      <c r="Q32" s="105">
        <f t="shared" si="6"/>
        <v>160716</v>
      </c>
      <c r="R32" s="105">
        <f t="shared" si="6"/>
        <v>635497</v>
      </c>
      <c r="S32" s="105">
        <f t="shared" si="6"/>
        <v>148771</v>
      </c>
      <c r="T32" s="105">
        <f t="shared" si="6"/>
        <v>126625</v>
      </c>
      <c r="U32" s="105">
        <f t="shared" si="6"/>
        <v>154015</v>
      </c>
      <c r="V32" s="105">
        <f t="shared" si="6"/>
        <v>429411</v>
      </c>
      <c r="W32" s="105">
        <f t="shared" si="6"/>
        <v>1950113</v>
      </c>
      <c r="X32" s="105">
        <f t="shared" si="6"/>
        <v>2685987</v>
      </c>
      <c r="Y32" s="105">
        <f t="shared" si="6"/>
        <v>-735874</v>
      </c>
      <c r="Z32" s="142">
        <f>+IF(X32&lt;&gt;0,+(Y32/X32)*100,0)</f>
        <v>-27.39678189060483</v>
      </c>
      <c r="AA32" s="158">
        <f>SUM(AA33:AA37)</f>
        <v>2685987</v>
      </c>
    </row>
    <row r="33" spans="1:27" ht="13.5">
      <c r="A33" s="143" t="s">
        <v>79</v>
      </c>
      <c r="B33" s="141"/>
      <c r="C33" s="160">
        <v>1553029</v>
      </c>
      <c r="D33" s="160"/>
      <c r="E33" s="161">
        <v>1670986</v>
      </c>
      <c r="F33" s="65">
        <v>1707413</v>
      </c>
      <c r="G33" s="65">
        <v>94340</v>
      </c>
      <c r="H33" s="65">
        <v>111732</v>
      </c>
      <c r="I33" s="65">
        <v>117085</v>
      </c>
      <c r="J33" s="65">
        <v>323157</v>
      </c>
      <c r="K33" s="65">
        <v>127480</v>
      </c>
      <c r="L33" s="65">
        <v>185872</v>
      </c>
      <c r="M33" s="65">
        <v>10378</v>
      </c>
      <c r="N33" s="65">
        <v>323730</v>
      </c>
      <c r="O33" s="65">
        <v>237175</v>
      </c>
      <c r="P33" s="65">
        <v>123309</v>
      </c>
      <c r="Q33" s="65">
        <v>120181</v>
      </c>
      <c r="R33" s="65">
        <v>480665</v>
      </c>
      <c r="S33" s="65">
        <v>111304</v>
      </c>
      <c r="T33" s="65">
        <v>109093</v>
      </c>
      <c r="U33" s="65">
        <v>129551</v>
      </c>
      <c r="V33" s="65">
        <v>349948</v>
      </c>
      <c r="W33" s="65">
        <v>1477500</v>
      </c>
      <c r="X33" s="65">
        <v>1707413</v>
      </c>
      <c r="Y33" s="65">
        <v>-229913</v>
      </c>
      <c r="Z33" s="145">
        <v>-13.47</v>
      </c>
      <c r="AA33" s="160">
        <v>1707413</v>
      </c>
    </row>
    <row r="34" spans="1:27" ht="13.5">
      <c r="A34" s="143" t="s">
        <v>80</v>
      </c>
      <c r="B34" s="141"/>
      <c r="C34" s="160">
        <v>774087</v>
      </c>
      <c r="D34" s="160"/>
      <c r="E34" s="161">
        <v>852943</v>
      </c>
      <c r="F34" s="65">
        <v>760339</v>
      </c>
      <c r="G34" s="65">
        <v>11984</v>
      </c>
      <c r="H34" s="65">
        <v>33472</v>
      </c>
      <c r="I34" s="65">
        <v>27211</v>
      </c>
      <c r="J34" s="65">
        <v>72667</v>
      </c>
      <c r="K34" s="65">
        <v>21908</v>
      </c>
      <c r="L34" s="65">
        <v>36804</v>
      </c>
      <c r="M34" s="65">
        <v>18166</v>
      </c>
      <c r="N34" s="65">
        <v>76878</v>
      </c>
      <c r="O34" s="65">
        <v>38482</v>
      </c>
      <c r="P34" s="65">
        <v>47049</v>
      </c>
      <c r="Q34" s="65">
        <v>27558</v>
      </c>
      <c r="R34" s="65">
        <v>113089</v>
      </c>
      <c r="S34" s="65">
        <v>17930</v>
      </c>
      <c r="T34" s="65">
        <v>8583</v>
      </c>
      <c r="U34" s="65">
        <v>15394</v>
      </c>
      <c r="V34" s="65">
        <v>41907</v>
      </c>
      <c r="W34" s="65">
        <v>304541</v>
      </c>
      <c r="X34" s="65">
        <v>760339</v>
      </c>
      <c r="Y34" s="65">
        <v>-455798</v>
      </c>
      <c r="Z34" s="145">
        <v>-59.95</v>
      </c>
      <c r="AA34" s="160">
        <v>760339</v>
      </c>
    </row>
    <row r="35" spans="1:27" ht="13.5">
      <c r="A35" s="143" t="s">
        <v>81</v>
      </c>
      <c r="B35" s="141"/>
      <c r="C35" s="160">
        <v>29441</v>
      </c>
      <c r="D35" s="160"/>
      <c r="E35" s="161">
        <v>37225</v>
      </c>
      <c r="F35" s="65">
        <v>47605</v>
      </c>
      <c r="G35" s="65"/>
      <c r="H35" s="65"/>
      <c r="I35" s="65"/>
      <c r="J35" s="65"/>
      <c r="K35" s="65"/>
      <c r="L35" s="65">
        <v>21295</v>
      </c>
      <c r="M35" s="65"/>
      <c r="N35" s="65">
        <v>21295</v>
      </c>
      <c r="O35" s="65">
        <v>210</v>
      </c>
      <c r="P35" s="65"/>
      <c r="Q35" s="65">
        <v>540</v>
      </c>
      <c r="R35" s="65">
        <v>750</v>
      </c>
      <c r="S35" s="65">
        <v>6000</v>
      </c>
      <c r="T35" s="65"/>
      <c r="U35" s="65"/>
      <c r="V35" s="65">
        <v>6000</v>
      </c>
      <c r="W35" s="65">
        <v>28045</v>
      </c>
      <c r="X35" s="65">
        <v>47605</v>
      </c>
      <c r="Y35" s="65">
        <v>-19560</v>
      </c>
      <c r="Z35" s="145">
        <v>-41.09</v>
      </c>
      <c r="AA35" s="160">
        <v>47605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176110</v>
      </c>
      <c r="D37" s="162"/>
      <c r="E37" s="163">
        <v>191533</v>
      </c>
      <c r="F37" s="164">
        <v>170630</v>
      </c>
      <c r="G37" s="164">
        <v>9517</v>
      </c>
      <c r="H37" s="164">
        <v>9250</v>
      </c>
      <c r="I37" s="164">
        <v>14821</v>
      </c>
      <c r="J37" s="164">
        <v>33588</v>
      </c>
      <c r="K37" s="164">
        <v>10297</v>
      </c>
      <c r="L37" s="164">
        <v>21776</v>
      </c>
      <c r="M37" s="164">
        <v>1817</v>
      </c>
      <c r="N37" s="164">
        <v>33890</v>
      </c>
      <c r="O37" s="164">
        <v>18668</v>
      </c>
      <c r="P37" s="164">
        <v>9888</v>
      </c>
      <c r="Q37" s="164">
        <v>12437</v>
      </c>
      <c r="R37" s="164">
        <v>40993</v>
      </c>
      <c r="S37" s="164">
        <v>13537</v>
      </c>
      <c r="T37" s="164">
        <v>8949</v>
      </c>
      <c r="U37" s="164">
        <v>9070</v>
      </c>
      <c r="V37" s="164">
        <v>31556</v>
      </c>
      <c r="W37" s="164">
        <v>140027</v>
      </c>
      <c r="X37" s="164">
        <v>170630</v>
      </c>
      <c r="Y37" s="164">
        <v>-30603</v>
      </c>
      <c r="Z37" s="146">
        <v>-17.94</v>
      </c>
      <c r="AA37" s="162">
        <v>170630</v>
      </c>
    </row>
    <row r="38" spans="1:27" ht="13.5">
      <c r="A38" s="140" t="s">
        <v>84</v>
      </c>
      <c r="B38" s="147"/>
      <c r="C38" s="158">
        <f aca="true" t="shared" si="7" ref="C38:Y38">SUM(C39:C41)</f>
        <v>5427020</v>
      </c>
      <c r="D38" s="158">
        <f>SUM(D39:D41)</f>
        <v>0</v>
      </c>
      <c r="E38" s="159">
        <f t="shared" si="7"/>
        <v>5342409</v>
      </c>
      <c r="F38" s="105">
        <f t="shared" si="7"/>
        <v>5676288</v>
      </c>
      <c r="G38" s="105">
        <f t="shared" si="7"/>
        <v>288329</v>
      </c>
      <c r="H38" s="105">
        <f t="shared" si="7"/>
        <v>396080</v>
      </c>
      <c r="I38" s="105">
        <f t="shared" si="7"/>
        <v>401921</v>
      </c>
      <c r="J38" s="105">
        <f t="shared" si="7"/>
        <v>1086330</v>
      </c>
      <c r="K38" s="105">
        <f t="shared" si="7"/>
        <v>358087</v>
      </c>
      <c r="L38" s="105">
        <f t="shared" si="7"/>
        <v>652007</v>
      </c>
      <c r="M38" s="105">
        <f t="shared" si="7"/>
        <v>238280</v>
      </c>
      <c r="N38" s="105">
        <f t="shared" si="7"/>
        <v>1248374</v>
      </c>
      <c r="O38" s="105">
        <f t="shared" si="7"/>
        <v>632499</v>
      </c>
      <c r="P38" s="105">
        <f t="shared" si="7"/>
        <v>673930</v>
      </c>
      <c r="Q38" s="105">
        <f t="shared" si="7"/>
        <v>335158</v>
      </c>
      <c r="R38" s="105">
        <f t="shared" si="7"/>
        <v>1641587</v>
      </c>
      <c r="S38" s="105">
        <f t="shared" si="7"/>
        <v>368356</v>
      </c>
      <c r="T38" s="105">
        <f t="shared" si="7"/>
        <v>325837</v>
      </c>
      <c r="U38" s="105">
        <f t="shared" si="7"/>
        <v>357597</v>
      </c>
      <c r="V38" s="105">
        <f t="shared" si="7"/>
        <v>1051790</v>
      </c>
      <c r="W38" s="105">
        <f t="shared" si="7"/>
        <v>5028081</v>
      </c>
      <c r="X38" s="105">
        <f t="shared" si="7"/>
        <v>5676288</v>
      </c>
      <c r="Y38" s="105">
        <f t="shared" si="7"/>
        <v>-648207</v>
      </c>
      <c r="Z38" s="142">
        <f>+IF(X38&lt;&gt;0,+(Y38/X38)*100,0)</f>
        <v>-11.419557992829118</v>
      </c>
      <c r="AA38" s="158">
        <f>SUM(AA39:AA41)</f>
        <v>5676288</v>
      </c>
    </row>
    <row r="39" spans="1:27" ht="13.5">
      <c r="A39" s="143" t="s">
        <v>85</v>
      </c>
      <c r="B39" s="141"/>
      <c r="C39" s="160">
        <v>317598</v>
      </c>
      <c r="D39" s="160"/>
      <c r="E39" s="161">
        <v>326039</v>
      </c>
      <c r="F39" s="65">
        <v>344570</v>
      </c>
      <c r="G39" s="65">
        <v>22949</v>
      </c>
      <c r="H39" s="65">
        <v>26031</v>
      </c>
      <c r="I39" s="65">
        <v>29830</v>
      </c>
      <c r="J39" s="65">
        <v>78810</v>
      </c>
      <c r="K39" s="65">
        <v>31963</v>
      </c>
      <c r="L39" s="65">
        <v>44274</v>
      </c>
      <c r="M39" s="65">
        <v>327</v>
      </c>
      <c r="N39" s="65">
        <v>76564</v>
      </c>
      <c r="O39" s="65">
        <v>54191</v>
      </c>
      <c r="P39" s="65">
        <v>26766</v>
      </c>
      <c r="Q39" s="65">
        <v>24309</v>
      </c>
      <c r="R39" s="65">
        <v>105266</v>
      </c>
      <c r="S39" s="65">
        <v>24438</v>
      </c>
      <c r="T39" s="65">
        <v>24300</v>
      </c>
      <c r="U39" s="65">
        <v>24930</v>
      </c>
      <c r="V39" s="65">
        <v>73668</v>
      </c>
      <c r="W39" s="65">
        <v>334308</v>
      </c>
      <c r="X39" s="65">
        <v>344570</v>
      </c>
      <c r="Y39" s="65">
        <v>-10262</v>
      </c>
      <c r="Z39" s="145">
        <v>-2.98</v>
      </c>
      <c r="AA39" s="160">
        <v>344570</v>
      </c>
    </row>
    <row r="40" spans="1:27" ht="13.5">
      <c r="A40" s="143" t="s">
        <v>86</v>
      </c>
      <c r="B40" s="141"/>
      <c r="C40" s="160">
        <v>5109422</v>
      </c>
      <c r="D40" s="160"/>
      <c r="E40" s="161">
        <v>5016370</v>
      </c>
      <c r="F40" s="65">
        <v>5331718</v>
      </c>
      <c r="G40" s="65">
        <v>265380</v>
      </c>
      <c r="H40" s="65">
        <v>370049</v>
      </c>
      <c r="I40" s="65">
        <v>372091</v>
      </c>
      <c r="J40" s="65">
        <v>1007520</v>
      </c>
      <c r="K40" s="65">
        <v>326124</v>
      </c>
      <c r="L40" s="65">
        <v>607733</v>
      </c>
      <c r="M40" s="65">
        <v>237953</v>
      </c>
      <c r="N40" s="65">
        <v>1171810</v>
      </c>
      <c r="O40" s="65">
        <v>578308</v>
      </c>
      <c r="P40" s="65">
        <v>647164</v>
      </c>
      <c r="Q40" s="65">
        <v>310849</v>
      </c>
      <c r="R40" s="65">
        <v>1536321</v>
      </c>
      <c r="S40" s="65">
        <v>343918</v>
      </c>
      <c r="T40" s="65">
        <v>301537</v>
      </c>
      <c r="U40" s="65">
        <v>332667</v>
      </c>
      <c r="V40" s="65">
        <v>978122</v>
      </c>
      <c r="W40" s="65">
        <v>4693773</v>
      </c>
      <c r="X40" s="65">
        <v>5331718</v>
      </c>
      <c r="Y40" s="65">
        <v>-637945</v>
      </c>
      <c r="Z40" s="145">
        <v>-11.97</v>
      </c>
      <c r="AA40" s="160">
        <v>5331718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27976897</v>
      </c>
      <c r="D42" s="158">
        <f>SUM(D43:D46)</f>
        <v>0</v>
      </c>
      <c r="E42" s="159">
        <f t="shared" si="8"/>
        <v>30472215</v>
      </c>
      <c r="F42" s="105">
        <f t="shared" si="8"/>
        <v>31046350</v>
      </c>
      <c r="G42" s="105">
        <f t="shared" si="8"/>
        <v>905505</v>
      </c>
      <c r="H42" s="105">
        <f t="shared" si="8"/>
        <v>2471586</v>
      </c>
      <c r="I42" s="105">
        <f t="shared" si="8"/>
        <v>2835942</v>
      </c>
      <c r="J42" s="105">
        <f t="shared" si="8"/>
        <v>6213033</v>
      </c>
      <c r="K42" s="105">
        <f t="shared" si="8"/>
        <v>2039035</v>
      </c>
      <c r="L42" s="105">
        <f t="shared" si="8"/>
        <v>2235647</v>
      </c>
      <c r="M42" s="105">
        <f t="shared" si="8"/>
        <v>1150036</v>
      </c>
      <c r="N42" s="105">
        <f t="shared" si="8"/>
        <v>5424718</v>
      </c>
      <c r="O42" s="105">
        <f t="shared" si="8"/>
        <v>2407303</v>
      </c>
      <c r="P42" s="105">
        <f t="shared" si="8"/>
        <v>2591366</v>
      </c>
      <c r="Q42" s="105">
        <f t="shared" si="8"/>
        <v>1869419</v>
      </c>
      <c r="R42" s="105">
        <f t="shared" si="8"/>
        <v>6868088</v>
      </c>
      <c r="S42" s="105">
        <f t="shared" si="8"/>
        <v>1769491</v>
      </c>
      <c r="T42" s="105">
        <f t="shared" si="8"/>
        <v>1683030</v>
      </c>
      <c r="U42" s="105">
        <f t="shared" si="8"/>
        <v>1860755</v>
      </c>
      <c r="V42" s="105">
        <f t="shared" si="8"/>
        <v>5313276</v>
      </c>
      <c r="W42" s="105">
        <f t="shared" si="8"/>
        <v>23819115</v>
      </c>
      <c r="X42" s="105">
        <f t="shared" si="8"/>
        <v>31046350</v>
      </c>
      <c r="Y42" s="105">
        <f t="shared" si="8"/>
        <v>-7227235</v>
      </c>
      <c r="Z42" s="142">
        <f>+IF(X42&lt;&gt;0,+(Y42/X42)*100,0)</f>
        <v>-23.278855646476963</v>
      </c>
      <c r="AA42" s="158">
        <f>SUM(AA43:AA46)</f>
        <v>31046350</v>
      </c>
    </row>
    <row r="43" spans="1:27" ht="13.5">
      <c r="A43" s="143" t="s">
        <v>89</v>
      </c>
      <c r="B43" s="141"/>
      <c r="C43" s="160">
        <v>14981309</v>
      </c>
      <c r="D43" s="160"/>
      <c r="E43" s="161">
        <v>17090421</v>
      </c>
      <c r="F43" s="65">
        <v>17759063</v>
      </c>
      <c r="G43" s="65">
        <v>205614</v>
      </c>
      <c r="H43" s="65">
        <v>1658863</v>
      </c>
      <c r="I43" s="65">
        <v>1934975</v>
      </c>
      <c r="J43" s="65">
        <v>3799452</v>
      </c>
      <c r="K43" s="65">
        <v>1315779</v>
      </c>
      <c r="L43" s="65">
        <v>1139965</v>
      </c>
      <c r="M43" s="65">
        <v>933249</v>
      </c>
      <c r="N43" s="65">
        <v>3388993</v>
      </c>
      <c r="O43" s="65">
        <v>1060719</v>
      </c>
      <c r="P43" s="65">
        <v>1188704</v>
      </c>
      <c r="Q43" s="65">
        <v>1076548</v>
      </c>
      <c r="R43" s="65">
        <v>3325971</v>
      </c>
      <c r="S43" s="65">
        <v>1031928</v>
      </c>
      <c r="T43" s="65">
        <v>1006776</v>
      </c>
      <c r="U43" s="65">
        <v>1034841</v>
      </c>
      <c r="V43" s="65">
        <v>3073545</v>
      </c>
      <c r="W43" s="65">
        <v>13587961</v>
      </c>
      <c r="X43" s="65">
        <v>17759063</v>
      </c>
      <c r="Y43" s="65">
        <v>-4171102</v>
      </c>
      <c r="Z43" s="145">
        <v>-23.49</v>
      </c>
      <c r="AA43" s="160">
        <v>17759063</v>
      </c>
    </row>
    <row r="44" spans="1:27" ht="13.5">
      <c r="A44" s="143" t="s">
        <v>90</v>
      </c>
      <c r="B44" s="141"/>
      <c r="C44" s="160">
        <v>5828850</v>
      </c>
      <c r="D44" s="160"/>
      <c r="E44" s="161">
        <v>5881267</v>
      </c>
      <c r="F44" s="65">
        <v>5918684</v>
      </c>
      <c r="G44" s="65">
        <v>334382</v>
      </c>
      <c r="H44" s="65">
        <v>400811</v>
      </c>
      <c r="I44" s="65">
        <v>493692</v>
      </c>
      <c r="J44" s="65">
        <v>1228885</v>
      </c>
      <c r="K44" s="65">
        <v>293790</v>
      </c>
      <c r="L44" s="65">
        <v>425464</v>
      </c>
      <c r="M44" s="65">
        <v>129019</v>
      </c>
      <c r="N44" s="65">
        <v>848273</v>
      </c>
      <c r="O44" s="65">
        <v>523635</v>
      </c>
      <c r="P44" s="65">
        <v>580842</v>
      </c>
      <c r="Q44" s="65">
        <v>376651</v>
      </c>
      <c r="R44" s="65">
        <v>1481128</v>
      </c>
      <c r="S44" s="65">
        <v>301401</v>
      </c>
      <c r="T44" s="65">
        <v>232294</v>
      </c>
      <c r="U44" s="65">
        <v>429750</v>
      </c>
      <c r="V44" s="65">
        <v>963445</v>
      </c>
      <c r="W44" s="65">
        <v>4521731</v>
      </c>
      <c r="X44" s="65">
        <v>5918684</v>
      </c>
      <c r="Y44" s="65">
        <v>-1396953</v>
      </c>
      <c r="Z44" s="145">
        <v>-23.6</v>
      </c>
      <c r="AA44" s="160">
        <v>5918684</v>
      </c>
    </row>
    <row r="45" spans="1:27" ht="13.5">
      <c r="A45" s="143" t="s">
        <v>91</v>
      </c>
      <c r="B45" s="141"/>
      <c r="C45" s="162">
        <v>7166738</v>
      </c>
      <c r="D45" s="162"/>
      <c r="E45" s="163">
        <v>7500527</v>
      </c>
      <c r="F45" s="164">
        <v>7368603</v>
      </c>
      <c r="G45" s="164">
        <v>365509</v>
      </c>
      <c r="H45" s="164">
        <v>411912</v>
      </c>
      <c r="I45" s="164">
        <v>407275</v>
      </c>
      <c r="J45" s="164">
        <v>1184696</v>
      </c>
      <c r="K45" s="164">
        <v>429466</v>
      </c>
      <c r="L45" s="164">
        <v>670218</v>
      </c>
      <c r="M45" s="164">
        <v>87768</v>
      </c>
      <c r="N45" s="164">
        <v>1187452</v>
      </c>
      <c r="O45" s="164">
        <v>822949</v>
      </c>
      <c r="P45" s="164">
        <v>821820</v>
      </c>
      <c r="Q45" s="164">
        <v>416220</v>
      </c>
      <c r="R45" s="164">
        <v>2060989</v>
      </c>
      <c r="S45" s="164">
        <v>436162</v>
      </c>
      <c r="T45" s="164">
        <v>443960</v>
      </c>
      <c r="U45" s="164">
        <v>396164</v>
      </c>
      <c r="V45" s="164">
        <v>1276286</v>
      </c>
      <c r="W45" s="164">
        <v>5709423</v>
      </c>
      <c r="X45" s="164">
        <v>7368603</v>
      </c>
      <c r="Y45" s="164">
        <v>-1659180</v>
      </c>
      <c r="Z45" s="146">
        <v>-22.52</v>
      </c>
      <c r="AA45" s="162">
        <v>7368603</v>
      </c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>
        <v>80893</v>
      </c>
      <c r="D47" s="158"/>
      <c r="E47" s="159">
        <v>94220</v>
      </c>
      <c r="F47" s="105">
        <v>92470</v>
      </c>
      <c r="G47" s="105"/>
      <c r="H47" s="105"/>
      <c r="I47" s="105">
        <v>790</v>
      </c>
      <c r="J47" s="105">
        <v>790</v>
      </c>
      <c r="K47" s="105">
        <v>2100</v>
      </c>
      <c r="L47" s="105">
        <v>43232</v>
      </c>
      <c r="M47" s="105"/>
      <c r="N47" s="105">
        <v>45332</v>
      </c>
      <c r="O47" s="105"/>
      <c r="P47" s="105"/>
      <c r="Q47" s="105"/>
      <c r="R47" s="105"/>
      <c r="S47" s="105"/>
      <c r="T47" s="105"/>
      <c r="U47" s="105"/>
      <c r="V47" s="105"/>
      <c r="W47" s="105">
        <v>46122</v>
      </c>
      <c r="X47" s="105">
        <v>92470</v>
      </c>
      <c r="Y47" s="105">
        <v>-46348</v>
      </c>
      <c r="Z47" s="142">
        <v>-50.12</v>
      </c>
      <c r="AA47" s="158">
        <v>92470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54642095</v>
      </c>
      <c r="D48" s="177">
        <f>+D28+D32+D38+D42+D47</f>
        <v>0</v>
      </c>
      <c r="E48" s="178">
        <f t="shared" si="9"/>
        <v>58619753</v>
      </c>
      <c r="F48" s="78">
        <f t="shared" si="9"/>
        <v>59242737</v>
      </c>
      <c r="G48" s="78">
        <f t="shared" si="9"/>
        <v>2601201</v>
      </c>
      <c r="H48" s="78">
        <f t="shared" si="9"/>
        <v>4277464</v>
      </c>
      <c r="I48" s="78">
        <f t="shared" si="9"/>
        <v>4923876</v>
      </c>
      <c r="J48" s="78">
        <f t="shared" si="9"/>
        <v>11802541</v>
      </c>
      <c r="K48" s="78">
        <f t="shared" si="9"/>
        <v>3811702</v>
      </c>
      <c r="L48" s="78">
        <f t="shared" si="9"/>
        <v>4949964</v>
      </c>
      <c r="M48" s="78">
        <f t="shared" si="9"/>
        <v>1638986</v>
      </c>
      <c r="N48" s="78">
        <f t="shared" si="9"/>
        <v>10400652</v>
      </c>
      <c r="O48" s="78">
        <f t="shared" si="9"/>
        <v>5544638</v>
      </c>
      <c r="P48" s="78">
        <f t="shared" si="9"/>
        <v>4842404</v>
      </c>
      <c r="Q48" s="78">
        <f t="shared" si="9"/>
        <v>3511645</v>
      </c>
      <c r="R48" s="78">
        <f t="shared" si="9"/>
        <v>13898687</v>
      </c>
      <c r="S48" s="78">
        <f t="shared" si="9"/>
        <v>4187198</v>
      </c>
      <c r="T48" s="78">
        <f t="shared" si="9"/>
        <v>3326738</v>
      </c>
      <c r="U48" s="78">
        <f t="shared" si="9"/>
        <v>3840327</v>
      </c>
      <c r="V48" s="78">
        <f t="shared" si="9"/>
        <v>11354263</v>
      </c>
      <c r="W48" s="78">
        <f t="shared" si="9"/>
        <v>47456143</v>
      </c>
      <c r="X48" s="78">
        <f t="shared" si="9"/>
        <v>59242737</v>
      </c>
      <c r="Y48" s="78">
        <f t="shared" si="9"/>
        <v>-11786594</v>
      </c>
      <c r="Z48" s="179">
        <f>+IF(X48&lt;&gt;0,+(Y48/X48)*100,0)</f>
        <v>-19.895424480472602</v>
      </c>
      <c r="AA48" s="177">
        <f>+AA28+AA32+AA38+AA42+AA47</f>
        <v>59242737</v>
      </c>
    </row>
    <row r="49" spans="1:27" ht="13.5">
      <c r="A49" s="153" t="s">
        <v>49</v>
      </c>
      <c r="B49" s="154"/>
      <c r="C49" s="180">
        <f aca="true" t="shared" si="10" ref="C49:Y49">+C25-C48</f>
        <v>-1973926</v>
      </c>
      <c r="D49" s="180">
        <f>+D25-D48</f>
        <v>0</v>
      </c>
      <c r="E49" s="181">
        <f t="shared" si="10"/>
        <v>-4626663</v>
      </c>
      <c r="F49" s="182">
        <f t="shared" si="10"/>
        <v>-4627857</v>
      </c>
      <c r="G49" s="182">
        <f t="shared" si="10"/>
        <v>4215942</v>
      </c>
      <c r="H49" s="182">
        <f t="shared" si="10"/>
        <v>-1616355</v>
      </c>
      <c r="I49" s="182">
        <f t="shared" si="10"/>
        <v>5109637</v>
      </c>
      <c r="J49" s="182">
        <f t="shared" si="10"/>
        <v>7709224</v>
      </c>
      <c r="K49" s="182">
        <f t="shared" si="10"/>
        <v>-1449273</v>
      </c>
      <c r="L49" s="182">
        <f t="shared" si="10"/>
        <v>-2481374</v>
      </c>
      <c r="M49" s="182">
        <f t="shared" si="10"/>
        <v>560898</v>
      </c>
      <c r="N49" s="182">
        <f t="shared" si="10"/>
        <v>-3369749</v>
      </c>
      <c r="O49" s="182">
        <f t="shared" si="10"/>
        <v>-2802932</v>
      </c>
      <c r="P49" s="182">
        <f t="shared" si="10"/>
        <v>-2347190</v>
      </c>
      <c r="Q49" s="182">
        <f t="shared" si="10"/>
        <v>-966111</v>
      </c>
      <c r="R49" s="182">
        <f t="shared" si="10"/>
        <v>-6116233</v>
      </c>
      <c r="S49" s="182">
        <f t="shared" si="10"/>
        <v>-1765835</v>
      </c>
      <c r="T49" s="182">
        <f t="shared" si="10"/>
        <v>-833847</v>
      </c>
      <c r="U49" s="182">
        <f t="shared" si="10"/>
        <v>-1193649</v>
      </c>
      <c r="V49" s="182">
        <f t="shared" si="10"/>
        <v>-3793331</v>
      </c>
      <c r="W49" s="182">
        <f t="shared" si="10"/>
        <v>-5570089</v>
      </c>
      <c r="X49" s="182">
        <f>IF(F25=F48,0,X25-X48)</f>
        <v>-4627857</v>
      </c>
      <c r="Y49" s="182">
        <f t="shared" si="10"/>
        <v>-942232</v>
      </c>
      <c r="Z49" s="183">
        <f>+IF(X49&lt;&gt;0,+(Y49/X49)*100,0)</f>
        <v>20.360006802284513</v>
      </c>
      <c r="AA49" s="180">
        <f>+AA25-AA48</f>
        <v>-4627857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4483656</v>
      </c>
      <c r="D5" s="160"/>
      <c r="E5" s="161">
        <v>4507200</v>
      </c>
      <c r="F5" s="65">
        <v>4765035</v>
      </c>
      <c r="G5" s="65">
        <v>4764640</v>
      </c>
      <c r="H5" s="65">
        <v>-563</v>
      </c>
      <c r="I5" s="65">
        <v>0</v>
      </c>
      <c r="J5" s="65">
        <v>4764077</v>
      </c>
      <c r="K5" s="65">
        <v>-310</v>
      </c>
      <c r="L5" s="65">
        <v>1264</v>
      </c>
      <c r="M5" s="65">
        <v>0</v>
      </c>
      <c r="N5" s="65">
        <v>954</v>
      </c>
      <c r="O5" s="65">
        <v>0</v>
      </c>
      <c r="P5" s="65">
        <v>0</v>
      </c>
      <c r="Q5" s="65">
        <v>0</v>
      </c>
      <c r="R5" s="65">
        <v>0</v>
      </c>
      <c r="S5" s="65">
        <v>-37670</v>
      </c>
      <c r="T5" s="65">
        <v>0</v>
      </c>
      <c r="U5" s="65">
        <v>0</v>
      </c>
      <c r="V5" s="65">
        <v>-37670</v>
      </c>
      <c r="W5" s="65">
        <v>4727361</v>
      </c>
      <c r="X5" s="65">
        <v>4765035</v>
      </c>
      <c r="Y5" s="65">
        <v>-37674</v>
      </c>
      <c r="Z5" s="145">
        <v>-0.79</v>
      </c>
      <c r="AA5" s="160">
        <v>4765035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12894569</v>
      </c>
      <c r="D7" s="160"/>
      <c r="E7" s="161">
        <v>15519355</v>
      </c>
      <c r="F7" s="65">
        <v>16071355</v>
      </c>
      <c r="G7" s="65">
        <v>1324229</v>
      </c>
      <c r="H7" s="65">
        <v>1495152</v>
      </c>
      <c r="I7" s="65">
        <v>1508333</v>
      </c>
      <c r="J7" s="65">
        <v>4327714</v>
      </c>
      <c r="K7" s="65">
        <v>1217741</v>
      </c>
      <c r="L7" s="65">
        <v>1244175</v>
      </c>
      <c r="M7" s="65">
        <v>1064232</v>
      </c>
      <c r="N7" s="65">
        <v>3526148</v>
      </c>
      <c r="O7" s="65">
        <v>1480448</v>
      </c>
      <c r="P7" s="65">
        <v>1299505</v>
      </c>
      <c r="Q7" s="65">
        <v>1348518</v>
      </c>
      <c r="R7" s="65">
        <v>4128471</v>
      </c>
      <c r="S7" s="65">
        <v>1312092</v>
      </c>
      <c r="T7" s="65">
        <v>1377999</v>
      </c>
      <c r="U7" s="65">
        <v>1355748</v>
      </c>
      <c r="V7" s="65">
        <v>4045839</v>
      </c>
      <c r="W7" s="65">
        <v>16028172</v>
      </c>
      <c r="X7" s="65">
        <v>16071355</v>
      </c>
      <c r="Y7" s="65">
        <v>-43183</v>
      </c>
      <c r="Z7" s="145">
        <v>-0.27</v>
      </c>
      <c r="AA7" s="160">
        <v>16071355</v>
      </c>
    </row>
    <row r="8" spans="1:27" ht="13.5">
      <c r="A8" s="198" t="s">
        <v>104</v>
      </c>
      <c r="B8" s="197" t="s">
        <v>96</v>
      </c>
      <c r="C8" s="160">
        <v>4194468</v>
      </c>
      <c r="D8" s="160"/>
      <c r="E8" s="161">
        <v>5166605</v>
      </c>
      <c r="F8" s="65">
        <v>5286720</v>
      </c>
      <c r="G8" s="65">
        <v>370099</v>
      </c>
      <c r="H8" s="65">
        <v>379249</v>
      </c>
      <c r="I8" s="65">
        <v>402240</v>
      </c>
      <c r="J8" s="65">
        <v>1151588</v>
      </c>
      <c r="K8" s="65">
        <v>430748</v>
      </c>
      <c r="L8" s="65">
        <v>462357</v>
      </c>
      <c r="M8" s="65">
        <v>448769</v>
      </c>
      <c r="N8" s="65">
        <v>1341874</v>
      </c>
      <c r="O8" s="65">
        <v>554883</v>
      </c>
      <c r="P8" s="65">
        <v>487842</v>
      </c>
      <c r="Q8" s="65">
        <v>492596</v>
      </c>
      <c r="R8" s="65">
        <v>1535321</v>
      </c>
      <c r="S8" s="65">
        <v>454101</v>
      </c>
      <c r="T8" s="65">
        <v>424025</v>
      </c>
      <c r="U8" s="65">
        <v>408069</v>
      </c>
      <c r="V8" s="65">
        <v>1286195</v>
      </c>
      <c r="W8" s="65">
        <v>5314978</v>
      </c>
      <c r="X8" s="65">
        <v>5286720</v>
      </c>
      <c r="Y8" s="65">
        <v>28258</v>
      </c>
      <c r="Z8" s="145">
        <v>0.53</v>
      </c>
      <c r="AA8" s="160">
        <v>5286720</v>
      </c>
    </row>
    <row r="9" spans="1:27" ht="13.5">
      <c r="A9" s="198" t="s">
        <v>105</v>
      </c>
      <c r="B9" s="197" t="s">
        <v>96</v>
      </c>
      <c r="C9" s="160">
        <v>4642180</v>
      </c>
      <c r="D9" s="160"/>
      <c r="E9" s="161">
        <v>5654215</v>
      </c>
      <c r="F9" s="65">
        <v>5660715</v>
      </c>
      <c r="G9" s="65">
        <v>434106</v>
      </c>
      <c r="H9" s="65">
        <v>515445</v>
      </c>
      <c r="I9" s="65">
        <v>503787</v>
      </c>
      <c r="J9" s="65">
        <v>1453338</v>
      </c>
      <c r="K9" s="65">
        <v>474306</v>
      </c>
      <c r="L9" s="65">
        <v>480967</v>
      </c>
      <c r="M9" s="65">
        <v>465464</v>
      </c>
      <c r="N9" s="65">
        <v>1420737</v>
      </c>
      <c r="O9" s="65">
        <v>505476</v>
      </c>
      <c r="P9" s="65">
        <v>481372</v>
      </c>
      <c r="Q9" s="65">
        <v>478520</v>
      </c>
      <c r="R9" s="65">
        <v>1465368</v>
      </c>
      <c r="S9" s="65">
        <v>475605</v>
      </c>
      <c r="T9" s="65">
        <v>476230</v>
      </c>
      <c r="U9" s="65">
        <v>507424</v>
      </c>
      <c r="V9" s="65">
        <v>1459259</v>
      </c>
      <c r="W9" s="65">
        <v>5798702</v>
      </c>
      <c r="X9" s="65">
        <v>5660715</v>
      </c>
      <c r="Y9" s="65">
        <v>137987</v>
      </c>
      <c r="Z9" s="145">
        <v>2.44</v>
      </c>
      <c r="AA9" s="160">
        <v>5660715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-118184</v>
      </c>
      <c r="D11" s="160"/>
      <c r="E11" s="161">
        <v>0</v>
      </c>
      <c r="F11" s="65">
        <v>-108280</v>
      </c>
      <c r="G11" s="65">
        <v>-286757</v>
      </c>
      <c r="H11" s="65">
        <v>43524</v>
      </c>
      <c r="I11" s="65">
        <v>30697</v>
      </c>
      <c r="J11" s="65">
        <v>-212536</v>
      </c>
      <c r="K11" s="65">
        <v>5059</v>
      </c>
      <c r="L11" s="65">
        <v>11030</v>
      </c>
      <c r="M11" s="65">
        <v>11937</v>
      </c>
      <c r="N11" s="65">
        <v>28026</v>
      </c>
      <c r="O11" s="65">
        <v>11235</v>
      </c>
      <c r="P11" s="65">
        <v>11362</v>
      </c>
      <c r="Q11" s="65">
        <v>14820</v>
      </c>
      <c r="R11" s="65">
        <v>37417</v>
      </c>
      <c r="S11" s="65">
        <v>6859</v>
      </c>
      <c r="T11" s="65">
        <v>1714</v>
      </c>
      <c r="U11" s="65">
        <v>8292</v>
      </c>
      <c r="V11" s="65">
        <v>16865</v>
      </c>
      <c r="W11" s="65">
        <v>-130228</v>
      </c>
      <c r="X11" s="65">
        <v>-108280</v>
      </c>
      <c r="Y11" s="65">
        <v>-21948</v>
      </c>
      <c r="Z11" s="145">
        <v>20.27</v>
      </c>
      <c r="AA11" s="160">
        <v>-108280</v>
      </c>
    </row>
    <row r="12" spans="1:27" ht="13.5">
      <c r="A12" s="198" t="s">
        <v>108</v>
      </c>
      <c r="B12" s="200"/>
      <c r="C12" s="160">
        <v>162918</v>
      </c>
      <c r="D12" s="160"/>
      <c r="E12" s="161">
        <v>144700</v>
      </c>
      <c r="F12" s="65">
        <v>159800</v>
      </c>
      <c r="G12" s="65">
        <v>10825</v>
      </c>
      <c r="H12" s="65">
        <v>11718</v>
      </c>
      <c r="I12" s="65">
        <v>14163</v>
      </c>
      <c r="J12" s="65">
        <v>36706</v>
      </c>
      <c r="K12" s="65">
        <v>12269</v>
      </c>
      <c r="L12" s="65">
        <v>54843</v>
      </c>
      <c r="M12" s="65">
        <v>8985</v>
      </c>
      <c r="N12" s="65">
        <v>76097</v>
      </c>
      <c r="O12" s="65">
        <v>11829</v>
      </c>
      <c r="P12" s="65">
        <v>11780</v>
      </c>
      <c r="Q12" s="65">
        <v>10170</v>
      </c>
      <c r="R12" s="65">
        <v>33779</v>
      </c>
      <c r="S12" s="65">
        <v>7922</v>
      </c>
      <c r="T12" s="65">
        <v>10527</v>
      </c>
      <c r="U12" s="65">
        <v>33681</v>
      </c>
      <c r="V12" s="65">
        <v>52130</v>
      </c>
      <c r="W12" s="65">
        <v>198712</v>
      </c>
      <c r="X12" s="65">
        <v>159800</v>
      </c>
      <c r="Y12" s="65">
        <v>38912</v>
      </c>
      <c r="Z12" s="145">
        <v>24.35</v>
      </c>
      <c r="AA12" s="160">
        <v>159800</v>
      </c>
    </row>
    <row r="13" spans="1:27" ht="13.5">
      <c r="A13" s="196" t="s">
        <v>109</v>
      </c>
      <c r="B13" s="200"/>
      <c r="C13" s="160">
        <v>151731</v>
      </c>
      <c r="D13" s="160"/>
      <c r="E13" s="161">
        <v>200000</v>
      </c>
      <c r="F13" s="65">
        <v>200000</v>
      </c>
      <c r="G13" s="65">
        <v>167</v>
      </c>
      <c r="H13" s="65">
        <v>11498</v>
      </c>
      <c r="I13" s="65">
        <v>161</v>
      </c>
      <c r="J13" s="65">
        <v>11826</v>
      </c>
      <c r="K13" s="65">
        <v>8580</v>
      </c>
      <c r="L13" s="65">
        <v>139</v>
      </c>
      <c r="M13" s="65">
        <v>5201</v>
      </c>
      <c r="N13" s="65">
        <v>13920</v>
      </c>
      <c r="O13" s="65">
        <v>111</v>
      </c>
      <c r="P13" s="65">
        <v>2114</v>
      </c>
      <c r="Q13" s="65">
        <v>13054</v>
      </c>
      <c r="R13" s="65">
        <v>15279</v>
      </c>
      <c r="S13" s="65">
        <v>31</v>
      </c>
      <c r="T13" s="65">
        <v>0</v>
      </c>
      <c r="U13" s="65">
        <v>7266</v>
      </c>
      <c r="V13" s="65">
        <v>7297</v>
      </c>
      <c r="W13" s="65">
        <v>48322</v>
      </c>
      <c r="X13" s="65">
        <v>200000</v>
      </c>
      <c r="Y13" s="65">
        <v>-151678</v>
      </c>
      <c r="Z13" s="145">
        <v>-75.84</v>
      </c>
      <c r="AA13" s="160">
        <v>200000</v>
      </c>
    </row>
    <row r="14" spans="1:27" ht="13.5">
      <c r="A14" s="196" t="s">
        <v>110</v>
      </c>
      <c r="B14" s="200"/>
      <c r="C14" s="160">
        <v>999157</v>
      </c>
      <c r="D14" s="160"/>
      <c r="E14" s="161">
        <v>863395</v>
      </c>
      <c r="F14" s="65">
        <v>913395</v>
      </c>
      <c r="G14" s="65">
        <v>78628</v>
      </c>
      <c r="H14" s="65">
        <v>79927</v>
      </c>
      <c r="I14" s="65">
        <v>79944</v>
      </c>
      <c r="J14" s="65">
        <v>238499</v>
      </c>
      <c r="K14" s="65">
        <v>78163</v>
      </c>
      <c r="L14" s="65">
        <v>88175</v>
      </c>
      <c r="M14" s="65">
        <v>86342</v>
      </c>
      <c r="N14" s="65">
        <v>252680</v>
      </c>
      <c r="O14" s="65">
        <v>71081</v>
      </c>
      <c r="P14" s="65">
        <v>96571</v>
      </c>
      <c r="Q14" s="65">
        <v>67797</v>
      </c>
      <c r="R14" s="65">
        <v>235449</v>
      </c>
      <c r="S14" s="65">
        <v>88142</v>
      </c>
      <c r="T14" s="65">
        <v>87237</v>
      </c>
      <c r="U14" s="65">
        <v>72980</v>
      </c>
      <c r="V14" s="65">
        <v>248359</v>
      </c>
      <c r="W14" s="65">
        <v>974987</v>
      </c>
      <c r="X14" s="65">
        <v>913395</v>
      </c>
      <c r="Y14" s="65">
        <v>61592</v>
      </c>
      <c r="Z14" s="145">
        <v>6.74</v>
      </c>
      <c r="AA14" s="160">
        <v>913395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78929</v>
      </c>
      <c r="D16" s="160"/>
      <c r="E16" s="161">
        <v>101000</v>
      </c>
      <c r="F16" s="65">
        <v>61500</v>
      </c>
      <c r="G16" s="65">
        <v>9319</v>
      </c>
      <c r="H16" s="65">
        <v>2288</v>
      </c>
      <c r="I16" s="65">
        <v>8186</v>
      </c>
      <c r="J16" s="65">
        <v>19793</v>
      </c>
      <c r="K16" s="65">
        <v>2340</v>
      </c>
      <c r="L16" s="65">
        <v>4320</v>
      </c>
      <c r="M16" s="65">
        <v>4464</v>
      </c>
      <c r="N16" s="65">
        <v>11124</v>
      </c>
      <c r="O16" s="65">
        <v>5041</v>
      </c>
      <c r="P16" s="65">
        <v>6977</v>
      </c>
      <c r="Q16" s="65">
        <v>8530</v>
      </c>
      <c r="R16" s="65">
        <v>20548</v>
      </c>
      <c r="S16" s="65">
        <v>7364</v>
      </c>
      <c r="T16" s="65">
        <v>4407</v>
      </c>
      <c r="U16" s="65">
        <v>8931</v>
      </c>
      <c r="V16" s="65">
        <v>20702</v>
      </c>
      <c r="W16" s="65">
        <v>72167</v>
      </c>
      <c r="X16" s="65">
        <v>61500</v>
      </c>
      <c r="Y16" s="65">
        <v>10667</v>
      </c>
      <c r="Z16" s="145">
        <v>17.34</v>
      </c>
      <c r="AA16" s="160">
        <v>61500</v>
      </c>
    </row>
    <row r="17" spans="1:27" ht="13.5">
      <c r="A17" s="196" t="s">
        <v>113</v>
      </c>
      <c r="B17" s="200"/>
      <c r="C17" s="160">
        <v>1230529</v>
      </c>
      <c r="D17" s="160"/>
      <c r="E17" s="161">
        <v>1170600</v>
      </c>
      <c r="F17" s="65">
        <v>1157600</v>
      </c>
      <c r="G17" s="65">
        <v>93502</v>
      </c>
      <c r="H17" s="65">
        <v>109039</v>
      </c>
      <c r="I17" s="65">
        <v>106959</v>
      </c>
      <c r="J17" s="65">
        <v>309500</v>
      </c>
      <c r="K17" s="65">
        <v>121695</v>
      </c>
      <c r="L17" s="65">
        <v>104025</v>
      </c>
      <c r="M17" s="65">
        <v>99067</v>
      </c>
      <c r="N17" s="65">
        <v>324787</v>
      </c>
      <c r="O17" s="65">
        <v>101376</v>
      </c>
      <c r="P17" s="65">
        <v>96736</v>
      </c>
      <c r="Q17" s="65">
        <v>99293</v>
      </c>
      <c r="R17" s="65">
        <v>297405</v>
      </c>
      <c r="S17" s="65">
        <v>91513</v>
      </c>
      <c r="T17" s="65">
        <v>104850</v>
      </c>
      <c r="U17" s="65">
        <v>119526</v>
      </c>
      <c r="V17" s="65">
        <v>315889</v>
      </c>
      <c r="W17" s="65">
        <v>1247581</v>
      </c>
      <c r="X17" s="65">
        <v>1157600</v>
      </c>
      <c r="Y17" s="65">
        <v>89981</v>
      </c>
      <c r="Z17" s="145">
        <v>7.77</v>
      </c>
      <c r="AA17" s="160">
        <v>1157600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17869775</v>
      </c>
      <c r="D19" s="160"/>
      <c r="E19" s="161">
        <v>20322000</v>
      </c>
      <c r="F19" s="65">
        <v>20322000</v>
      </c>
      <c r="G19" s="65">
        <v>0</v>
      </c>
      <c r="H19" s="65">
        <v>0</v>
      </c>
      <c r="I19" s="65">
        <v>7368000</v>
      </c>
      <c r="J19" s="65">
        <v>7368000</v>
      </c>
      <c r="K19" s="65">
        <v>0</v>
      </c>
      <c r="L19" s="65">
        <v>-62</v>
      </c>
      <c r="M19" s="65">
        <v>0</v>
      </c>
      <c r="N19" s="65">
        <v>-62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7367938</v>
      </c>
      <c r="X19" s="65">
        <v>20322000</v>
      </c>
      <c r="Y19" s="65">
        <v>-12954062</v>
      </c>
      <c r="Z19" s="145">
        <v>-63.74</v>
      </c>
      <c r="AA19" s="160">
        <v>20322000</v>
      </c>
    </row>
    <row r="20" spans="1:27" ht="13.5">
      <c r="A20" s="196" t="s">
        <v>35</v>
      </c>
      <c r="B20" s="200" t="s">
        <v>96</v>
      </c>
      <c r="C20" s="160">
        <v>260980</v>
      </c>
      <c r="D20" s="160"/>
      <c r="E20" s="161">
        <v>344020</v>
      </c>
      <c r="F20" s="59">
        <v>125040</v>
      </c>
      <c r="G20" s="59">
        <v>18385</v>
      </c>
      <c r="H20" s="59">
        <v>13832</v>
      </c>
      <c r="I20" s="59">
        <v>11043</v>
      </c>
      <c r="J20" s="59">
        <v>43260</v>
      </c>
      <c r="K20" s="59">
        <v>11838</v>
      </c>
      <c r="L20" s="59">
        <v>17357</v>
      </c>
      <c r="M20" s="59">
        <v>5423</v>
      </c>
      <c r="N20" s="59">
        <v>34618</v>
      </c>
      <c r="O20" s="59">
        <v>226</v>
      </c>
      <c r="P20" s="59">
        <v>955</v>
      </c>
      <c r="Q20" s="59">
        <v>12236</v>
      </c>
      <c r="R20" s="59">
        <v>13417</v>
      </c>
      <c r="S20" s="59">
        <v>15404</v>
      </c>
      <c r="T20" s="59">
        <v>5902</v>
      </c>
      <c r="U20" s="59">
        <v>124761</v>
      </c>
      <c r="V20" s="59">
        <v>146067</v>
      </c>
      <c r="W20" s="59">
        <v>237362</v>
      </c>
      <c r="X20" s="59">
        <v>125040</v>
      </c>
      <c r="Y20" s="59">
        <v>112322</v>
      </c>
      <c r="Z20" s="199">
        <v>89.83</v>
      </c>
      <c r="AA20" s="135">
        <v>125040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46850708</v>
      </c>
      <c r="D22" s="203">
        <f>SUM(D5:D21)</f>
        <v>0</v>
      </c>
      <c r="E22" s="204">
        <f t="shared" si="0"/>
        <v>53993090</v>
      </c>
      <c r="F22" s="205">
        <f t="shared" si="0"/>
        <v>54614880</v>
      </c>
      <c r="G22" s="205">
        <f t="shared" si="0"/>
        <v>6817143</v>
      </c>
      <c r="H22" s="205">
        <f t="shared" si="0"/>
        <v>2661109</v>
      </c>
      <c r="I22" s="205">
        <f t="shared" si="0"/>
        <v>10033513</v>
      </c>
      <c r="J22" s="205">
        <f t="shared" si="0"/>
        <v>19511765</v>
      </c>
      <c r="K22" s="205">
        <f t="shared" si="0"/>
        <v>2362429</v>
      </c>
      <c r="L22" s="205">
        <f t="shared" si="0"/>
        <v>2468590</v>
      </c>
      <c r="M22" s="205">
        <f t="shared" si="0"/>
        <v>2199884</v>
      </c>
      <c r="N22" s="205">
        <f t="shared" si="0"/>
        <v>7030903</v>
      </c>
      <c r="O22" s="205">
        <f t="shared" si="0"/>
        <v>2741706</v>
      </c>
      <c r="P22" s="205">
        <f t="shared" si="0"/>
        <v>2495214</v>
      </c>
      <c r="Q22" s="205">
        <f t="shared" si="0"/>
        <v>2545534</v>
      </c>
      <c r="R22" s="205">
        <f t="shared" si="0"/>
        <v>7782454</v>
      </c>
      <c r="S22" s="205">
        <f t="shared" si="0"/>
        <v>2421363</v>
      </c>
      <c r="T22" s="205">
        <f t="shared" si="0"/>
        <v>2492891</v>
      </c>
      <c r="U22" s="205">
        <f t="shared" si="0"/>
        <v>2646678</v>
      </c>
      <c r="V22" s="205">
        <f t="shared" si="0"/>
        <v>7560932</v>
      </c>
      <c r="W22" s="205">
        <f t="shared" si="0"/>
        <v>41886054</v>
      </c>
      <c r="X22" s="205">
        <f t="shared" si="0"/>
        <v>54614880</v>
      </c>
      <c r="Y22" s="205">
        <f t="shared" si="0"/>
        <v>-12728826</v>
      </c>
      <c r="Z22" s="206">
        <f>+IF(X22&lt;&gt;0,+(Y22/X22)*100,0)</f>
        <v>-23.306516465842275</v>
      </c>
      <c r="AA22" s="203">
        <f>SUM(AA5:AA21)</f>
        <v>54614880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20254393</v>
      </c>
      <c r="D25" s="160"/>
      <c r="E25" s="161">
        <v>21560750</v>
      </c>
      <c r="F25" s="65">
        <v>21575026</v>
      </c>
      <c r="G25" s="65">
        <v>1582229</v>
      </c>
      <c r="H25" s="65">
        <v>1804945</v>
      </c>
      <c r="I25" s="65">
        <v>1699177</v>
      </c>
      <c r="J25" s="65">
        <v>5086351</v>
      </c>
      <c r="K25" s="65">
        <v>1719157</v>
      </c>
      <c r="L25" s="65">
        <v>2814200</v>
      </c>
      <c r="M25" s="65">
        <v>-4602</v>
      </c>
      <c r="N25" s="65">
        <v>4528755</v>
      </c>
      <c r="O25" s="65">
        <v>3641399</v>
      </c>
      <c r="P25" s="65">
        <v>1775574</v>
      </c>
      <c r="Q25" s="65">
        <v>1767529</v>
      </c>
      <c r="R25" s="65">
        <v>7184502</v>
      </c>
      <c r="S25" s="65">
        <v>1748287</v>
      </c>
      <c r="T25" s="65">
        <v>1744002</v>
      </c>
      <c r="U25" s="65">
        <v>1754025</v>
      </c>
      <c r="V25" s="65">
        <v>5246314</v>
      </c>
      <c r="W25" s="65">
        <v>22045922</v>
      </c>
      <c r="X25" s="65">
        <v>21575026</v>
      </c>
      <c r="Y25" s="65">
        <v>470896</v>
      </c>
      <c r="Z25" s="145">
        <v>2.18</v>
      </c>
      <c r="AA25" s="160">
        <v>21575026</v>
      </c>
    </row>
    <row r="26" spans="1:27" ht="13.5">
      <c r="A26" s="198" t="s">
        <v>38</v>
      </c>
      <c r="B26" s="197"/>
      <c r="C26" s="160">
        <v>1955343</v>
      </c>
      <c r="D26" s="160"/>
      <c r="E26" s="161">
        <v>2080560</v>
      </c>
      <c r="F26" s="65">
        <v>2060845</v>
      </c>
      <c r="G26" s="65">
        <v>163565</v>
      </c>
      <c r="H26" s="65">
        <v>171507</v>
      </c>
      <c r="I26" s="65">
        <v>156688</v>
      </c>
      <c r="J26" s="65">
        <v>491760</v>
      </c>
      <c r="K26" s="65">
        <v>163565</v>
      </c>
      <c r="L26" s="65">
        <v>163565</v>
      </c>
      <c r="M26" s="65">
        <v>0</v>
      </c>
      <c r="N26" s="65">
        <v>327130</v>
      </c>
      <c r="O26" s="65">
        <v>384335</v>
      </c>
      <c r="P26" s="65">
        <v>171737</v>
      </c>
      <c r="Q26" s="65">
        <v>171737</v>
      </c>
      <c r="R26" s="65">
        <v>727809</v>
      </c>
      <c r="S26" s="65">
        <v>171737</v>
      </c>
      <c r="T26" s="65">
        <v>171737</v>
      </c>
      <c r="U26" s="65">
        <v>171737</v>
      </c>
      <c r="V26" s="65">
        <v>515211</v>
      </c>
      <c r="W26" s="65">
        <v>2061910</v>
      </c>
      <c r="X26" s="65">
        <v>2060845</v>
      </c>
      <c r="Y26" s="65">
        <v>1065</v>
      </c>
      <c r="Z26" s="145">
        <v>0.05</v>
      </c>
      <c r="AA26" s="160">
        <v>2060845</v>
      </c>
    </row>
    <row r="27" spans="1:27" ht="13.5">
      <c r="A27" s="198" t="s">
        <v>118</v>
      </c>
      <c r="B27" s="197" t="s">
        <v>99</v>
      </c>
      <c r="C27" s="160">
        <v>4354237</v>
      </c>
      <c r="D27" s="160"/>
      <c r="E27" s="161">
        <v>4965040</v>
      </c>
      <c r="F27" s="65">
        <v>4965040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4965040</v>
      </c>
      <c r="Y27" s="65">
        <v>-4965040</v>
      </c>
      <c r="Z27" s="145">
        <v>-100</v>
      </c>
      <c r="AA27" s="160">
        <v>4965040</v>
      </c>
    </row>
    <row r="28" spans="1:27" ht="13.5">
      <c r="A28" s="198" t="s">
        <v>39</v>
      </c>
      <c r="B28" s="197" t="s">
        <v>96</v>
      </c>
      <c r="C28" s="160">
        <v>4721776</v>
      </c>
      <c r="D28" s="160"/>
      <c r="E28" s="161">
        <v>3685298</v>
      </c>
      <c r="F28" s="65">
        <v>3685298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16</v>
      </c>
      <c r="M28" s="65">
        <v>0</v>
      </c>
      <c r="N28" s="65">
        <v>16</v>
      </c>
      <c r="O28" s="65">
        <v>2907</v>
      </c>
      <c r="P28" s="65">
        <v>0</v>
      </c>
      <c r="Q28" s="65">
        <v>248</v>
      </c>
      <c r="R28" s="65">
        <v>3155</v>
      </c>
      <c r="S28" s="65">
        <v>0</v>
      </c>
      <c r="T28" s="65">
        <v>0</v>
      </c>
      <c r="U28" s="65">
        <v>0</v>
      </c>
      <c r="V28" s="65">
        <v>0</v>
      </c>
      <c r="W28" s="65">
        <v>3171</v>
      </c>
      <c r="X28" s="65">
        <v>3685298</v>
      </c>
      <c r="Y28" s="65">
        <v>-3682127</v>
      </c>
      <c r="Z28" s="145">
        <v>-99.91</v>
      </c>
      <c r="AA28" s="160">
        <v>3685298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8984771</v>
      </c>
      <c r="D30" s="160"/>
      <c r="E30" s="161">
        <v>10421260</v>
      </c>
      <c r="F30" s="65">
        <v>10915785</v>
      </c>
      <c r="G30" s="65">
        <v>5300</v>
      </c>
      <c r="H30" s="65">
        <v>1417138</v>
      </c>
      <c r="I30" s="65">
        <v>1644565</v>
      </c>
      <c r="J30" s="65">
        <v>3067003</v>
      </c>
      <c r="K30" s="65">
        <v>1081722</v>
      </c>
      <c r="L30" s="65">
        <v>761802</v>
      </c>
      <c r="M30" s="65">
        <v>786215</v>
      </c>
      <c r="N30" s="65">
        <v>2629739</v>
      </c>
      <c r="O30" s="65">
        <v>722259</v>
      </c>
      <c r="P30" s="65">
        <v>797308</v>
      </c>
      <c r="Q30" s="65">
        <v>815711</v>
      </c>
      <c r="R30" s="65">
        <v>2335278</v>
      </c>
      <c r="S30" s="65">
        <v>771224</v>
      </c>
      <c r="T30" s="65">
        <v>791181</v>
      </c>
      <c r="U30" s="65">
        <v>771859</v>
      </c>
      <c r="V30" s="65">
        <v>2334264</v>
      </c>
      <c r="W30" s="65">
        <v>10366284</v>
      </c>
      <c r="X30" s="65">
        <v>10915785</v>
      </c>
      <c r="Y30" s="65">
        <v>-549501</v>
      </c>
      <c r="Z30" s="145">
        <v>-5.03</v>
      </c>
      <c r="AA30" s="160">
        <v>10915785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733186</v>
      </c>
      <c r="D32" s="160"/>
      <c r="E32" s="161">
        <v>682500</v>
      </c>
      <c r="F32" s="65">
        <v>793330</v>
      </c>
      <c r="G32" s="65">
        <v>54610</v>
      </c>
      <c r="H32" s="65">
        <v>71453</v>
      </c>
      <c r="I32" s="65">
        <v>91868</v>
      </c>
      <c r="J32" s="65">
        <v>217931</v>
      </c>
      <c r="K32" s="65">
        <v>91920</v>
      </c>
      <c r="L32" s="65">
        <v>96452</v>
      </c>
      <c r="M32" s="65">
        <v>81387</v>
      </c>
      <c r="N32" s="65">
        <v>269759</v>
      </c>
      <c r="O32" s="65">
        <v>79543</v>
      </c>
      <c r="P32" s="65">
        <v>68321</v>
      </c>
      <c r="Q32" s="65">
        <v>78880</v>
      </c>
      <c r="R32" s="65">
        <v>226744</v>
      </c>
      <c r="S32" s="65">
        <v>91517</v>
      </c>
      <c r="T32" s="65">
        <v>61170</v>
      </c>
      <c r="U32" s="65">
        <v>63058</v>
      </c>
      <c r="V32" s="65">
        <v>215745</v>
      </c>
      <c r="W32" s="65">
        <v>930179</v>
      </c>
      <c r="X32" s="65">
        <v>793330</v>
      </c>
      <c r="Y32" s="65">
        <v>136849</v>
      </c>
      <c r="Z32" s="145">
        <v>17.25</v>
      </c>
      <c r="AA32" s="160">
        <v>793330</v>
      </c>
    </row>
    <row r="33" spans="1:27" ht="13.5">
      <c r="A33" s="198" t="s">
        <v>42</v>
      </c>
      <c r="B33" s="197"/>
      <c r="C33" s="160">
        <v>334579</v>
      </c>
      <c r="D33" s="160"/>
      <c r="E33" s="161">
        <v>368500</v>
      </c>
      <c r="F33" s="65">
        <v>308600</v>
      </c>
      <c r="G33" s="65">
        <v>148027</v>
      </c>
      <c r="H33" s="65">
        <v>2250</v>
      </c>
      <c r="I33" s="65">
        <v>4600</v>
      </c>
      <c r="J33" s="65">
        <v>154877</v>
      </c>
      <c r="K33" s="65">
        <v>32800</v>
      </c>
      <c r="L33" s="65">
        <v>8137</v>
      </c>
      <c r="M33" s="65">
        <v>14000</v>
      </c>
      <c r="N33" s="65">
        <v>54937</v>
      </c>
      <c r="O33" s="65">
        <v>71020</v>
      </c>
      <c r="P33" s="65">
        <v>6400</v>
      </c>
      <c r="Q33" s="65">
        <v>200</v>
      </c>
      <c r="R33" s="65">
        <v>77620</v>
      </c>
      <c r="S33" s="65">
        <v>6470</v>
      </c>
      <c r="T33" s="65">
        <v>4600</v>
      </c>
      <c r="U33" s="65">
        <v>5262</v>
      </c>
      <c r="V33" s="65">
        <v>16332</v>
      </c>
      <c r="W33" s="65">
        <v>303766</v>
      </c>
      <c r="X33" s="65">
        <v>308600</v>
      </c>
      <c r="Y33" s="65">
        <v>-4834</v>
      </c>
      <c r="Z33" s="145">
        <v>-1.57</v>
      </c>
      <c r="AA33" s="160">
        <v>308600</v>
      </c>
    </row>
    <row r="34" spans="1:27" ht="13.5">
      <c r="A34" s="198" t="s">
        <v>43</v>
      </c>
      <c r="B34" s="197" t="s">
        <v>123</v>
      </c>
      <c r="C34" s="160">
        <v>13303810</v>
      </c>
      <c r="D34" s="160"/>
      <c r="E34" s="161">
        <v>14855845</v>
      </c>
      <c r="F34" s="65">
        <v>14938813</v>
      </c>
      <c r="G34" s="65">
        <v>647470</v>
      </c>
      <c r="H34" s="65">
        <v>810171</v>
      </c>
      <c r="I34" s="65">
        <v>1326978</v>
      </c>
      <c r="J34" s="65">
        <v>2784619</v>
      </c>
      <c r="K34" s="65">
        <v>722538</v>
      </c>
      <c r="L34" s="65">
        <v>1105792</v>
      </c>
      <c r="M34" s="65">
        <v>761986</v>
      </c>
      <c r="N34" s="65">
        <v>2590316</v>
      </c>
      <c r="O34" s="65">
        <v>643175</v>
      </c>
      <c r="P34" s="65">
        <v>2023064</v>
      </c>
      <c r="Q34" s="65">
        <v>677340</v>
      </c>
      <c r="R34" s="65">
        <v>3343579</v>
      </c>
      <c r="S34" s="65">
        <v>1397963</v>
      </c>
      <c r="T34" s="65">
        <v>554048</v>
      </c>
      <c r="U34" s="65">
        <v>1074386</v>
      </c>
      <c r="V34" s="65">
        <v>3026397</v>
      </c>
      <c r="W34" s="65">
        <v>11744911</v>
      </c>
      <c r="X34" s="65">
        <v>14938813</v>
      </c>
      <c r="Y34" s="65">
        <v>-3193902</v>
      </c>
      <c r="Z34" s="145">
        <v>-21.38</v>
      </c>
      <c r="AA34" s="160">
        <v>14938813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54642095</v>
      </c>
      <c r="D36" s="203">
        <f>SUM(D25:D35)</f>
        <v>0</v>
      </c>
      <c r="E36" s="204">
        <f t="shared" si="1"/>
        <v>58619753</v>
      </c>
      <c r="F36" s="205">
        <f t="shared" si="1"/>
        <v>59242737</v>
      </c>
      <c r="G36" s="205">
        <f t="shared" si="1"/>
        <v>2601201</v>
      </c>
      <c r="H36" s="205">
        <f t="shared" si="1"/>
        <v>4277464</v>
      </c>
      <c r="I36" s="205">
        <f t="shared" si="1"/>
        <v>4923876</v>
      </c>
      <c r="J36" s="205">
        <f t="shared" si="1"/>
        <v>11802541</v>
      </c>
      <c r="K36" s="205">
        <f t="shared" si="1"/>
        <v>3811702</v>
      </c>
      <c r="L36" s="205">
        <f t="shared" si="1"/>
        <v>4949964</v>
      </c>
      <c r="M36" s="205">
        <f t="shared" si="1"/>
        <v>1638986</v>
      </c>
      <c r="N36" s="205">
        <f t="shared" si="1"/>
        <v>10400652</v>
      </c>
      <c r="O36" s="205">
        <f t="shared" si="1"/>
        <v>5544638</v>
      </c>
      <c r="P36" s="205">
        <f t="shared" si="1"/>
        <v>4842404</v>
      </c>
      <c r="Q36" s="205">
        <f t="shared" si="1"/>
        <v>3511645</v>
      </c>
      <c r="R36" s="205">
        <f t="shared" si="1"/>
        <v>13898687</v>
      </c>
      <c r="S36" s="205">
        <f t="shared" si="1"/>
        <v>4187198</v>
      </c>
      <c r="T36" s="205">
        <f t="shared" si="1"/>
        <v>3326738</v>
      </c>
      <c r="U36" s="205">
        <f t="shared" si="1"/>
        <v>3840327</v>
      </c>
      <c r="V36" s="205">
        <f t="shared" si="1"/>
        <v>11354263</v>
      </c>
      <c r="W36" s="205">
        <f t="shared" si="1"/>
        <v>47456143</v>
      </c>
      <c r="X36" s="205">
        <f t="shared" si="1"/>
        <v>59242737</v>
      </c>
      <c r="Y36" s="205">
        <f t="shared" si="1"/>
        <v>-11786594</v>
      </c>
      <c r="Z36" s="206">
        <f>+IF(X36&lt;&gt;0,+(Y36/X36)*100,0)</f>
        <v>-19.895424480472602</v>
      </c>
      <c r="AA36" s="203">
        <f>SUM(AA25:AA35)</f>
        <v>59242737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-7791387</v>
      </c>
      <c r="D38" s="214">
        <f>+D22-D36</f>
        <v>0</v>
      </c>
      <c r="E38" s="215">
        <f t="shared" si="2"/>
        <v>-4626663</v>
      </c>
      <c r="F38" s="111">
        <f t="shared" si="2"/>
        <v>-4627857</v>
      </c>
      <c r="G38" s="111">
        <f t="shared" si="2"/>
        <v>4215942</v>
      </c>
      <c r="H38" s="111">
        <f t="shared" si="2"/>
        <v>-1616355</v>
      </c>
      <c r="I38" s="111">
        <f t="shared" si="2"/>
        <v>5109637</v>
      </c>
      <c r="J38" s="111">
        <f t="shared" si="2"/>
        <v>7709224</v>
      </c>
      <c r="K38" s="111">
        <f t="shared" si="2"/>
        <v>-1449273</v>
      </c>
      <c r="L38" s="111">
        <f t="shared" si="2"/>
        <v>-2481374</v>
      </c>
      <c r="M38" s="111">
        <f t="shared" si="2"/>
        <v>560898</v>
      </c>
      <c r="N38" s="111">
        <f t="shared" si="2"/>
        <v>-3369749</v>
      </c>
      <c r="O38" s="111">
        <f t="shared" si="2"/>
        <v>-2802932</v>
      </c>
      <c r="P38" s="111">
        <f t="shared" si="2"/>
        <v>-2347190</v>
      </c>
      <c r="Q38" s="111">
        <f t="shared" si="2"/>
        <v>-966111</v>
      </c>
      <c r="R38" s="111">
        <f t="shared" si="2"/>
        <v>-6116233</v>
      </c>
      <c r="S38" s="111">
        <f t="shared" si="2"/>
        <v>-1765835</v>
      </c>
      <c r="T38" s="111">
        <f t="shared" si="2"/>
        <v>-833847</v>
      </c>
      <c r="U38" s="111">
        <f t="shared" si="2"/>
        <v>-1193649</v>
      </c>
      <c r="V38" s="111">
        <f t="shared" si="2"/>
        <v>-3793331</v>
      </c>
      <c r="W38" s="111">
        <f t="shared" si="2"/>
        <v>-5570089</v>
      </c>
      <c r="X38" s="111">
        <f>IF(F22=F36,0,X22-X36)</f>
        <v>-4627857</v>
      </c>
      <c r="Y38" s="111">
        <f t="shared" si="2"/>
        <v>-942232</v>
      </c>
      <c r="Z38" s="216">
        <f>+IF(X38&lt;&gt;0,+(Y38/X38)*100,0)</f>
        <v>20.360006802284513</v>
      </c>
      <c r="AA38" s="214">
        <f>+AA22-AA36</f>
        <v>-4627857</v>
      </c>
    </row>
    <row r="39" spans="1:27" ht="13.5">
      <c r="A39" s="196" t="s">
        <v>46</v>
      </c>
      <c r="B39" s="200"/>
      <c r="C39" s="160">
        <v>5817461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-1973926</v>
      </c>
      <c r="D42" s="221">
        <f>SUM(D38:D41)</f>
        <v>0</v>
      </c>
      <c r="E42" s="222">
        <f t="shared" si="3"/>
        <v>-4626663</v>
      </c>
      <c r="F42" s="93">
        <f t="shared" si="3"/>
        <v>-4627857</v>
      </c>
      <c r="G42" s="93">
        <f t="shared" si="3"/>
        <v>4215942</v>
      </c>
      <c r="H42" s="93">
        <f t="shared" si="3"/>
        <v>-1616355</v>
      </c>
      <c r="I42" s="93">
        <f t="shared" si="3"/>
        <v>5109637</v>
      </c>
      <c r="J42" s="93">
        <f t="shared" si="3"/>
        <v>7709224</v>
      </c>
      <c r="K42" s="93">
        <f t="shared" si="3"/>
        <v>-1449273</v>
      </c>
      <c r="L42" s="93">
        <f t="shared" si="3"/>
        <v>-2481374</v>
      </c>
      <c r="M42" s="93">
        <f t="shared" si="3"/>
        <v>560898</v>
      </c>
      <c r="N42" s="93">
        <f t="shared" si="3"/>
        <v>-3369749</v>
      </c>
      <c r="O42" s="93">
        <f t="shared" si="3"/>
        <v>-2802932</v>
      </c>
      <c r="P42" s="93">
        <f t="shared" si="3"/>
        <v>-2347190</v>
      </c>
      <c r="Q42" s="93">
        <f t="shared" si="3"/>
        <v>-966111</v>
      </c>
      <c r="R42" s="93">
        <f t="shared" si="3"/>
        <v>-6116233</v>
      </c>
      <c r="S42" s="93">
        <f t="shared" si="3"/>
        <v>-1765835</v>
      </c>
      <c r="T42" s="93">
        <f t="shared" si="3"/>
        <v>-833847</v>
      </c>
      <c r="U42" s="93">
        <f t="shared" si="3"/>
        <v>-1193649</v>
      </c>
      <c r="V42" s="93">
        <f t="shared" si="3"/>
        <v>-3793331</v>
      </c>
      <c r="W42" s="93">
        <f t="shared" si="3"/>
        <v>-5570089</v>
      </c>
      <c r="X42" s="93">
        <f t="shared" si="3"/>
        <v>-4627857</v>
      </c>
      <c r="Y42" s="93">
        <f t="shared" si="3"/>
        <v>-942232</v>
      </c>
      <c r="Z42" s="223">
        <f>+IF(X42&lt;&gt;0,+(Y42/X42)*100,0)</f>
        <v>20.360006802284513</v>
      </c>
      <c r="AA42" s="221">
        <f>SUM(AA38:AA41)</f>
        <v>-4627857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-1973926</v>
      </c>
      <c r="D44" s="225">
        <f>+D42-D43</f>
        <v>0</v>
      </c>
      <c r="E44" s="226">
        <f t="shared" si="4"/>
        <v>-4626663</v>
      </c>
      <c r="F44" s="82">
        <f t="shared" si="4"/>
        <v>-4627857</v>
      </c>
      <c r="G44" s="82">
        <f t="shared" si="4"/>
        <v>4215942</v>
      </c>
      <c r="H44" s="82">
        <f t="shared" si="4"/>
        <v>-1616355</v>
      </c>
      <c r="I44" s="82">
        <f t="shared" si="4"/>
        <v>5109637</v>
      </c>
      <c r="J44" s="82">
        <f t="shared" si="4"/>
        <v>7709224</v>
      </c>
      <c r="K44" s="82">
        <f t="shared" si="4"/>
        <v>-1449273</v>
      </c>
      <c r="L44" s="82">
        <f t="shared" si="4"/>
        <v>-2481374</v>
      </c>
      <c r="M44" s="82">
        <f t="shared" si="4"/>
        <v>560898</v>
      </c>
      <c r="N44" s="82">
        <f t="shared" si="4"/>
        <v>-3369749</v>
      </c>
      <c r="O44" s="82">
        <f t="shared" si="4"/>
        <v>-2802932</v>
      </c>
      <c r="P44" s="82">
        <f t="shared" si="4"/>
        <v>-2347190</v>
      </c>
      <c r="Q44" s="82">
        <f t="shared" si="4"/>
        <v>-966111</v>
      </c>
      <c r="R44" s="82">
        <f t="shared" si="4"/>
        <v>-6116233</v>
      </c>
      <c r="S44" s="82">
        <f t="shared" si="4"/>
        <v>-1765835</v>
      </c>
      <c r="T44" s="82">
        <f t="shared" si="4"/>
        <v>-833847</v>
      </c>
      <c r="U44" s="82">
        <f t="shared" si="4"/>
        <v>-1193649</v>
      </c>
      <c r="V44" s="82">
        <f t="shared" si="4"/>
        <v>-3793331</v>
      </c>
      <c r="W44" s="82">
        <f t="shared" si="4"/>
        <v>-5570089</v>
      </c>
      <c r="X44" s="82">
        <f t="shared" si="4"/>
        <v>-4627857</v>
      </c>
      <c r="Y44" s="82">
        <f t="shared" si="4"/>
        <v>-942232</v>
      </c>
      <c r="Z44" s="227">
        <f>+IF(X44&lt;&gt;0,+(Y44/X44)*100,0)</f>
        <v>20.360006802284513</v>
      </c>
      <c r="AA44" s="225">
        <f>+AA42-AA43</f>
        <v>-4627857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-1973926</v>
      </c>
      <c r="D46" s="221">
        <f>SUM(D44:D45)</f>
        <v>0</v>
      </c>
      <c r="E46" s="222">
        <f t="shared" si="5"/>
        <v>-4626663</v>
      </c>
      <c r="F46" s="93">
        <f t="shared" si="5"/>
        <v>-4627857</v>
      </c>
      <c r="G46" s="93">
        <f t="shared" si="5"/>
        <v>4215942</v>
      </c>
      <c r="H46" s="93">
        <f t="shared" si="5"/>
        <v>-1616355</v>
      </c>
      <c r="I46" s="93">
        <f t="shared" si="5"/>
        <v>5109637</v>
      </c>
      <c r="J46" s="93">
        <f t="shared" si="5"/>
        <v>7709224</v>
      </c>
      <c r="K46" s="93">
        <f t="shared" si="5"/>
        <v>-1449273</v>
      </c>
      <c r="L46" s="93">
        <f t="shared" si="5"/>
        <v>-2481374</v>
      </c>
      <c r="M46" s="93">
        <f t="shared" si="5"/>
        <v>560898</v>
      </c>
      <c r="N46" s="93">
        <f t="shared" si="5"/>
        <v>-3369749</v>
      </c>
      <c r="O46" s="93">
        <f t="shared" si="5"/>
        <v>-2802932</v>
      </c>
      <c r="P46" s="93">
        <f t="shared" si="5"/>
        <v>-2347190</v>
      </c>
      <c r="Q46" s="93">
        <f t="shared" si="5"/>
        <v>-966111</v>
      </c>
      <c r="R46" s="93">
        <f t="shared" si="5"/>
        <v>-6116233</v>
      </c>
      <c r="S46" s="93">
        <f t="shared" si="5"/>
        <v>-1765835</v>
      </c>
      <c r="T46" s="93">
        <f t="shared" si="5"/>
        <v>-833847</v>
      </c>
      <c r="U46" s="93">
        <f t="shared" si="5"/>
        <v>-1193649</v>
      </c>
      <c r="V46" s="93">
        <f t="shared" si="5"/>
        <v>-3793331</v>
      </c>
      <c r="W46" s="93">
        <f t="shared" si="5"/>
        <v>-5570089</v>
      </c>
      <c r="X46" s="93">
        <f t="shared" si="5"/>
        <v>-4627857</v>
      </c>
      <c r="Y46" s="93">
        <f t="shared" si="5"/>
        <v>-942232</v>
      </c>
      <c r="Z46" s="223">
        <f>+IF(X46&lt;&gt;0,+(Y46/X46)*100,0)</f>
        <v>20.360006802284513</v>
      </c>
      <c r="AA46" s="221">
        <f>SUM(AA44:AA45)</f>
        <v>-4627857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-1973926</v>
      </c>
      <c r="D48" s="232">
        <f>SUM(D46:D47)</f>
        <v>0</v>
      </c>
      <c r="E48" s="233">
        <f t="shared" si="6"/>
        <v>-4626663</v>
      </c>
      <c r="F48" s="234">
        <f t="shared" si="6"/>
        <v>-4627857</v>
      </c>
      <c r="G48" s="234">
        <f t="shared" si="6"/>
        <v>4215942</v>
      </c>
      <c r="H48" s="235">
        <f t="shared" si="6"/>
        <v>-1616355</v>
      </c>
      <c r="I48" s="235">
        <f t="shared" si="6"/>
        <v>5109637</v>
      </c>
      <c r="J48" s="235">
        <f t="shared" si="6"/>
        <v>7709224</v>
      </c>
      <c r="K48" s="235">
        <f t="shared" si="6"/>
        <v>-1449273</v>
      </c>
      <c r="L48" s="235">
        <f t="shared" si="6"/>
        <v>-2481374</v>
      </c>
      <c r="M48" s="234">
        <f t="shared" si="6"/>
        <v>560898</v>
      </c>
      <c r="N48" s="234">
        <f t="shared" si="6"/>
        <v>-3369749</v>
      </c>
      <c r="O48" s="235">
        <f t="shared" si="6"/>
        <v>-2802932</v>
      </c>
      <c r="P48" s="235">
        <f t="shared" si="6"/>
        <v>-2347190</v>
      </c>
      <c r="Q48" s="235">
        <f t="shared" si="6"/>
        <v>-966111</v>
      </c>
      <c r="R48" s="235">
        <f t="shared" si="6"/>
        <v>-6116233</v>
      </c>
      <c r="S48" s="235">
        <f t="shared" si="6"/>
        <v>-1765835</v>
      </c>
      <c r="T48" s="234">
        <f t="shared" si="6"/>
        <v>-833847</v>
      </c>
      <c r="U48" s="234">
        <f t="shared" si="6"/>
        <v>-1193649</v>
      </c>
      <c r="V48" s="235">
        <f t="shared" si="6"/>
        <v>-3793331</v>
      </c>
      <c r="W48" s="235">
        <f t="shared" si="6"/>
        <v>-5570089</v>
      </c>
      <c r="X48" s="235">
        <f t="shared" si="6"/>
        <v>-4627857</v>
      </c>
      <c r="Y48" s="235">
        <f t="shared" si="6"/>
        <v>-942232</v>
      </c>
      <c r="Z48" s="236">
        <f>+IF(X48&lt;&gt;0,+(Y48/X48)*100,0)</f>
        <v>20.360006802284513</v>
      </c>
      <c r="AA48" s="237">
        <f>SUM(AA46:AA47)</f>
        <v>-4627857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150936</v>
      </c>
      <c r="D5" s="158">
        <f>SUM(D6:D8)</f>
        <v>0</v>
      </c>
      <c r="E5" s="159">
        <f t="shared" si="0"/>
        <v>0</v>
      </c>
      <c r="F5" s="105">
        <f t="shared" si="0"/>
        <v>50000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873</v>
      </c>
      <c r="M5" s="105">
        <f t="shared" si="0"/>
        <v>0</v>
      </c>
      <c r="N5" s="105">
        <f t="shared" si="0"/>
        <v>873</v>
      </c>
      <c r="O5" s="105">
        <f t="shared" si="0"/>
        <v>0</v>
      </c>
      <c r="P5" s="105">
        <f t="shared" si="0"/>
        <v>0</v>
      </c>
      <c r="Q5" s="105">
        <f t="shared" si="0"/>
        <v>18311</v>
      </c>
      <c r="R5" s="105">
        <f t="shared" si="0"/>
        <v>18311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19184</v>
      </c>
      <c r="X5" s="105">
        <f t="shared" si="0"/>
        <v>50000</v>
      </c>
      <c r="Y5" s="105">
        <f t="shared" si="0"/>
        <v>-30816</v>
      </c>
      <c r="Z5" s="142">
        <f>+IF(X5&lt;&gt;0,+(Y5/X5)*100,0)</f>
        <v>-61.632</v>
      </c>
      <c r="AA5" s="158">
        <f>SUM(AA6:AA8)</f>
        <v>50000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>
        <v>873</v>
      </c>
      <c r="M7" s="164"/>
      <c r="N7" s="164">
        <v>873</v>
      </c>
      <c r="O7" s="164"/>
      <c r="P7" s="164"/>
      <c r="Q7" s="164">
        <v>18311</v>
      </c>
      <c r="R7" s="164">
        <v>18311</v>
      </c>
      <c r="S7" s="164"/>
      <c r="T7" s="164"/>
      <c r="U7" s="164"/>
      <c r="V7" s="164"/>
      <c r="W7" s="164">
        <v>19184</v>
      </c>
      <c r="X7" s="164"/>
      <c r="Y7" s="164">
        <v>19184</v>
      </c>
      <c r="Z7" s="146"/>
      <c r="AA7" s="239"/>
    </row>
    <row r="8" spans="1:27" ht="13.5">
      <c r="A8" s="143" t="s">
        <v>77</v>
      </c>
      <c r="B8" s="141"/>
      <c r="C8" s="160">
        <v>150936</v>
      </c>
      <c r="D8" s="160"/>
      <c r="E8" s="161"/>
      <c r="F8" s="65">
        <v>50000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50000</v>
      </c>
      <c r="Y8" s="65">
        <v>-50000</v>
      </c>
      <c r="Z8" s="145">
        <v>-100</v>
      </c>
      <c r="AA8" s="67">
        <v>50000</v>
      </c>
    </row>
    <row r="9" spans="1:27" ht="13.5">
      <c r="A9" s="140" t="s">
        <v>78</v>
      </c>
      <c r="B9" s="141"/>
      <c r="C9" s="158">
        <f aca="true" t="shared" si="1" ref="C9:Y9">SUM(C10:C14)</f>
        <v>160088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2953475</v>
      </c>
      <c r="V9" s="105">
        <f t="shared" si="1"/>
        <v>2953475</v>
      </c>
      <c r="W9" s="105">
        <f t="shared" si="1"/>
        <v>2953475</v>
      </c>
      <c r="X9" s="105">
        <f t="shared" si="1"/>
        <v>0</v>
      </c>
      <c r="Y9" s="105">
        <f t="shared" si="1"/>
        <v>2953475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>
        <v>2953475</v>
      </c>
      <c r="V11" s="65">
        <v>2953475</v>
      </c>
      <c r="W11" s="65">
        <v>2953475</v>
      </c>
      <c r="X11" s="65"/>
      <c r="Y11" s="65">
        <v>2953475</v>
      </c>
      <c r="Z11" s="145"/>
      <c r="AA11" s="67"/>
    </row>
    <row r="12" spans="1:27" ht="13.5">
      <c r="A12" s="143" t="s">
        <v>81</v>
      </c>
      <c r="B12" s="141"/>
      <c r="C12" s="160">
        <v>160088</v>
      </c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481190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481190</v>
      </c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5679980</v>
      </c>
      <c r="D19" s="158">
        <f>SUM(D20:D23)</f>
        <v>0</v>
      </c>
      <c r="E19" s="159">
        <f t="shared" si="3"/>
        <v>12018000</v>
      </c>
      <c r="F19" s="105">
        <f t="shared" si="3"/>
        <v>18566006</v>
      </c>
      <c r="G19" s="105">
        <f t="shared" si="3"/>
        <v>0</v>
      </c>
      <c r="H19" s="105">
        <f t="shared" si="3"/>
        <v>605314</v>
      </c>
      <c r="I19" s="105">
        <f t="shared" si="3"/>
        <v>483502</v>
      </c>
      <c r="J19" s="105">
        <f t="shared" si="3"/>
        <v>1088816</v>
      </c>
      <c r="K19" s="105">
        <f t="shared" si="3"/>
        <v>367362</v>
      </c>
      <c r="L19" s="105">
        <f t="shared" si="3"/>
        <v>1364379</v>
      </c>
      <c r="M19" s="105">
        <f t="shared" si="3"/>
        <v>1265491</v>
      </c>
      <c r="N19" s="105">
        <f t="shared" si="3"/>
        <v>2997232</v>
      </c>
      <c r="O19" s="105">
        <f t="shared" si="3"/>
        <v>0</v>
      </c>
      <c r="P19" s="105">
        <f t="shared" si="3"/>
        <v>221348</v>
      </c>
      <c r="Q19" s="105">
        <f t="shared" si="3"/>
        <v>325489</v>
      </c>
      <c r="R19" s="105">
        <f t="shared" si="3"/>
        <v>546837</v>
      </c>
      <c r="S19" s="105">
        <f t="shared" si="3"/>
        <v>852071</v>
      </c>
      <c r="T19" s="105">
        <f t="shared" si="3"/>
        <v>972090</v>
      </c>
      <c r="U19" s="105">
        <f t="shared" si="3"/>
        <v>2263852</v>
      </c>
      <c r="V19" s="105">
        <f t="shared" si="3"/>
        <v>4088013</v>
      </c>
      <c r="W19" s="105">
        <f t="shared" si="3"/>
        <v>8720898</v>
      </c>
      <c r="X19" s="105">
        <f t="shared" si="3"/>
        <v>18566006</v>
      </c>
      <c r="Y19" s="105">
        <f t="shared" si="3"/>
        <v>-9845108</v>
      </c>
      <c r="Z19" s="142">
        <f>+IF(X19&lt;&gt;0,+(Y19/X19)*100,0)</f>
        <v>-53.02760324433806</v>
      </c>
      <c r="AA19" s="107">
        <f>SUM(AA20:AA23)</f>
        <v>18566006</v>
      </c>
    </row>
    <row r="20" spans="1:27" ht="13.5">
      <c r="A20" s="143" t="s">
        <v>89</v>
      </c>
      <c r="B20" s="141"/>
      <c r="C20" s="160">
        <v>309766</v>
      </c>
      <c r="D20" s="160"/>
      <c r="E20" s="161">
        <v>1513000</v>
      </c>
      <c r="F20" s="65">
        <v>66260</v>
      </c>
      <c r="G20" s="65"/>
      <c r="H20" s="65"/>
      <c r="I20" s="65"/>
      <c r="J20" s="65"/>
      <c r="K20" s="65"/>
      <c r="L20" s="65">
        <v>65829</v>
      </c>
      <c r="M20" s="65">
        <v>429</v>
      </c>
      <c r="N20" s="65">
        <v>66258</v>
      </c>
      <c r="O20" s="65"/>
      <c r="P20" s="65"/>
      <c r="Q20" s="65"/>
      <c r="R20" s="65"/>
      <c r="S20" s="65"/>
      <c r="T20" s="65"/>
      <c r="U20" s="65"/>
      <c r="V20" s="65"/>
      <c r="W20" s="65">
        <v>66258</v>
      </c>
      <c r="X20" s="65">
        <v>66260</v>
      </c>
      <c r="Y20" s="65">
        <v>-2</v>
      </c>
      <c r="Z20" s="145"/>
      <c r="AA20" s="67">
        <v>66260</v>
      </c>
    </row>
    <row r="21" spans="1:27" ht="13.5">
      <c r="A21" s="143" t="s">
        <v>90</v>
      </c>
      <c r="B21" s="141"/>
      <c r="C21" s="160">
        <v>1607973</v>
      </c>
      <c r="D21" s="160"/>
      <c r="E21" s="161"/>
      <c r="F21" s="65">
        <v>13516810</v>
      </c>
      <c r="G21" s="65"/>
      <c r="H21" s="65">
        <v>486156</v>
      </c>
      <c r="I21" s="65">
        <v>483502</v>
      </c>
      <c r="J21" s="65">
        <v>969658</v>
      </c>
      <c r="K21" s="65">
        <v>367362</v>
      </c>
      <c r="L21" s="65">
        <v>582684</v>
      </c>
      <c r="M21" s="65">
        <v>931884</v>
      </c>
      <c r="N21" s="65">
        <v>1881930</v>
      </c>
      <c r="O21" s="65"/>
      <c r="P21" s="65">
        <v>221348</v>
      </c>
      <c r="Q21" s="65">
        <v>268026</v>
      </c>
      <c r="R21" s="65">
        <v>489374</v>
      </c>
      <c r="S21" s="65">
        <v>57123</v>
      </c>
      <c r="T21" s="65"/>
      <c r="U21" s="65">
        <v>1484285</v>
      </c>
      <c r="V21" s="65">
        <v>1541408</v>
      </c>
      <c r="W21" s="65">
        <v>4882370</v>
      </c>
      <c r="X21" s="65">
        <v>13516810</v>
      </c>
      <c r="Y21" s="65">
        <v>-8634440</v>
      </c>
      <c r="Z21" s="145">
        <v>-63.88</v>
      </c>
      <c r="AA21" s="67">
        <v>13516810</v>
      </c>
    </row>
    <row r="22" spans="1:27" ht="13.5">
      <c r="A22" s="143" t="s">
        <v>91</v>
      </c>
      <c r="B22" s="141"/>
      <c r="C22" s="162">
        <v>3762241</v>
      </c>
      <c r="D22" s="162"/>
      <c r="E22" s="163">
        <v>10505000</v>
      </c>
      <c r="F22" s="164">
        <v>4982936</v>
      </c>
      <c r="G22" s="164"/>
      <c r="H22" s="164">
        <v>119158</v>
      </c>
      <c r="I22" s="164"/>
      <c r="J22" s="164">
        <v>119158</v>
      </c>
      <c r="K22" s="164"/>
      <c r="L22" s="164">
        <v>715866</v>
      </c>
      <c r="M22" s="164">
        <v>333178</v>
      </c>
      <c r="N22" s="164">
        <v>1049044</v>
      </c>
      <c r="O22" s="164"/>
      <c r="P22" s="164"/>
      <c r="Q22" s="164">
        <v>57463</v>
      </c>
      <c r="R22" s="164">
        <v>57463</v>
      </c>
      <c r="S22" s="164">
        <v>794948</v>
      </c>
      <c r="T22" s="164">
        <v>972090</v>
      </c>
      <c r="U22" s="164">
        <v>779567</v>
      </c>
      <c r="V22" s="164">
        <v>2546605</v>
      </c>
      <c r="W22" s="164">
        <v>3772270</v>
      </c>
      <c r="X22" s="164">
        <v>4982936</v>
      </c>
      <c r="Y22" s="164">
        <v>-1210666</v>
      </c>
      <c r="Z22" s="146">
        <v>-24.3</v>
      </c>
      <c r="AA22" s="239">
        <v>4982936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6472194</v>
      </c>
      <c r="D25" s="232">
        <f>+D5+D9+D15+D19+D24</f>
        <v>0</v>
      </c>
      <c r="E25" s="245">
        <f t="shared" si="4"/>
        <v>12018000</v>
      </c>
      <c r="F25" s="234">
        <f t="shared" si="4"/>
        <v>18616006</v>
      </c>
      <c r="G25" s="234">
        <f t="shared" si="4"/>
        <v>0</v>
      </c>
      <c r="H25" s="234">
        <f t="shared" si="4"/>
        <v>605314</v>
      </c>
      <c r="I25" s="234">
        <f t="shared" si="4"/>
        <v>483502</v>
      </c>
      <c r="J25" s="234">
        <f t="shared" si="4"/>
        <v>1088816</v>
      </c>
      <c r="K25" s="234">
        <f t="shared" si="4"/>
        <v>367362</v>
      </c>
      <c r="L25" s="234">
        <f t="shared" si="4"/>
        <v>1365252</v>
      </c>
      <c r="M25" s="234">
        <f t="shared" si="4"/>
        <v>1265491</v>
      </c>
      <c r="N25" s="234">
        <f t="shared" si="4"/>
        <v>2998105</v>
      </c>
      <c r="O25" s="234">
        <f t="shared" si="4"/>
        <v>0</v>
      </c>
      <c r="P25" s="234">
        <f t="shared" si="4"/>
        <v>221348</v>
      </c>
      <c r="Q25" s="234">
        <f t="shared" si="4"/>
        <v>343800</v>
      </c>
      <c r="R25" s="234">
        <f t="shared" si="4"/>
        <v>565148</v>
      </c>
      <c r="S25" s="234">
        <f t="shared" si="4"/>
        <v>852071</v>
      </c>
      <c r="T25" s="234">
        <f t="shared" si="4"/>
        <v>972090</v>
      </c>
      <c r="U25" s="234">
        <f t="shared" si="4"/>
        <v>5217327</v>
      </c>
      <c r="V25" s="234">
        <f t="shared" si="4"/>
        <v>7041488</v>
      </c>
      <c r="W25" s="234">
        <f t="shared" si="4"/>
        <v>11693557</v>
      </c>
      <c r="X25" s="234">
        <f t="shared" si="4"/>
        <v>18616006</v>
      </c>
      <c r="Y25" s="234">
        <f t="shared" si="4"/>
        <v>-6922449</v>
      </c>
      <c r="Z25" s="246">
        <f>+IF(X25&lt;&gt;0,+(Y25/X25)*100,0)</f>
        <v>-37.18546824705579</v>
      </c>
      <c r="AA25" s="247">
        <f>+AA5+AA9+AA15+AA19+AA24</f>
        <v>18616006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5529436</v>
      </c>
      <c r="D28" s="160"/>
      <c r="E28" s="161">
        <v>12018000</v>
      </c>
      <c r="F28" s="65">
        <v>18499746</v>
      </c>
      <c r="G28" s="65"/>
      <c r="H28" s="65">
        <v>605314</v>
      </c>
      <c r="I28" s="65">
        <v>483502</v>
      </c>
      <c r="J28" s="65">
        <v>1088816</v>
      </c>
      <c r="K28" s="65">
        <v>367362</v>
      </c>
      <c r="L28" s="65">
        <v>1298550</v>
      </c>
      <c r="M28" s="65">
        <v>1265491</v>
      </c>
      <c r="N28" s="65">
        <v>2931403</v>
      </c>
      <c r="O28" s="65"/>
      <c r="P28" s="65">
        <v>221348</v>
      </c>
      <c r="Q28" s="65"/>
      <c r="R28" s="65">
        <v>221348</v>
      </c>
      <c r="S28" s="65">
        <v>852071</v>
      </c>
      <c r="T28" s="65">
        <v>972090</v>
      </c>
      <c r="U28" s="65">
        <v>2263852</v>
      </c>
      <c r="V28" s="65">
        <v>4088013</v>
      </c>
      <c r="W28" s="65">
        <v>8329580</v>
      </c>
      <c r="X28" s="65">
        <v>18499746</v>
      </c>
      <c r="Y28" s="65">
        <v>-10170166</v>
      </c>
      <c r="Z28" s="145">
        <v>-54.97</v>
      </c>
      <c r="AA28" s="160">
        <v>18499746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>
        <v>247084</v>
      </c>
      <c r="D30" s="162"/>
      <c r="E30" s="163"/>
      <c r="F30" s="164">
        <v>66260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>
        <v>66260</v>
      </c>
      <c r="Y30" s="164">
        <v>-66260</v>
      </c>
      <c r="Z30" s="146">
        <v>-100</v>
      </c>
      <c r="AA30" s="239">
        <v>66260</v>
      </c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5776520</v>
      </c>
      <c r="D32" s="225">
        <f>SUM(D28:D31)</f>
        <v>0</v>
      </c>
      <c r="E32" s="226">
        <f t="shared" si="5"/>
        <v>12018000</v>
      </c>
      <c r="F32" s="82">
        <f t="shared" si="5"/>
        <v>18566006</v>
      </c>
      <c r="G32" s="82">
        <f t="shared" si="5"/>
        <v>0</v>
      </c>
      <c r="H32" s="82">
        <f t="shared" si="5"/>
        <v>605314</v>
      </c>
      <c r="I32" s="82">
        <f t="shared" si="5"/>
        <v>483502</v>
      </c>
      <c r="J32" s="82">
        <f t="shared" si="5"/>
        <v>1088816</v>
      </c>
      <c r="K32" s="82">
        <f t="shared" si="5"/>
        <v>367362</v>
      </c>
      <c r="L32" s="82">
        <f t="shared" si="5"/>
        <v>1298550</v>
      </c>
      <c r="M32" s="82">
        <f t="shared" si="5"/>
        <v>1265491</v>
      </c>
      <c r="N32" s="82">
        <f t="shared" si="5"/>
        <v>2931403</v>
      </c>
      <c r="O32" s="82">
        <f t="shared" si="5"/>
        <v>0</v>
      </c>
      <c r="P32" s="82">
        <f t="shared" si="5"/>
        <v>221348</v>
      </c>
      <c r="Q32" s="82">
        <f t="shared" si="5"/>
        <v>0</v>
      </c>
      <c r="R32" s="82">
        <f t="shared" si="5"/>
        <v>221348</v>
      </c>
      <c r="S32" s="82">
        <f t="shared" si="5"/>
        <v>852071</v>
      </c>
      <c r="T32" s="82">
        <f t="shared" si="5"/>
        <v>972090</v>
      </c>
      <c r="U32" s="82">
        <f t="shared" si="5"/>
        <v>2263852</v>
      </c>
      <c r="V32" s="82">
        <f t="shared" si="5"/>
        <v>4088013</v>
      </c>
      <c r="W32" s="82">
        <f t="shared" si="5"/>
        <v>8329580</v>
      </c>
      <c r="X32" s="82">
        <f t="shared" si="5"/>
        <v>18566006</v>
      </c>
      <c r="Y32" s="82">
        <f t="shared" si="5"/>
        <v>-10236426</v>
      </c>
      <c r="Z32" s="227">
        <f>+IF(X32&lt;&gt;0,+(Y32/X32)*100,0)</f>
        <v>-55.135315586992704</v>
      </c>
      <c r="AA32" s="84">
        <f>SUM(AA28:AA31)</f>
        <v>18566006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>
        <v>65829</v>
      </c>
      <c r="M33" s="65"/>
      <c r="N33" s="65">
        <v>65829</v>
      </c>
      <c r="O33" s="65"/>
      <c r="P33" s="65"/>
      <c r="Q33" s="65"/>
      <c r="R33" s="65"/>
      <c r="S33" s="65"/>
      <c r="T33" s="65"/>
      <c r="U33" s="65">
        <v>2953475</v>
      </c>
      <c r="V33" s="65">
        <v>2953475</v>
      </c>
      <c r="W33" s="65">
        <v>3019304</v>
      </c>
      <c r="X33" s="65"/>
      <c r="Y33" s="65">
        <v>3019304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695674</v>
      </c>
      <c r="D35" s="160"/>
      <c r="E35" s="161"/>
      <c r="F35" s="65">
        <v>50000</v>
      </c>
      <c r="G35" s="65"/>
      <c r="H35" s="65"/>
      <c r="I35" s="65"/>
      <c r="J35" s="65"/>
      <c r="K35" s="65"/>
      <c r="L35" s="65">
        <v>873</v>
      </c>
      <c r="M35" s="65"/>
      <c r="N35" s="65">
        <v>873</v>
      </c>
      <c r="O35" s="65"/>
      <c r="P35" s="65"/>
      <c r="Q35" s="65"/>
      <c r="R35" s="65"/>
      <c r="S35" s="65"/>
      <c r="T35" s="65"/>
      <c r="U35" s="65"/>
      <c r="V35" s="65"/>
      <c r="W35" s="65">
        <v>873</v>
      </c>
      <c r="X35" s="65">
        <v>50000</v>
      </c>
      <c r="Y35" s="65">
        <v>-49127</v>
      </c>
      <c r="Z35" s="145">
        <v>-98.25</v>
      </c>
      <c r="AA35" s="67">
        <v>50000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6472194</v>
      </c>
      <c r="D36" s="237">
        <f>SUM(D32:D35)</f>
        <v>0</v>
      </c>
      <c r="E36" s="233">
        <f t="shared" si="6"/>
        <v>12018000</v>
      </c>
      <c r="F36" s="235">
        <f t="shared" si="6"/>
        <v>18616006</v>
      </c>
      <c r="G36" s="235">
        <f t="shared" si="6"/>
        <v>0</v>
      </c>
      <c r="H36" s="235">
        <f t="shared" si="6"/>
        <v>605314</v>
      </c>
      <c r="I36" s="235">
        <f t="shared" si="6"/>
        <v>483502</v>
      </c>
      <c r="J36" s="235">
        <f t="shared" si="6"/>
        <v>1088816</v>
      </c>
      <c r="K36" s="235">
        <f t="shared" si="6"/>
        <v>367362</v>
      </c>
      <c r="L36" s="235">
        <f t="shared" si="6"/>
        <v>1365252</v>
      </c>
      <c r="M36" s="235">
        <f t="shared" si="6"/>
        <v>1265491</v>
      </c>
      <c r="N36" s="235">
        <f t="shared" si="6"/>
        <v>2998105</v>
      </c>
      <c r="O36" s="235">
        <f t="shared" si="6"/>
        <v>0</v>
      </c>
      <c r="P36" s="235">
        <f t="shared" si="6"/>
        <v>221348</v>
      </c>
      <c r="Q36" s="235">
        <f t="shared" si="6"/>
        <v>0</v>
      </c>
      <c r="R36" s="235">
        <f t="shared" si="6"/>
        <v>221348</v>
      </c>
      <c r="S36" s="235">
        <f t="shared" si="6"/>
        <v>852071</v>
      </c>
      <c r="T36" s="235">
        <f t="shared" si="6"/>
        <v>972090</v>
      </c>
      <c r="U36" s="235">
        <f t="shared" si="6"/>
        <v>5217327</v>
      </c>
      <c r="V36" s="235">
        <f t="shared" si="6"/>
        <v>7041488</v>
      </c>
      <c r="W36" s="235">
        <f t="shared" si="6"/>
        <v>11349757</v>
      </c>
      <c r="X36" s="235">
        <f t="shared" si="6"/>
        <v>18616006</v>
      </c>
      <c r="Y36" s="235">
        <f t="shared" si="6"/>
        <v>-7266249</v>
      </c>
      <c r="Z36" s="236">
        <f>+IF(X36&lt;&gt;0,+(Y36/X36)*100,0)</f>
        <v>-39.03226610477027</v>
      </c>
      <c r="AA36" s="254">
        <f>SUM(AA32:AA35)</f>
        <v>18616006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3498711</v>
      </c>
      <c r="D6" s="160"/>
      <c r="E6" s="64">
        <v>-272000</v>
      </c>
      <c r="F6" s="65">
        <v>91140</v>
      </c>
      <c r="G6" s="65">
        <v>2037743</v>
      </c>
      <c r="H6" s="65">
        <v>2213562</v>
      </c>
      <c r="I6" s="65">
        <v>1120678</v>
      </c>
      <c r="J6" s="65">
        <v>5371983</v>
      </c>
      <c r="K6" s="65">
        <v>1120955</v>
      </c>
      <c r="L6" s="65">
        <v>472692</v>
      </c>
      <c r="M6" s="65">
        <v>146618</v>
      </c>
      <c r="N6" s="65">
        <v>1740265</v>
      </c>
      <c r="O6" s="65">
        <v>2355285</v>
      </c>
      <c r="P6" s="65">
        <v>1271268</v>
      </c>
      <c r="Q6" s="65">
        <v>666385</v>
      </c>
      <c r="R6" s="65">
        <v>4292938</v>
      </c>
      <c r="S6" s="65">
        <v>386012</v>
      </c>
      <c r="T6" s="65">
        <v>703024</v>
      </c>
      <c r="U6" s="65">
        <v>696149</v>
      </c>
      <c r="V6" s="65">
        <v>1785185</v>
      </c>
      <c r="W6" s="65">
        <v>13190371</v>
      </c>
      <c r="X6" s="65">
        <v>91140</v>
      </c>
      <c r="Y6" s="65">
        <v>13099231</v>
      </c>
      <c r="Z6" s="145">
        <v>14372.65</v>
      </c>
      <c r="AA6" s="67">
        <v>91140</v>
      </c>
    </row>
    <row r="7" spans="1:27" ht="13.5">
      <c r="A7" s="264" t="s">
        <v>147</v>
      </c>
      <c r="B7" s="197" t="s">
        <v>72</v>
      </c>
      <c r="C7" s="160">
        <v>5820059</v>
      </c>
      <c r="D7" s="160"/>
      <c r="E7" s="64">
        <v>3000000</v>
      </c>
      <c r="F7" s="65">
        <v>3000000</v>
      </c>
      <c r="G7" s="65">
        <v>13328601</v>
      </c>
      <c r="H7" s="65">
        <v>13947300</v>
      </c>
      <c r="I7" s="65">
        <v>9642238</v>
      </c>
      <c r="J7" s="65">
        <v>36918139</v>
      </c>
      <c r="K7" s="65">
        <v>9042634</v>
      </c>
      <c r="L7" s="65">
        <v>7744084</v>
      </c>
      <c r="M7" s="65">
        <v>9810956</v>
      </c>
      <c r="N7" s="65">
        <v>26597674</v>
      </c>
      <c r="O7" s="65">
        <v>8837325</v>
      </c>
      <c r="P7" s="65">
        <v>11939429</v>
      </c>
      <c r="Q7" s="65">
        <v>13469123</v>
      </c>
      <c r="R7" s="65">
        <v>34245877</v>
      </c>
      <c r="S7" s="65">
        <v>8820426</v>
      </c>
      <c r="T7" s="65">
        <v>6488557</v>
      </c>
      <c r="U7" s="65">
        <v>824351</v>
      </c>
      <c r="V7" s="65">
        <v>16133334</v>
      </c>
      <c r="W7" s="65">
        <v>113895024</v>
      </c>
      <c r="X7" s="65">
        <v>3000000</v>
      </c>
      <c r="Y7" s="65">
        <v>110895024</v>
      </c>
      <c r="Z7" s="145">
        <v>3696.5</v>
      </c>
      <c r="AA7" s="67">
        <v>3000000</v>
      </c>
    </row>
    <row r="8" spans="1:27" ht="13.5">
      <c r="A8" s="264" t="s">
        <v>148</v>
      </c>
      <c r="B8" s="197" t="s">
        <v>72</v>
      </c>
      <c r="C8" s="160">
        <v>7942124</v>
      </c>
      <c r="D8" s="160"/>
      <c r="E8" s="64">
        <v>14397000</v>
      </c>
      <c r="F8" s="65">
        <v>9933086</v>
      </c>
      <c r="G8" s="65">
        <v>14014792</v>
      </c>
      <c r="H8" s="65">
        <v>9998758</v>
      </c>
      <c r="I8" s="65">
        <v>9942496</v>
      </c>
      <c r="J8" s="65">
        <v>33956046</v>
      </c>
      <c r="K8" s="65">
        <v>9577588</v>
      </c>
      <c r="L8" s="65">
        <v>9437728</v>
      </c>
      <c r="M8" s="65">
        <v>9445894</v>
      </c>
      <c r="N8" s="65">
        <v>28461210</v>
      </c>
      <c r="O8" s="65">
        <v>9871553</v>
      </c>
      <c r="P8" s="65">
        <v>9683854</v>
      </c>
      <c r="Q8" s="65">
        <v>9644958</v>
      </c>
      <c r="R8" s="65">
        <v>29200365</v>
      </c>
      <c r="S8" s="65">
        <v>9582820</v>
      </c>
      <c r="T8" s="65">
        <v>9370387</v>
      </c>
      <c r="U8" s="65">
        <v>9710016</v>
      </c>
      <c r="V8" s="65">
        <v>28663223</v>
      </c>
      <c r="W8" s="65">
        <v>120280844</v>
      </c>
      <c r="X8" s="65">
        <v>9933086</v>
      </c>
      <c r="Y8" s="65">
        <v>110347758</v>
      </c>
      <c r="Z8" s="145">
        <v>1110.91</v>
      </c>
      <c r="AA8" s="67">
        <v>9933086</v>
      </c>
    </row>
    <row r="9" spans="1:27" ht="13.5">
      <c r="A9" s="264" t="s">
        <v>149</v>
      </c>
      <c r="B9" s="197"/>
      <c r="C9" s="160">
        <v>2881948</v>
      </c>
      <c r="D9" s="160"/>
      <c r="E9" s="64">
        <v>2493000</v>
      </c>
      <c r="F9" s="65">
        <v>2493000</v>
      </c>
      <c r="G9" s="65">
        <v>-7593087</v>
      </c>
      <c r="H9" s="65">
        <v>-5838868</v>
      </c>
      <c r="I9" s="65">
        <v>2335853</v>
      </c>
      <c r="J9" s="65">
        <v>-11096102</v>
      </c>
      <c r="K9" s="65">
        <v>2756917</v>
      </c>
      <c r="L9" s="65">
        <v>2914946</v>
      </c>
      <c r="M9" s="65">
        <v>34249</v>
      </c>
      <c r="N9" s="65">
        <v>5706112</v>
      </c>
      <c r="O9" s="65">
        <v>-1558252</v>
      </c>
      <c r="P9" s="65">
        <v>-2755719</v>
      </c>
      <c r="Q9" s="65">
        <v>-7510182</v>
      </c>
      <c r="R9" s="65">
        <v>-11824153</v>
      </c>
      <c r="S9" s="65">
        <v>-5443255</v>
      </c>
      <c r="T9" s="65">
        <v>-4815314</v>
      </c>
      <c r="U9" s="65">
        <v>-3625500</v>
      </c>
      <c r="V9" s="65">
        <v>-13884069</v>
      </c>
      <c r="W9" s="65">
        <v>-31098212</v>
      </c>
      <c r="X9" s="65">
        <v>2493000</v>
      </c>
      <c r="Y9" s="65">
        <v>-33591212</v>
      </c>
      <c r="Z9" s="145">
        <v>-1347.42</v>
      </c>
      <c r="AA9" s="67">
        <v>2493000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339131</v>
      </c>
      <c r="D11" s="160"/>
      <c r="E11" s="64">
        <v>300000</v>
      </c>
      <c r="F11" s="65">
        <v>300000</v>
      </c>
      <c r="G11" s="65">
        <v>351613</v>
      </c>
      <c r="H11" s="65">
        <v>355706</v>
      </c>
      <c r="I11" s="65">
        <v>359259</v>
      </c>
      <c r="J11" s="65">
        <v>1066578</v>
      </c>
      <c r="K11" s="65">
        <v>354141</v>
      </c>
      <c r="L11" s="65">
        <v>350383</v>
      </c>
      <c r="M11" s="65">
        <v>355716</v>
      </c>
      <c r="N11" s="65">
        <v>1060240</v>
      </c>
      <c r="O11" s="65">
        <v>352918</v>
      </c>
      <c r="P11" s="65">
        <v>351875</v>
      </c>
      <c r="Q11" s="65">
        <v>353558</v>
      </c>
      <c r="R11" s="65">
        <v>1058351</v>
      </c>
      <c r="S11" s="65">
        <v>349575</v>
      </c>
      <c r="T11" s="65">
        <v>350584</v>
      </c>
      <c r="U11" s="65">
        <v>272354</v>
      </c>
      <c r="V11" s="65">
        <v>972513</v>
      </c>
      <c r="W11" s="65">
        <v>4157682</v>
      </c>
      <c r="X11" s="65">
        <v>300000</v>
      </c>
      <c r="Y11" s="65">
        <v>3857682</v>
      </c>
      <c r="Z11" s="145">
        <v>1285.89</v>
      </c>
      <c r="AA11" s="67">
        <v>300000</v>
      </c>
    </row>
    <row r="12" spans="1:27" ht="13.5">
      <c r="A12" s="265" t="s">
        <v>56</v>
      </c>
      <c r="B12" s="266"/>
      <c r="C12" s="177">
        <f aca="true" t="shared" si="0" ref="C12:Y12">SUM(C6:C11)</f>
        <v>20481973</v>
      </c>
      <c r="D12" s="177">
        <f>SUM(D6:D11)</f>
        <v>0</v>
      </c>
      <c r="E12" s="77">
        <f t="shared" si="0"/>
        <v>19918000</v>
      </c>
      <c r="F12" s="78">
        <f t="shared" si="0"/>
        <v>15817226</v>
      </c>
      <c r="G12" s="78">
        <f t="shared" si="0"/>
        <v>22139662</v>
      </c>
      <c r="H12" s="78">
        <f t="shared" si="0"/>
        <v>20676458</v>
      </c>
      <c r="I12" s="78">
        <f t="shared" si="0"/>
        <v>23400524</v>
      </c>
      <c r="J12" s="78">
        <f t="shared" si="0"/>
        <v>66216644</v>
      </c>
      <c r="K12" s="78">
        <f t="shared" si="0"/>
        <v>22852235</v>
      </c>
      <c r="L12" s="78">
        <f t="shared" si="0"/>
        <v>20919833</v>
      </c>
      <c r="M12" s="78">
        <f t="shared" si="0"/>
        <v>19793433</v>
      </c>
      <c r="N12" s="78">
        <f t="shared" si="0"/>
        <v>63565501</v>
      </c>
      <c r="O12" s="78">
        <f t="shared" si="0"/>
        <v>19858829</v>
      </c>
      <c r="P12" s="78">
        <f t="shared" si="0"/>
        <v>20490707</v>
      </c>
      <c r="Q12" s="78">
        <f t="shared" si="0"/>
        <v>16623842</v>
      </c>
      <c r="R12" s="78">
        <f t="shared" si="0"/>
        <v>56973378</v>
      </c>
      <c r="S12" s="78">
        <f t="shared" si="0"/>
        <v>13695578</v>
      </c>
      <c r="T12" s="78">
        <f t="shared" si="0"/>
        <v>12097238</v>
      </c>
      <c r="U12" s="78">
        <f t="shared" si="0"/>
        <v>7877370</v>
      </c>
      <c r="V12" s="78">
        <f t="shared" si="0"/>
        <v>33670186</v>
      </c>
      <c r="W12" s="78">
        <f t="shared" si="0"/>
        <v>220425709</v>
      </c>
      <c r="X12" s="78">
        <f t="shared" si="0"/>
        <v>15817226</v>
      </c>
      <c r="Y12" s="78">
        <f t="shared" si="0"/>
        <v>204608483</v>
      </c>
      <c r="Z12" s="179">
        <f>+IF(X12&lt;&gt;0,+(Y12/X12)*100,0)</f>
        <v>1293.5800689703744</v>
      </c>
      <c r="AA12" s="79">
        <f>SUM(AA6:AA11)</f>
        <v>15817226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>
        <v>12099900</v>
      </c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61655957</v>
      </c>
      <c r="D19" s="160"/>
      <c r="E19" s="64">
        <v>84483450</v>
      </c>
      <c r="F19" s="65">
        <v>82388558</v>
      </c>
      <c r="G19" s="65">
        <v>77181767</v>
      </c>
      <c r="H19" s="65">
        <v>78841445</v>
      </c>
      <c r="I19" s="65">
        <v>79324948</v>
      </c>
      <c r="J19" s="65">
        <v>235348160</v>
      </c>
      <c r="K19" s="65">
        <v>74970534</v>
      </c>
      <c r="L19" s="65">
        <v>76335786</v>
      </c>
      <c r="M19" s="65">
        <v>77842778</v>
      </c>
      <c r="N19" s="65">
        <v>229149098</v>
      </c>
      <c r="O19" s="65">
        <v>77842778</v>
      </c>
      <c r="P19" s="65">
        <v>78064125</v>
      </c>
      <c r="Q19" s="65">
        <v>78407925</v>
      </c>
      <c r="R19" s="65">
        <v>234314828</v>
      </c>
      <c r="S19" s="65">
        <v>79155356</v>
      </c>
      <c r="T19" s="65">
        <v>80127446</v>
      </c>
      <c r="U19" s="65">
        <v>84231401</v>
      </c>
      <c r="V19" s="65">
        <v>243514203</v>
      </c>
      <c r="W19" s="65">
        <v>942326289</v>
      </c>
      <c r="X19" s="65">
        <v>82388558</v>
      </c>
      <c r="Y19" s="65">
        <v>859937731</v>
      </c>
      <c r="Z19" s="145">
        <v>1043.76</v>
      </c>
      <c r="AA19" s="67">
        <v>82388558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73755857</v>
      </c>
      <c r="D24" s="177">
        <f>SUM(D15:D23)</f>
        <v>0</v>
      </c>
      <c r="E24" s="81">
        <f t="shared" si="1"/>
        <v>84483450</v>
      </c>
      <c r="F24" s="82">
        <f t="shared" si="1"/>
        <v>82388558</v>
      </c>
      <c r="G24" s="82">
        <f t="shared" si="1"/>
        <v>77181767</v>
      </c>
      <c r="H24" s="82">
        <f t="shared" si="1"/>
        <v>78841445</v>
      </c>
      <c r="I24" s="82">
        <f t="shared" si="1"/>
        <v>79324948</v>
      </c>
      <c r="J24" s="82">
        <f t="shared" si="1"/>
        <v>235348160</v>
      </c>
      <c r="K24" s="82">
        <f t="shared" si="1"/>
        <v>74970534</v>
      </c>
      <c r="L24" s="82">
        <f t="shared" si="1"/>
        <v>76335786</v>
      </c>
      <c r="M24" s="82">
        <f t="shared" si="1"/>
        <v>77842778</v>
      </c>
      <c r="N24" s="82">
        <f t="shared" si="1"/>
        <v>229149098</v>
      </c>
      <c r="O24" s="82">
        <f t="shared" si="1"/>
        <v>77842778</v>
      </c>
      <c r="P24" s="82">
        <f t="shared" si="1"/>
        <v>78064125</v>
      </c>
      <c r="Q24" s="82">
        <f t="shared" si="1"/>
        <v>78407925</v>
      </c>
      <c r="R24" s="82">
        <f t="shared" si="1"/>
        <v>234314828</v>
      </c>
      <c r="S24" s="82">
        <f t="shared" si="1"/>
        <v>79155356</v>
      </c>
      <c r="T24" s="82">
        <f t="shared" si="1"/>
        <v>80127446</v>
      </c>
      <c r="U24" s="82">
        <f t="shared" si="1"/>
        <v>84231401</v>
      </c>
      <c r="V24" s="82">
        <f t="shared" si="1"/>
        <v>243514203</v>
      </c>
      <c r="W24" s="82">
        <f t="shared" si="1"/>
        <v>942326289</v>
      </c>
      <c r="X24" s="82">
        <f t="shared" si="1"/>
        <v>82388558</v>
      </c>
      <c r="Y24" s="82">
        <f t="shared" si="1"/>
        <v>859937731</v>
      </c>
      <c r="Z24" s="227">
        <f>+IF(X24&lt;&gt;0,+(Y24/X24)*100,0)</f>
        <v>1043.7586867341456</v>
      </c>
      <c r="AA24" s="84">
        <f>SUM(AA15:AA23)</f>
        <v>82388558</v>
      </c>
    </row>
    <row r="25" spans="1:27" ht="13.5">
      <c r="A25" s="265" t="s">
        <v>162</v>
      </c>
      <c r="B25" s="266"/>
      <c r="C25" s="177">
        <f aca="true" t="shared" si="2" ref="C25:Y25">+C12+C24</f>
        <v>94237830</v>
      </c>
      <c r="D25" s="177">
        <f>+D12+D24</f>
        <v>0</v>
      </c>
      <c r="E25" s="77">
        <f t="shared" si="2"/>
        <v>104401450</v>
      </c>
      <c r="F25" s="78">
        <f t="shared" si="2"/>
        <v>98205784</v>
      </c>
      <c r="G25" s="78">
        <f t="shared" si="2"/>
        <v>99321429</v>
      </c>
      <c r="H25" s="78">
        <f t="shared" si="2"/>
        <v>99517903</v>
      </c>
      <c r="I25" s="78">
        <f t="shared" si="2"/>
        <v>102725472</v>
      </c>
      <c r="J25" s="78">
        <f t="shared" si="2"/>
        <v>301564804</v>
      </c>
      <c r="K25" s="78">
        <f t="shared" si="2"/>
        <v>97822769</v>
      </c>
      <c r="L25" s="78">
        <f t="shared" si="2"/>
        <v>97255619</v>
      </c>
      <c r="M25" s="78">
        <f t="shared" si="2"/>
        <v>97636211</v>
      </c>
      <c r="N25" s="78">
        <f t="shared" si="2"/>
        <v>292714599</v>
      </c>
      <c r="O25" s="78">
        <f t="shared" si="2"/>
        <v>97701607</v>
      </c>
      <c r="P25" s="78">
        <f t="shared" si="2"/>
        <v>98554832</v>
      </c>
      <c r="Q25" s="78">
        <f t="shared" si="2"/>
        <v>95031767</v>
      </c>
      <c r="R25" s="78">
        <f t="shared" si="2"/>
        <v>291288206</v>
      </c>
      <c r="S25" s="78">
        <f t="shared" si="2"/>
        <v>92850934</v>
      </c>
      <c r="T25" s="78">
        <f t="shared" si="2"/>
        <v>92224684</v>
      </c>
      <c r="U25" s="78">
        <f t="shared" si="2"/>
        <v>92108771</v>
      </c>
      <c r="V25" s="78">
        <f t="shared" si="2"/>
        <v>277184389</v>
      </c>
      <c r="W25" s="78">
        <f t="shared" si="2"/>
        <v>1162751998</v>
      </c>
      <c r="X25" s="78">
        <f t="shared" si="2"/>
        <v>98205784</v>
      </c>
      <c r="Y25" s="78">
        <f t="shared" si="2"/>
        <v>1064546214</v>
      </c>
      <c r="Z25" s="179">
        <f>+IF(X25&lt;&gt;0,+(Y25/X25)*100,0)</f>
        <v>1083.9954335072566</v>
      </c>
      <c r="AA25" s="79">
        <f>+AA12+AA24</f>
        <v>98205784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623385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448208</v>
      </c>
      <c r="D31" s="160"/>
      <c r="E31" s="64">
        <v>441000</v>
      </c>
      <c r="F31" s="65">
        <v>441000</v>
      </c>
      <c r="G31" s="65">
        <v>450974</v>
      </c>
      <c r="H31" s="65">
        <v>451999</v>
      </c>
      <c r="I31" s="65">
        <v>454081</v>
      </c>
      <c r="J31" s="65">
        <v>1357054</v>
      </c>
      <c r="K31" s="65">
        <v>455796</v>
      </c>
      <c r="L31" s="65">
        <v>457196</v>
      </c>
      <c r="M31" s="65">
        <v>457496</v>
      </c>
      <c r="N31" s="65">
        <v>1370488</v>
      </c>
      <c r="O31" s="65">
        <v>459609</v>
      </c>
      <c r="P31" s="65">
        <v>459990</v>
      </c>
      <c r="Q31" s="65">
        <v>462452</v>
      </c>
      <c r="R31" s="65">
        <v>1382051</v>
      </c>
      <c r="S31" s="65">
        <v>464260</v>
      </c>
      <c r="T31" s="65">
        <v>464499</v>
      </c>
      <c r="U31" s="65">
        <v>482502</v>
      </c>
      <c r="V31" s="65">
        <v>1411261</v>
      </c>
      <c r="W31" s="65">
        <v>5520854</v>
      </c>
      <c r="X31" s="65">
        <v>441000</v>
      </c>
      <c r="Y31" s="65">
        <v>5079854</v>
      </c>
      <c r="Z31" s="145">
        <v>1151.89</v>
      </c>
      <c r="AA31" s="67">
        <v>441000</v>
      </c>
    </row>
    <row r="32" spans="1:27" ht="13.5">
      <c r="A32" s="264" t="s">
        <v>167</v>
      </c>
      <c r="B32" s="197" t="s">
        <v>94</v>
      </c>
      <c r="C32" s="160">
        <v>15380173</v>
      </c>
      <c r="D32" s="160"/>
      <c r="E32" s="64"/>
      <c r="F32" s="65"/>
      <c r="G32" s="65">
        <v>16457670</v>
      </c>
      <c r="H32" s="65">
        <v>15697754</v>
      </c>
      <c r="I32" s="65">
        <v>13832979</v>
      </c>
      <c r="J32" s="65">
        <v>45988403</v>
      </c>
      <c r="K32" s="65">
        <v>15138830</v>
      </c>
      <c r="L32" s="65">
        <v>17091350</v>
      </c>
      <c r="M32" s="65">
        <v>18972266</v>
      </c>
      <c r="N32" s="65">
        <v>51202446</v>
      </c>
      <c r="O32" s="65">
        <v>19856228</v>
      </c>
      <c r="P32" s="65">
        <v>23096741</v>
      </c>
      <c r="Q32" s="65">
        <v>20577388</v>
      </c>
      <c r="R32" s="65">
        <v>63530357</v>
      </c>
      <c r="S32" s="65">
        <v>20201084</v>
      </c>
      <c r="T32" s="65">
        <v>20513839</v>
      </c>
      <c r="U32" s="65">
        <v>21957793</v>
      </c>
      <c r="V32" s="65">
        <v>62672716</v>
      </c>
      <c r="W32" s="65">
        <v>223393922</v>
      </c>
      <c r="X32" s="65"/>
      <c r="Y32" s="65">
        <v>223393922</v>
      </c>
      <c r="Z32" s="145"/>
      <c r="AA32" s="67"/>
    </row>
    <row r="33" spans="1:27" ht="13.5">
      <c r="A33" s="264" t="s">
        <v>168</v>
      </c>
      <c r="B33" s="197"/>
      <c r="C33" s="160">
        <v>4354712</v>
      </c>
      <c r="D33" s="160"/>
      <c r="E33" s="64">
        <v>7976962</v>
      </c>
      <c r="F33" s="65">
        <v>7976962</v>
      </c>
      <c r="G33" s="65">
        <v>199237</v>
      </c>
      <c r="H33" s="65">
        <v>1660352</v>
      </c>
      <c r="I33" s="65">
        <v>1660352</v>
      </c>
      <c r="J33" s="65">
        <v>3519941</v>
      </c>
      <c r="K33" s="65">
        <v>1660352</v>
      </c>
      <c r="L33" s="65">
        <v>1660352</v>
      </c>
      <c r="M33" s="65">
        <v>1673191</v>
      </c>
      <c r="N33" s="65">
        <v>4993895</v>
      </c>
      <c r="O33" s="65">
        <v>1673191</v>
      </c>
      <c r="P33" s="65">
        <v>1673191</v>
      </c>
      <c r="Q33" s="65">
        <v>1673191</v>
      </c>
      <c r="R33" s="65">
        <v>5019573</v>
      </c>
      <c r="S33" s="65">
        <v>1673191</v>
      </c>
      <c r="T33" s="65">
        <v>1673191</v>
      </c>
      <c r="U33" s="65">
        <v>1673191</v>
      </c>
      <c r="V33" s="65">
        <v>5019573</v>
      </c>
      <c r="W33" s="65">
        <v>18552982</v>
      </c>
      <c r="X33" s="65">
        <v>7976962</v>
      </c>
      <c r="Y33" s="65">
        <v>10576020</v>
      </c>
      <c r="Z33" s="145">
        <v>132.58</v>
      </c>
      <c r="AA33" s="67">
        <v>7976962</v>
      </c>
    </row>
    <row r="34" spans="1:27" ht="13.5">
      <c r="A34" s="265" t="s">
        <v>58</v>
      </c>
      <c r="B34" s="266"/>
      <c r="C34" s="177">
        <f aca="true" t="shared" si="3" ref="C34:Y34">SUM(C29:C33)</f>
        <v>20806478</v>
      </c>
      <c r="D34" s="177">
        <f>SUM(D29:D33)</f>
        <v>0</v>
      </c>
      <c r="E34" s="77">
        <f t="shared" si="3"/>
        <v>8417962</v>
      </c>
      <c r="F34" s="78">
        <f t="shared" si="3"/>
        <v>8417962</v>
      </c>
      <c r="G34" s="78">
        <f t="shared" si="3"/>
        <v>17107881</v>
      </c>
      <c r="H34" s="78">
        <f t="shared" si="3"/>
        <v>17810105</v>
      </c>
      <c r="I34" s="78">
        <f t="shared" si="3"/>
        <v>15947412</v>
      </c>
      <c r="J34" s="78">
        <f t="shared" si="3"/>
        <v>50865398</v>
      </c>
      <c r="K34" s="78">
        <f t="shared" si="3"/>
        <v>17254978</v>
      </c>
      <c r="L34" s="78">
        <f t="shared" si="3"/>
        <v>19208898</v>
      </c>
      <c r="M34" s="78">
        <f t="shared" si="3"/>
        <v>21102953</v>
      </c>
      <c r="N34" s="78">
        <f t="shared" si="3"/>
        <v>57566829</v>
      </c>
      <c r="O34" s="78">
        <f t="shared" si="3"/>
        <v>21989028</v>
      </c>
      <c r="P34" s="78">
        <f t="shared" si="3"/>
        <v>25229922</v>
      </c>
      <c r="Q34" s="78">
        <f t="shared" si="3"/>
        <v>22713031</v>
      </c>
      <c r="R34" s="78">
        <f t="shared" si="3"/>
        <v>69931981</v>
      </c>
      <c r="S34" s="78">
        <f t="shared" si="3"/>
        <v>22338535</v>
      </c>
      <c r="T34" s="78">
        <f t="shared" si="3"/>
        <v>22651529</v>
      </c>
      <c r="U34" s="78">
        <f t="shared" si="3"/>
        <v>24113486</v>
      </c>
      <c r="V34" s="78">
        <f t="shared" si="3"/>
        <v>69103550</v>
      </c>
      <c r="W34" s="78">
        <f t="shared" si="3"/>
        <v>247467758</v>
      </c>
      <c r="X34" s="78">
        <f t="shared" si="3"/>
        <v>8417962</v>
      </c>
      <c r="Y34" s="78">
        <f t="shared" si="3"/>
        <v>239049796</v>
      </c>
      <c r="Z34" s="179">
        <f>+IF(X34&lt;&gt;0,+(Y34/X34)*100,0)</f>
        <v>2839.7585543864416</v>
      </c>
      <c r="AA34" s="79">
        <f>SUM(AA29:AA33)</f>
        <v>8417962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2178881</v>
      </c>
      <c r="D37" s="160"/>
      <c r="E37" s="64">
        <v>2192671</v>
      </c>
      <c r="F37" s="65">
        <v>2192671</v>
      </c>
      <c r="G37" s="65">
        <v>2360348</v>
      </c>
      <c r="H37" s="65">
        <v>2724658</v>
      </c>
      <c r="I37" s="65">
        <v>2685285</v>
      </c>
      <c r="J37" s="65">
        <v>7770291</v>
      </c>
      <c r="K37" s="65">
        <v>2646064</v>
      </c>
      <c r="L37" s="65">
        <v>2606368</v>
      </c>
      <c r="M37" s="65">
        <v>2566811</v>
      </c>
      <c r="N37" s="65">
        <v>7819243</v>
      </c>
      <c r="O37" s="65">
        <v>2527100</v>
      </c>
      <c r="P37" s="65">
        <v>2486624</v>
      </c>
      <c r="Q37" s="65">
        <v>2446559</v>
      </c>
      <c r="R37" s="65">
        <v>7460283</v>
      </c>
      <c r="S37" s="65">
        <v>2406057</v>
      </c>
      <c r="T37" s="65">
        <v>2365649</v>
      </c>
      <c r="U37" s="65">
        <v>2324801</v>
      </c>
      <c r="V37" s="65">
        <v>7096507</v>
      </c>
      <c r="W37" s="65">
        <v>30146324</v>
      </c>
      <c r="X37" s="65">
        <v>2192671</v>
      </c>
      <c r="Y37" s="65">
        <v>27953653</v>
      </c>
      <c r="Z37" s="145">
        <v>1274.87</v>
      </c>
      <c r="AA37" s="67">
        <v>2192671</v>
      </c>
    </row>
    <row r="38" spans="1:27" ht="13.5">
      <c r="A38" s="264" t="s">
        <v>168</v>
      </c>
      <c r="B38" s="197"/>
      <c r="C38" s="160">
        <v>6977447</v>
      </c>
      <c r="D38" s="160"/>
      <c r="E38" s="64"/>
      <c r="F38" s="65"/>
      <c r="G38" s="65">
        <v>6695962</v>
      </c>
      <c r="H38" s="65">
        <v>7376735</v>
      </c>
      <c r="I38" s="65">
        <v>7376735</v>
      </c>
      <c r="J38" s="65">
        <v>21449432</v>
      </c>
      <c r="K38" s="65">
        <v>7376735</v>
      </c>
      <c r="L38" s="65">
        <v>7376735</v>
      </c>
      <c r="M38" s="65">
        <v>7376735</v>
      </c>
      <c r="N38" s="65">
        <v>22130205</v>
      </c>
      <c r="O38" s="65">
        <v>7376735</v>
      </c>
      <c r="P38" s="65">
        <v>7376735</v>
      </c>
      <c r="Q38" s="65">
        <v>7376735</v>
      </c>
      <c r="R38" s="65">
        <v>22130205</v>
      </c>
      <c r="S38" s="65">
        <v>7376735</v>
      </c>
      <c r="T38" s="65">
        <v>7376735</v>
      </c>
      <c r="U38" s="65">
        <v>7376735</v>
      </c>
      <c r="V38" s="65">
        <v>22130205</v>
      </c>
      <c r="W38" s="65">
        <v>87840047</v>
      </c>
      <c r="X38" s="65"/>
      <c r="Y38" s="65">
        <v>87840047</v>
      </c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9156328</v>
      </c>
      <c r="D39" s="177">
        <f>SUM(D37:D38)</f>
        <v>0</v>
      </c>
      <c r="E39" s="81">
        <f t="shared" si="4"/>
        <v>2192671</v>
      </c>
      <c r="F39" s="82">
        <f t="shared" si="4"/>
        <v>2192671</v>
      </c>
      <c r="G39" s="82">
        <f t="shared" si="4"/>
        <v>9056310</v>
      </c>
      <c r="H39" s="82">
        <f t="shared" si="4"/>
        <v>10101393</v>
      </c>
      <c r="I39" s="82">
        <f t="shared" si="4"/>
        <v>10062020</v>
      </c>
      <c r="J39" s="82">
        <f t="shared" si="4"/>
        <v>29219723</v>
      </c>
      <c r="K39" s="82">
        <f t="shared" si="4"/>
        <v>10022799</v>
      </c>
      <c r="L39" s="82">
        <f t="shared" si="4"/>
        <v>9983103</v>
      </c>
      <c r="M39" s="82">
        <f t="shared" si="4"/>
        <v>9943546</v>
      </c>
      <c r="N39" s="82">
        <f t="shared" si="4"/>
        <v>29949448</v>
      </c>
      <c r="O39" s="82">
        <f t="shared" si="4"/>
        <v>9903835</v>
      </c>
      <c r="P39" s="82">
        <f t="shared" si="4"/>
        <v>9863359</v>
      </c>
      <c r="Q39" s="82">
        <f t="shared" si="4"/>
        <v>9823294</v>
      </c>
      <c r="R39" s="82">
        <f t="shared" si="4"/>
        <v>29590488</v>
      </c>
      <c r="S39" s="82">
        <f t="shared" si="4"/>
        <v>9782792</v>
      </c>
      <c r="T39" s="82">
        <f t="shared" si="4"/>
        <v>9742384</v>
      </c>
      <c r="U39" s="82">
        <f t="shared" si="4"/>
        <v>9701536</v>
      </c>
      <c r="V39" s="82">
        <f t="shared" si="4"/>
        <v>29226712</v>
      </c>
      <c r="W39" s="82">
        <f t="shared" si="4"/>
        <v>117986371</v>
      </c>
      <c r="X39" s="82">
        <f t="shared" si="4"/>
        <v>2192671</v>
      </c>
      <c r="Y39" s="82">
        <f t="shared" si="4"/>
        <v>115793700</v>
      </c>
      <c r="Z39" s="227">
        <f>+IF(X39&lt;&gt;0,+(Y39/X39)*100,0)</f>
        <v>5280.942740611793</v>
      </c>
      <c r="AA39" s="84">
        <f>SUM(AA37:AA38)</f>
        <v>2192671</v>
      </c>
    </row>
    <row r="40" spans="1:27" ht="13.5">
      <c r="A40" s="265" t="s">
        <v>170</v>
      </c>
      <c r="B40" s="266"/>
      <c r="C40" s="177">
        <f aca="true" t="shared" si="5" ref="C40:Y40">+C34+C39</f>
        <v>29962806</v>
      </c>
      <c r="D40" s="177">
        <f>+D34+D39</f>
        <v>0</v>
      </c>
      <c r="E40" s="77">
        <f t="shared" si="5"/>
        <v>10610633</v>
      </c>
      <c r="F40" s="78">
        <f t="shared" si="5"/>
        <v>10610633</v>
      </c>
      <c r="G40" s="78">
        <f t="shared" si="5"/>
        <v>26164191</v>
      </c>
      <c r="H40" s="78">
        <f t="shared" si="5"/>
        <v>27911498</v>
      </c>
      <c r="I40" s="78">
        <f t="shared" si="5"/>
        <v>26009432</v>
      </c>
      <c r="J40" s="78">
        <f t="shared" si="5"/>
        <v>80085121</v>
      </c>
      <c r="K40" s="78">
        <f t="shared" si="5"/>
        <v>27277777</v>
      </c>
      <c r="L40" s="78">
        <f t="shared" si="5"/>
        <v>29192001</v>
      </c>
      <c r="M40" s="78">
        <f t="shared" si="5"/>
        <v>31046499</v>
      </c>
      <c r="N40" s="78">
        <f t="shared" si="5"/>
        <v>87516277</v>
      </c>
      <c r="O40" s="78">
        <f t="shared" si="5"/>
        <v>31892863</v>
      </c>
      <c r="P40" s="78">
        <f t="shared" si="5"/>
        <v>35093281</v>
      </c>
      <c r="Q40" s="78">
        <f t="shared" si="5"/>
        <v>32536325</v>
      </c>
      <c r="R40" s="78">
        <f t="shared" si="5"/>
        <v>99522469</v>
      </c>
      <c r="S40" s="78">
        <f t="shared" si="5"/>
        <v>32121327</v>
      </c>
      <c r="T40" s="78">
        <f t="shared" si="5"/>
        <v>32393913</v>
      </c>
      <c r="U40" s="78">
        <f t="shared" si="5"/>
        <v>33815022</v>
      </c>
      <c r="V40" s="78">
        <f t="shared" si="5"/>
        <v>98330262</v>
      </c>
      <c r="W40" s="78">
        <f t="shared" si="5"/>
        <v>365454129</v>
      </c>
      <c r="X40" s="78">
        <f t="shared" si="5"/>
        <v>10610633</v>
      </c>
      <c r="Y40" s="78">
        <f t="shared" si="5"/>
        <v>354843496</v>
      </c>
      <c r="Z40" s="179">
        <f>+IF(X40&lt;&gt;0,+(Y40/X40)*100,0)</f>
        <v>3344.225514161125</v>
      </c>
      <c r="AA40" s="79">
        <f>+AA34+AA39</f>
        <v>10610633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64275024</v>
      </c>
      <c r="D42" s="272">
        <f>+D25-D40</f>
        <v>0</v>
      </c>
      <c r="E42" s="273">
        <f t="shared" si="6"/>
        <v>93790817</v>
      </c>
      <c r="F42" s="274">
        <f t="shared" si="6"/>
        <v>87595151</v>
      </c>
      <c r="G42" s="274">
        <f t="shared" si="6"/>
        <v>73157238</v>
      </c>
      <c r="H42" s="274">
        <f t="shared" si="6"/>
        <v>71606405</v>
      </c>
      <c r="I42" s="274">
        <f t="shared" si="6"/>
        <v>76716040</v>
      </c>
      <c r="J42" s="274">
        <f t="shared" si="6"/>
        <v>221479683</v>
      </c>
      <c r="K42" s="274">
        <f t="shared" si="6"/>
        <v>70544992</v>
      </c>
      <c r="L42" s="274">
        <f t="shared" si="6"/>
        <v>68063618</v>
      </c>
      <c r="M42" s="274">
        <f t="shared" si="6"/>
        <v>66589712</v>
      </c>
      <c r="N42" s="274">
        <f t="shared" si="6"/>
        <v>205198322</v>
      </c>
      <c r="O42" s="274">
        <f t="shared" si="6"/>
        <v>65808744</v>
      </c>
      <c r="P42" s="274">
        <f t="shared" si="6"/>
        <v>63461551</v>
      </c>
      <c r="Q42" s="274">
        <f t="shared" si="6"/>
        <v>62495442</v>
      </c>
      <c r="R42" s="274">
        <f t="shared" si="6"/>
        <v>191765737</v>
      </c>
      <c r="S42" s="274">
        <f t="shared" si="6"/>
        <v>60729607</v>
      </c>
      <c r="T42" s="274">
        <f t="shared" si="6"/>
        <v>59830771</v>
      </c>
      <c r="U42" s="274">
        <f t="shared" si="6"/>
        <v>58293749</v>
      </c>
      <c r="V42" s="274">
        <f t="shared" si="6"/>
        <v>178854127</v>
      </c>
      <c r="W42" s="274">
        <f t="shared" si="6"/>
        <v>797297869</v>
      </c>
      <c r="X42" s="274">
        <f t="shared" si="6"/>
        <v>87595151</v>
      </c>
      <c r="Y42" s="274">
        <f t="shared" si="6"/>
        <v>709702718</v>
      </c>
      <c r="Z42" s="275">
        <f>+IF(X42&lt;&gt;0,+(Y42/X42)*100,0)</f>
        <v>810.2077682359381</v>
      </c>
      <c r="AA42" s="276">
        <f>+AA25-AA40</f>
        <v>87595151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44880322</v>
      </c>
      <c r="D45" s="160"/>
      <c r="E45" s="64">
        <v>74396115</v>
      </c>
      <c r="F45" s="65">
        <v>68200449</v>
      </c>
      <c r="G45" s="65">
        <v>53762536</v>
      </c>
      <c r="H45" s="65">
        <v>52211703</v>
      </c>
      <c r="I45" s="65">
        <v>57321338</v>
      </c>
      <c r="J45" s="65">
        <v>163295577</v>
      </c>
      <c r="K45" s="65">
        <v>51150290</v>
      </c>
      <c r="L45" s="65">
        <v>48668916</v>
      </c>
      <c r="M45" s="65">
        <v>47195010</v>
      </c>
      <c r="N45" s="65">
        <v>147014216</v>
      </c>
      <c r="O45" s="65">
        <v>46414042</v>
      </c>
      <c r="P45" s="65">
        <v>44066849</v>
      </c>
      <c r="Q45" s="65">
        <v>43100740</v>
      </c>
      <c r="R45" s="65">
        <v>133581631</v>
      </c>
      <c r="S45" s="65">
        <v>41334905</v>
      </c>
      <c r="T45" s="65">
        <v>40436069</v>
      </c>
      <c r="U45" s="65">
        <v>38899047</v>
      </c>
      <c r="V45" s="65">
        <v>120670021</v>
      </c>
      <c r="W45" s="65">
        <v>564561445</v>
      </c>
      <c r="X45" s="65">
        <v>68200449</v>
      </c>
      <c r="Y45" s="65">
        <v>496360996</v>
      </c>
      <c r="Z45" s="144">
        <v>727.8</v>
      </c>
      <c r="AA45" s="67">
        <v>68200449</v>
      </c>
    </row>
    <row r="46" spans="1:27" ht="13.5">
      <c r="A46" s="264" t="s">
        <v>174</v>
      </c>
      <c r="B46" s="197" t="s">
        <v>94</v>
      </c>
      <c r="C46" s="160">
        <v>19394702</v>
      </c>
      <c r="D46" s="160"/>
      <c r="E46" s="64">
        <v>19394702</v>
      </c>
      <c r="F46" s="65">
        <v>19394702</v>
      </c>
      <c r="G46" s="65">
        <v>19394702</v>
      </c>
      <c r="H46" s="65">
        <v>19394702</v>
      </c>
      <c r="I46" s="65">
        <v>19394702</v>
      </c>
      <c r="J46" s="65">
        <v>58184106</v>
      </c>
      <c r="K46" s="65">
        <v>19394702</v>
      </c>
      <c r="L46" s="65">
        <v>19394702</v>
      </c>
      <c r="M46" s="65">
        <v>19394702</v>
      </c>
      <c r="N46" s="65">
        <v>58184106</v>
      </c>
      <c r="O46" s="65">
        <v>19394702</v>
      </c>
      <c r="P46" s="65">
        <v>19394702</v>
      </c>
      <c r="Q46" s="65">
        <v>19394702</v>
      </c>
      <c r="R46" s="65">
        <v>58184106</v>
      </c>
      <c r="S46" s="65">
        <v>19394702</v>
      </c>
      <c r="T46" s="65">
        <v>19394702</v>
      </c>
      <c r="U46" s="65">
        <v>19394702</v>
      </c>
      <c r="V46" s="65">
        <v>58184106</v>
      </c>
      <c r="W46" s="65">
        <v>232736424</v>
      </c>
      <c r="X46" s="65">
        <v>19394702</v>
      </c>
      <c r="Y46" s="65">
        <v>213341722</v>
      </c>
      <c r="Z46" s="144">
        <v>1100</v>
      </c>
      <c r="AA46" s="67">
        <v>19394702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64275024</v>
      </c>
      <c r="D48" s="232">
        <f>SUM(D45:D47)</f>
        <v>0</v>
      </c>
      <c r="E48" s="279">
        <f t="shared" si="7"/>
        <v>93790817</v>
      </c>
      <c r="F48" s="234">
        <f t="shared" si="7"/>
        <v>87595151</v>
      </c>
      <c r="G48" s="234">
        <f t="shared" si="7"/>
        <v>73157238</v>
      </c>
      <c r="H48" s="234">
        <f t="shared" si="7"/>
        <v>71606405</v>
      </c>
      <c r="I48" s="234">
        <f t="shared" si="7"/>
        <v>76716040</v>
      </c>
      <c r="J48" s="234">
        <f t="shared" si="7"/>
        <v>221479683</v>
      </c>
      <c r="K48" s="234">
        <f t="shared" si="7"/>
        <v>70544992</v>
      </c>
      <c r="L48" s="234">
        <f t="shared" si="7"/>
        <v>68063618</v>
      </c>
      <c r="M48" s="234">
        <f t="shared" si="7"/>
        <v>66589712</v>
      </c>
      <c r="N48" s="234">
        <f t="shared" si="7"/>
        <v>205198322</v>
      </c>
      <c r="O48" s="234">
        <f t="shared" si="7"/>
        <v>65808744</v>
      </c>
      <c r="P48" s="234">
        <f t="shared" si="7"/>
        <v>63461551</v>
      </c>
      <c r="Q48" s="234">
        <f t="shared" si="7"/>
        <v>62495442</v>
      </c>
      <c r="R48" s="234">
        <f t="shared" si="7"/>
        <v>191765737</v>
      </c>
      <c r="S48" s="234">
        <f t="shared" si="7"/>
        <v>60729607</v>
      </c>
      <c r="T48" s="234">
        <f t="shared" si="7"/>
        <v>59830771</v>
      </c>
      <c r="U48" s="234">
        <f t="shared" si="7"/>
        <v>58293749</v>
      </c>
      <c r="V48" s="234">
        <f t="shared" si="7"/>
        <v>178854127</v>
      </c>
      <c r="W48" s="234">
        <f t="shared" si="7"/>
        <v>797297869</v>
      </c>
      <c r="X48" s="234">
        <f t="shared" si="7"/>
        <v>87595151</v>
      </c>
      <c r="Y48" s="234">
        <f t="shared" si="7"/>
        <v>709702718</v>
      </c>
      <c r="Z48" s="280">
        <f>+IF(X48&lt;&gt;0,+(Y48/X48)*100,0)</f>
        <v>810.2077682359381</v>
      </c>
      <c r="AA48" s="247">
        <f>SUM(AA45:AA47)</f>
        <v>87595151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23478128</v>
      </c>
      <c r="D6" s="160">
        <v>26403475</v>
      </c>
      <c r="E6" s="64">
        <v>26662452</v>
      </c>
      <c r="F6" s="65">
        <v>33181983</v>
      </c>
      <c r="G6" s="65">
        <v>1799014</v>
      </c>
      <c r="H6" s="65">
        <v>2436512</v>
      </c>
      <c r="I6" s="65">
        <v>2488179</v>
      </c>
      <c r="J6" s="65">
        <v>6723705</v>
      </c>
      <c r="K6" s="65">
        <v>2214016</v>
      </c>
      <c r="L6" s="65">
        <v>2332386</v>
      </c>
      <c r="M6" s="65">
        <v>1799084</v>
      </c>
      <c r="N6" s="65">
        <v>6345486</v>
      </c>
      <c r="O6" s="65">
        <v>2029080</v>
      </c>
      <c r="P6" s="65">
        <v>2291385</v>
      </c>
      <c r="Q6" s="65">
        <v>2336347</v>
      </c>
      <c r="R6" s="65">
        <v>6656812</v>
      </c>
      <c r="S6" s="65">
        <v>2144635</v>
      </c>
      <c r="T6" s="65">
        <v>2334638</v>
      </c>
      <c r="U6" s="65">
        <v>2198199</v>
      </c>
      <c r="V6" s="65">
        <v>6677472</v>
      </c>
      <c r="W6" s="65">
        <v>26403475</v>
      </c>
      <c r="X6" s="65">
        <v>33181983</v>
      </c>
      <c r="Y6" s="65">
        <v>-6778508</v>
      </c>
      <c r="Z6" s="145">
        <v>-20.43</v>
      </c>
      <c r="AA6" s="67">
        <v>33181983</v>
      </c>
    </row>
    <row r="7" spans="1:27" ht="13.5">
      <c r="A7" s="264" t="s">
        <v>181</v>
      </c>
      <c r="B7" s="197" t="s">
        <v>72</v>
      </c>
      <c r="C7" s="160">
        <v>17869774</v>
      </c>
      <c r="D7" s="160">
        <v>19805000</v>
      </c>
      <c r="E7" s="64">
        <v>20322000</v>
      </c>
      <c r="F7" s="65">
        <v>20322000</v>
      </c>
      <c r="G7" s="65">
        <v>7368000</v>
      </c>
      <c r="H7" s="65">
        <v>2240000</v>
      </c>
      <c r="I7" s="65">
        <v>399000</v>
      </c>
      <c r="J7" s="65">
        <v>10007000</v>
      </c>
      <c r="K7" s="65"/>
      <c r="L7" s="65"/>
      <c r="M7" s="65">
        <v>3347000</v>
      </c>
      <c r="N7" s="65">
        <v>3347000</v>
      </c>
      <c r="O7" s="65">
        <v>2021000</v>
      </c>
      <c r="P7" s="65"/>
      <c r="Q7" s="65">
        <v>4430000</v>
      </c>
      <c r="R7" s="65">
        <v>6451000</v>
      </c>
      <c r="S7" s="65"/>
      <c r="T7" s="65"/>
      <c r="U7" s="65"/>
      <c r="V7" s="65"/>
      <c r="W7" s="65">
        <v>19805000</v>
      </c>
      <c r="X7" s="65">
        <v>20322000</v>
      </c>
      <c r="Y7" s="65">
        <v>-517000</v>
      </c>
      <c r="Z7" s="145">
        <v>-2.54</v>
      </c>
      <c r="AA7" s="67">
        <v>20322000</v>
      </c>
    </row>
    <row r="8" spans="1:27" ht="13.5">
      <c r="A8" s="264" t="s">
        <v>182</v>
      </c>
      <c r="B8" s="197" t="s">
        <v>72</v>
      </c>
      <c r="C8" s="160">
        <v>5817461</v>
      </c>
      <c r="D8" s="160">
        <v>12018000</v>
      </c>
      <c r="E8" s="64">
        <v>12018000</v>
      </c>
      <c r="F8" s="65">
        <v>12018000</v>
      </c>
      <c r="G8" s="65">
        <v>4000000</v>
      </c>
      <c r="H8" s="65">
        <v>1513000</v>
      </c>
      <c r="I8" s="65"/>
      <c r="J8" s="65">
        <v>5513000</v>
      </c>
      <c r="K8" s="65"/>
      <c r="L8" s="65"/>
      <c r="M8" s="65">
        <v>4000000</v>
      </c>
      <c r="N8" s="65">
        <v>4000000</v>
      </c>
      <c r="O8" s="65"/>
      <c r="P8" s="65">
        <v>1500000</v>
      </c>
      <c r="Q8" s="65">
        <v>1005000</v>
      </c>
      <c r="R8" s="65">
        <v>2505000</v>
      </c>
      <c r="S8" s="65"/>
      <c r="T8" s="65"/>
      <c r="U8" s="65"/>
      <c r="V8" s="65"/>
      <c r="W8" s="65">
        <v>12018000</v>
      </c>
      <c r="X8" s="65">
        <v>12018000</v>
      </c>
      <c r="Y8" s="65"/>
      <c r="Z8" s="145"/>
      <c r="AA8" s="67">
        <v>12018000</v>
      </c>
    </row>
    <row r="9" spans="1:27" ht="13.5">
      <c r="A9" s="264" t="s">
        <v>183</v>
      </c>
      <c r="B9" s="197"/>
      <c r="C9" s="160">
        <v>1150888</v>
      </c>
      <c r="D9" s="160">
        <v>688022</v>
      </c>
      <c r="E9" s="64">
        <v>150000</v>
      </c>
      <c r="F9" s="65">
        <v>1113395</v>
      </c>
      <c r="G9" s="65">
        <v>78794</v>
      </c>
      <c r="H9" s="65">
        <v>91425</v>
      </c>
      <c r="I9" s="65">
        <v>53782</v>
      </c>
      <c r="J9" s="65">
        <v>224001</v>
      </c>
      <c r="K9" s="65">
        <v>86742</v>
      </c>
      <c r="L9" s="65">
        <v>88314</v>
      </c>
      <c r="M9" s="65">
        <v>40622</v>
      </c>
      <c r="N9" s="65">
        <v>215678</v>
      </c>
      <c r="O9" s="65">
        <v>38164</v>
      </c>
      <c r="P9" s="65">
        <v>37052</v>
      </c>
      <c r="Q9" s="65">
        <v>48430</v>
      </c>
      <c r="R9" s="65">
        <v>123646</v>
      </c>
      <c r="S9" s="65">
        <v>35711</v>
      </c>
      <c r="T9" s="65">
        <v>52206</v>
      </c>
      <c r="U9" s="65">
        <v>36780</v>
      </c>
      <c r="V9" s="65">
        <v>124697</v>
      </c>
      <c r="W9" s="65">
        <v>688022</v>
      </c>
      <c r="X9" s="65">
        <v>1113395</v>
      </c>
      <c r="Y9" s="65">
        <v>-425373</v>
      </c>
      <c r="Z9" s="145">
        <v>-38.21</v>
      </c>
      <c r="AA9" s="67">
        <v>1113395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-37884831</v>
      </c>
      <c r="D12" s="160">
        <v>-51660838</v>
      </c>
      <c r="E12" s="64">
        <v>-47388312</v>
      </c>
      <c r="F12" s="65">
        <v>-49897446</v>
      </c>
      <c r="G12" s="65">
        <v>-11147030</v>
      </c>
      <c r="H12" s="65">
        <v>-4883828</v>
      </c>
      <c r="I12" s="65">
        <v>-7747842</v>
      </c>
      <c r="J12" s="65">
        <v>-23778700</v>
      </c>
      <c r="K12" s="65">
        <v>-2884013</v>
      </c>
      <c r="L12" s="65">
        <v>-3132418</v>
      </c>
      <c r="M12" s="65">
        <v>-6135543</v>
      </c>
      <c r="N12" s="65">
        <v>-12151974</v>
      </c>
      <c r="O12" s="65">
        <v>-1998571</v>
      </c>
      <c r="P12" s="65">
        <v>-4952288</v>
      </c>
      <c r="Q12" s="65">
        <v>-8059704</v>
      </c>
      <c r="R12" s="65">
        <v>-15010563</v>
      </c>
      <c r="S12" s="65">
        <v>-1603711</v>
      </c>
      <c r="T12" s="65">
        <v>-1058545</v>
      </c>
      <c r="U12" s="65">
        <v>1942655</v>
      </c>
      <c r="V12" s="65">
        <v>-719601</v>
      </c>
      <c r="W12" s="65">
        <v>-51660838</v>
      </c>
      <c r="X12" s="65">
        <v>-49897446</v>
      </c>
      <c r="Y12" s="65">
        <v>-1763392</v>
      </c>
      <c r="Z12" s="145">
        <v>3.53</v>
      </c>
      <c r="AA12" s="67">
        <v>-49897446</v>
      </c>
    </row>
    <row r="13" spans="1:27" ht="13.5">
      <c r="A13" s="264" t="s">
        <v>40</v>
      </c>
      <c r="B13" s="197"/>
      <c r="C13" s="160">
        <v>-157921</v>
      </c>
      <c r="D13" s="160">
        <v>-109488</v>
      </c>
      <c r="E13" s="64">
        <v>-109489</v>
      </c>
      <c r="F13" s="65">
        <v>-109490</v>
      </c>
      <c r="G13" s="65">
        <v>-10188</v>
      </c>
      <c r="H13" s="65">
        <v>-10030</v>
      </c>
      <c r="I13" s="65">
        <v>-9540</v>
      </c>
      <c r="J13" s="65">
        <v>-29758</v>
      </c>
      <c r="K13" s="65">
        <v>-9691</v>
      </c>
      <c r="L13" s="65">
        <v>-9217</v>
      </c>
      <c r="M13" s="65">
        <v>-9356</v>
      </c>
      <c r="N13" s="65">
        <v>-28264</v>
      </c>
      <c r="O13" s="65">
        <v>-9201</v>
      </c>
      <c r="P13" s="65">
        <v>-8437</v>
      </c>
      <c r="Q13" s="65">
        <v>-8847</v>
      </c>
      <c r="R13" s="65">
        <v>-26485</v>
      </c>
      <c r="S13" s="65">
        <v>-8411</v>
      </c>
      <c r="T13" s="65">
        <v>-8505</v>
      </c>
      <c r="U13" s="65">
        <v>-8065</v>
      </c>
      <c r="V13" s="65">
        <v>-24981</v>
      </c>
      <c r="W13" s="65">
        <v>-109488</v>
      </c>
      <c r="X13" s="65">
        <v>-109490</v>
      </c>
      <c r="Y13" s="65">
        <v>2</v>
      </c>
      <c r="Z13" s="145"/>
      <c r="AA13" s="67">
        <v>-109490</v>
      </c>
    </row>
    <row r="14" spans="1:27" ht="13.5">
      <c r="A14" s="264" t="s">
        <v>42</v>
      </c>
      <c r="B14" s="197" t="s">
        <v>72</v>
      </c>
      <c r="C14" s="160">
        <v>-334579</v>
      </c>
      <c r="D14" s="160">
        <v>-303766</v>
      </c>
      <c r="E14" s="64">
        <v>-368496</v>
      </c>
      <c r="F14" s="65">
        <v>-308600</v>
      </c>
      <c r="G14" s="65">
        <v>-148027</v>
      </c>
      <c r="H14" s="65">
        <v>-2250</v>
      </c>
      <c r="I14" s="65">
        <v>-4600</v>
      </c>
      <c r="J14" s="65">
        <v>-154877</v>
      </c>
      <c r="K14" s="65">
        <v>-32800</v>
      </c>
      <c r="L14" s="65">
        <v>-8137</v>
      </c>
      <c r="M14" s="65">
        <v>-14000</v>
      </c>
      <c r="N14" s="65">
        <v>-54937</v>
      </c>
      <c r="O14" s="65">
        <v>-71020</v>
      </c>
      <c r="P14" s="65">
        <v>-6400</v>
      </c>
      <c r="Q14" s="65">
        <v>-200</v>
      </c>
      <c r="R14" s="65">
        <v>-77620</v>
      </c>
      <c r="S14" s="65">
        <v>-6470</v>
      </c>
      <c r="T14" s="65">
        <v>-4600</v>
      </c>
      <c r="U14" s="65">
        <v>-5262</v>
      </c>
      <c r="V14" s="65">
        <v>-16332</v>
      </c>
      <c r="W14" s="65">
        <v>-303766</v>
      </c>
      <c r="X14" s="65">
        <v>-308600</v>
      </c>
      <c r="Y14" s="65">
        <v>4834</v>
      </c>
      <c r="Z14" s="145">
        <v>-1.57</v>
      </c>
      <c r="AA14" s="67">
        <v>-308600</v>
      </c>
    </row>
    <row r="15" spans="1:27" ht="13.5">
      <c r="A15" s="265" t="s">
        <v>187</v>
      </c>
      <c r="B15" s="266"/>
      <c r="C15" s="177">
        <f aca="true" t="shared" si="0" ref="C15:Y15">SUM(C6:C14)</f>
        <v>9938920</v>
      </c>
      <c r="D15" s="177">
        <f>SUM(D6:D14)</f>
        <v>6840405</v>
      </c>
      <c r="E15" s="77">
        <f t="shared" si="0"/>
        <v>11286155</v>
      </c>
      <c r="F15" s="78">
        <f t="shared" si="0"/>
        <v>16319842</v>
      </c>
      <c r="G15" s="78">
        <f t="shared" si="0"/>
        <v>1940563</v>
      </c>
      <c r="H15" s="78">
        <f t="shared" si="0"/>
        <v>1384829</v>
      </c>
      <c r="I15" s="78">
        <f t="shared" si="0"/>
        <v>-4821021</v>
      </c>
      <c r="J15" s="78">
        <f t="shared" si="0"/>
        <v>-1495629</v>
      </c>
      <c r="K15" s="78">
        <f t="shared" si="0"/>
        <v>-625746</v>
      </c>
      <c r="L15" s="78">
        <f t="shared" si="0"/>
        <v>-729072</v>
      </c>
      <c r="M15" s="78">
        <f t="shared" si="0"/>
        <v>3027807</v>
      </c>
      <c r="N15" s="78">
        <f t="shared" si="0"/>
        <v>1672989</v>
      </c>
      <c r="O15" s="78">
        <f t="shared" si="0"/>
        <v>2009452</v>
      </c>
      <c r="P15" s="78">
        <f t="shared" si="0"/>
        <v>-1138688</v>
      </c>
      <c r="Q15" s="78">
        <f t="shared" si="0"/>
        <v>-248974</v>
      </c>
      <c r="R15" s="78">
        <f t="shared" si="0"/>
        <v>621790</v>
      </c>
      <c r="S15" s="78">
        <f t="shared" si="0"/>
        <v>561754</v>
      </c>
      <c r="T15" s="78">
        <f t="shared" si="0"/>
        <v>1315194</v>
      </c>
      <c r="U15" s="78">
        <f t="shared" si="0"/>
        <v>4164307</v>
      </c>
      <c r="V15" s="78">
        <f t="shared" si="0"/>
        <v>6041255</v>
      </c>
      <c r="W15" s="78">
        <f t="shared" si="0"/>
        <v>6840405</v>
      </c>
      <c r="X15" s="78">
        <f t="shared" si="0"/>
        <v>16319842</v>
      </c>
      <c r="Y15" s="78">
        <f t="shared" si="0"/>
        <v>-9479437</v>
      </c>
      <c r="Z15" s="179">
        <f>+IF(X15&lt;&gt;0,+(Y15/X15)*100,0)</f>
        <v>-58.0853478851082</v>
      </c>
      <c r="AA15" s="79">
        <f>SUM(AA6:AA14)</f>
        <v>16319842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38048</v>
      </c>
      <c r="D21" s="162">
        <v>4886316</v>
      </c>
      <c r="E21" s="64"/>
      <c r="F21" s="65"/>
      <c r="G21" s="164">
        <v>4692199</v>
      </c>
      <c r="H21" s="164">
        <v>43235</v>
      </c>
      <c r="I21" s="164">
        <v>47335</v>
      </c>
      <c r="J21" s="65">
        <v>4782769</v>
      </c>
      <c r="K21" s="164">
        <v>364907</v>
      </c>
      <c r="L21" s="164">
        <v>139861</v>
      </c>
      <c r="M21" s="65">
        <v>24763</v>
      </c>
      <c r="N21" s="164">
        <v>529531</v>
      </c>
      <c r="O21" s="164">
        <v>-425984</v>
      </c>
      <c r="P21" s="164"/>
      <c r="Q21" s="65"/>
      <c r="R21" s="164">
        <v>-425984</v>
      </c>
      <c r="S21" s="164"/>
      <c r="T21" s="65"/>
      <c r="U21" s="164"/>
      <c r="V21" s="164"/>
      <c r="W21" s="164">
        <v>4886316</v>
      </c>
      <c r="X21" s="65"/>
      <c r="Y21" s="164">
        <v>4886316</v>
      </c>
      <c r="Z21" s="146"/>
      <c r="AA21" s="239"/>
    </row>
    <row r="22" spans="1:27" ht="13.5">
      <c r="A22" s="264" t="s">
        <v>192</v>
      </c>
      <c r="B22" s="197"/>
      <c r="C22" s="160">
        <v>-709781</v>
      </c>
      <c r="D22" s="160">
        <v>-3017268</v>
      </c>
      <c r="E22" s="64"/>
      <c r="F22" s="65"/>
      <c r="G22" s="65">
        <v>-7508542</v>
      </c>
      <c r="H22" s="65">
        <v>-618699</v>
      </c>
      <c r="I22" s="65">
        <v>4305061</v>
      </c>
      <c r="J22" s="65">
        <v>-3822180</v>
      </c>
      <c r="K22" s="65">
        <v>599604</v>
      </c>
      <c r="L22" s="65">
        <v>1298550</v>
      </c>
      <c r="M22" s="65">
        <v>-2066872</v>
      </c>
      <c r="N22" s="65">
        <v>-168718</v>
      </c>
      <c r="O22" s="65">
        <v>973630</v>
      </c>
      <c r="P22" s="65"/>
      <c r="Q22" s="65"/>
      <c r="R22" s="65">
        <v>973630</v>
      </c>
      <c r="S22" s="65"/>
      <c r="T22" s="65"/>
      <c r="U22" s="65"/>
      <c r="V22" s="65"/>
      <c r="W22" s="65">
        <v>-3017268</v>
      </c>
      <c r="X22" s="65"/>
      <c r="Y22" s="65">
        <v>-3017268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-6472184</v>
      </c>
      <c r="D24" s="160">
        <v>-10475544</v>
      </c>
      <c r="E24" s="64">
        <v>-12018000</v>
      </c>
      <c r="F24" s="65">
        <v>-18616006</v>
      </c>
      <c r="G24" s="65"/>
      <c r="H24" s="65">
        <v>-605314</v>
      </c>
      <c r="I24" s="65">
        <v>-483502</v>
      </c>
      <c r="J24" s="65">
        <v>-1088816</v>
      </c>
      <c r="K24" s="65">
        <v>-367362</v>
      </c>
      <c r="L24" s="65">
        <v>-1365252</v>
      </c>
      <c r="M24" s="65">
        <v>-1265491</v>
      </c>
      <c r="N24" s="65">
        <v>-2998105</v>
      </c>
      <c r="O24" s="65"/>
      <c r="P24" s="65">
        <v>-221348</v>
      </c>
      <c r="Q24" s="65">
        <v>-343799</v>
      </c>
      <c r="R24" s="65">
        <v>-565147</v>
      </c>
      <c r="S24" s="65">
        <v>-747431</v>
      </c>
      <c r="T24" s="65">
        <v>-972090</v>
      </c>
      <c r="U24" s="65">
        <v>-4103955</v>
      </c>
      <c r="V24" s="65">
        <v>-5823476</v>
      </c>
      <c r="W24" s="65">
        <v>-10475544</v>
      </c>
      <c r="X24" s="65">
        <v>-18616006</v>
      </c>
      <c r="Y24" s="65">
        <v>8140462</v>
      </c>
      <c r="Z24" s="145">
        <v>-43.73</v>
      </c>
      <c r="AA24" s="67">
        <v>-18616006</v>
      </c>
    </row>
    <row r="25" spans="1:27" ht="13.5">
      <c r="A25" s="265" t="s">
        <v>194</v>
      </c>
      <c r="B25" s="266"/>
      <c r="C25" s="177">
        <f aca="true" t="shared" si="1" ref="C25:Y25">SUM(C19:C24)</f>
        <v>-7143917</v>
      </c>
      <c r="D25" s="177">
        <f>SUM(D19:D24)</f>
        <v>-8606496</v>
      </c>
      <c r="E25" s="77">
        <f t="shared" si="1"/>
        <v>-12018000</v>
      </c>
      <c r="F25" s="78">
        <f t="shared" si="1"/>
        <v>-18616006</v>
      </c>
      <c r="G25" s="78">
        <f t="shared" si="1"/>
        <v>-2816343</v>
      </c>
      <c r="H25" s="78">
        <f t="shared" si="1"/>
        <v>-1180778</v>
      </c>
      <c r="I25" s="78">
        <f t="shared" si="1"/>
        <v>3868894</v>
      </c>
      <c r="J25" s="78">
        <f t="shared" si="1"/>
        <v>-128227</v>
      </c>
      <c r="K25" s="78">
        <f t="shared" si="1"/>
        <v>597149</v>
      </c>
      <c r="L25" s="78">
        <f t="shared" si="1"/>
        <v>73159</v>
      </c>
      <c r="M25" s="78">
        <f t="shared" si="1"/>
        <v>-3307600</v>
      </c>
      <c r="N25" s="78">
        <f t="shared" si="1"/>
        <v>-2637292</v>
      </c>
      <c r="O25" s="78">
        <f t="shared" si="1"/>
        <v>547646</v>
      </c>
      <c r="P25" s="78">
        <f t="shared" si="1"/>
        <v>-221348</v>
      </c>
      <c r="Q25" s="78">
        <f t="shared" si="1"/>
        <v>-343799</v>
      </c>
      <c r="R25" s="78">
        <f t="shared" si="1"/>
        <v>-17501</v>
      </c>
      <c r="S25" s="78">
        <f t="shared" si="1"/>
        <v>-747431</v>
      </c>
      <c r="T25" s="78">
        <f t="shared" si="1"/>
        <v>-972090</v>
      </c>
      <c r="U25" s="78">
        <f t="shared" si="1"/>
        <v>-4103955</v>
      </c>
      <c r="V25" s="78">
        <f t="shared" si="1"/>
        <v>-5823476</v>
      </c>
      <c r="W25" s="78">
        <f t="shared" si="1"/>
        <v>-8606496</v>
      </c>
      <c r="X25" s="78">
        <f t="shared" si="1"/>
        <v>-18616006</v>
      </c>
      <c r="Y25" s="78">
        <f t="shared" si="1"/>
        <v>10009510</v>
      </c>
      <c r="Z25" s="179">
        <f>+IF(X25&lt;&gt;0,+(Y25/X25)*100,0)</f>
        <v>-53.768300246572764</v>
      </c>
      <c r="AA25" s="79">
        <f>SUM(AA19:AA24)</f>
        <v>-18616006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25551</v>
      </c>
      <c r="D31" s="160">
        <v>34293</v>
      </c>
      <c r="E31" s="64">
        <v>6000</v>
      </c>
      <c r="F31" s="65">
        <v>11401</v>
      </c>
      <c r="G31" s="65">
        <v>2765</v>
      </c>
      <c r="H31" s="164">
        <v>1025</v>
      </c>
      <c r="I31" s="164">
        <v>2082</v>
      </c>
      <c r="J31" s="164">
        <v>5872</v>
      </c>
      <c r="K31" s="65">
        <v>1715</v>
      </c>
      <c r="L31" s="65">
        <v>1400</v>
      </c>
      <c r="M31" s="65">
        <v>300</v>
      </c>
      <c r="N31" s="65">
        <v>3415</v>
      </c>
      <c r="O31" s="164">
        <v>2114</v>
      </c>
      <c r="P31" s="164">
        <v>380</v>
      </c>
      <c r="Q31" s="164">
        <v>2462</v>
      </c>
      <c r="R31" s="65">
        <v>4956</v>
      </c>
      <c r="S31" s="65">
        <v>1808</v>
      </c>
      <c r="T31" s="65">
        <v>239</v>
      </c>
      <c r="U31" s="65">
        <v>18003</v>
      </c>
      <c r="V31" s="164">
        <v>20050</v>
      </c>
      <c r="W31" s="164">
        <v>34293</v>
      </c>
      <c r="X31" s="164">
        <v>11401</v>
      </c>
      <c r="Y31" s="65">
        <v>22892</v>
      </c>
      <c r="Z31" s="145">
        <v>200.79</v>
      </c>
      <c r="AA31" s="67">
        <v>11401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-599009</v>
      </c>
      <c r="D33" s="160">
        <v>-477464</v>
      </c>
      <c r="E33" s="64">
        <v>-477463</v>
      </c>
      <c r="F33" s="65">
        <v>-477464</v>
      </c>
      <c r="G33" s="65">
        <v>-38725</v>
      </c>
      <c r="H33" s="65">
        <v>-38883</v>
      </c>
      <c r="I33" s="65">
        <v>-39372</v>
      </c>
      <c r="J33" s="65">
        <v>-116980</v>
      </c>
      <c r="K33" s="65">
        <v>-39222</v>
      </c>
      <c r="L33" s="65">
        <v>-39696</v>
      </c>
      <c r="M33" s="65">
        <v>-39557</v>
      </c>
      <c r="N33" s="65">
        <v>-118475</v>
      </c>
      <c r="O33" s="65">
        <v>-39711</v>
      </c>
      <c r="P33" s="65">
        <v>-40475</v>
      </c>
      <c r="Q33" s="65">
        <v>-40065</v>
      </c>
      <c r="R33" s="65">
        <v>-120251</v>
      </c>
      <c r="S33" s="65">
        <v>-40502</v>
      </c>
      <c r="T33" s="65">
        <v>-40408</v>
      </c>
      <c r="U33" s="65">
        <v>-40848</v>
      </c>
      <c r="V33" s="65">
        <v>-121758</v>
      </c>
      <c r="W33" s="65">
        <v>-477464</v>
      </c>
      <c r="X33" s="65">
        <v>-477464</v>
      </c>
      <c r="Y33" s="65"/>
      <c r="Z33" s="145"/>
      <c r="AA33" s="67">
        <v>-477464</v>
      </c>
    </row>
    <row r="34" spans="1:27" ht="13.5">
      <c r="A34" s="265" t="s">
        <v>200</v>
      </c>
      <c r="B34" s="266"/>
      <c r="C34" s="177">
        <f aca="true" t="shared" si="2" ref="C34:Y34">SUM(C29:C33)</f>
        <v>-573458</v>
      </c>
      <c r="D34" s="177">
        <f>SUM(D29:D33)</f>
        <v>-443171</v>
      </c>
      <c r="E34" s="77">
        <f t="shared" si="2"/>
        <v>-471463</v>
      </c>
      <c r="F34" s="78">
        <f t="shared" si="2"/>
        <v>-466063</v>
      </c>
      <c r="G34" s="78">
        <f t="shared" si="2"/>
        <v>-35960</v>
      </c>
      <c r="H34" s="78">
        <f t="shared" si="2"/>
        <v>-37858</v>
      </c>
      <c r="I34" s="78">
        <f t="shared" si="2"/>
        <v>-37290</v>
      </c>
      <c r="J34" s="78">
        <f t="shared" si="2"/>
        <v>-111108</v>
      </c>
      <c r="K34" s="78">
        <f t="shared" si="2"/>
        <v>-37507</v>
      </c>
      <c r="L34" s="78">
        <f t="shared" si="2"/>
        <v>-38296</v>
      </c>
      <c r="M34" s="78">
        <f t="shared" si="2"/>
        <v>-39257</v>
      </c>
      <c r="N34" s="78">
        <f t="shared" si="2"/>
        <v>-115060</v>
      </c>
      <c r="O34" s="78">
        <f t="shared" si="2"/>
        <v>-37597</v>
      </c>
      <c r="P34" s="78">
        <f t="shared" si="2"/>
        <v>-40095</v>
      </c>
      <c r="Q34" s="78">
        <f t="shared" si="2"/>
        <v>-37603</v>
      </c>
      <c r="R34" s="78">
        <f t="shared" si="2"/>
        <v>-115295</v>
      </c>
      <c r="S34" s="78">
        <f t="shared" si="2"/>
        <v>-38694</v>
      </c>
      <c r="T34" s="78">
        <f t="shared" si="2"/>
        <v>-40169</v>
      </c>
      <c r="U34" s="78">
        <f t="shared" si="2"/>
        <v>-22845</v>
      </c>
      <c r="V34" s="78">
        <f t="shared" si="2"/>
        <v>-101708</v>
      </c>
      <c r="W34" s="78">
        <f t="shared" si="2"/>
        <v>-443171</v>
      </c>
      <c r="X34" s="78">
        <f t="shared" si="2"/>
        <v>-466063</v>
      </c>
      <c r="Y34" s="78">
        <f t="shared" si="2"/>
        <v>22892</v>
      </c>
      <c r="Z34" s="179">
        <f>+IF(X34&lt;&gt;0,+(Y34/X34)*100,0)</f>
        <v>-4.911782312691631</v>
      </c>
      <c r="AA34" s="79">
        <f>SUM(AA29:AA33)</f>
        <v>-466063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2221545</v>
      </c>
      <c r="D36" s="158">
        <f>+D15+D25+D34</f>
        <v>-2209262</v>
      </c>
      <c r="E36" s="104">
        <f t="shared" si="3"/>
        <v>-1203308</v>
      </c>
      <c r="F36" s="105">
        <f t="shared" si="3"/>
        <v>-2762227</v>
      </c>
      <c r="G36" s="105">
        <f t="shared" si="3"/>
        <v>-911740</v>
      </c>
      <c r="H36" s="105">
        <f t="shared" si="3"/>
        <v>166193</v>
      </c>
      <c r="I36" s="105">
        <f t="shared" si="3"/>
        <v>-989417</v>
      </c>
      <c r="J36" s="105">
        <f t="shared" si="3"/>
        <v>-1734964</v>
      </c>
      <c r="K36" s="105">
        <f t="shared" si="3"/>
        <v>-66104</v>
      </c>
      <c r="L36" s="105">
        <f t="shared" si="3"/>
        <v>-694209</v>
      </c>
      <c r="M36" s="105">
        <f t="shared" si="3"/>
        <v>-319050</v>
      </c>
      <c r="N36" s="105">
        <f t="shared" si="3"/>
        <v>-1079363</v>
      </c>
      <c r="O36" s="105">
        <f t="shared" si="3"/>
        <v>2519501</v>
      </c>
      <c r="P36" s="105">
        <f t="shared" si="3"/>
        <v>-1400131</v>
      </c>
      <c r="Q36" s="105">
        <f t="shared" si="3"/>
        <v>-630376</v>
      </c>
      <c r="R36" s="105">
        <f t="shared" si="3"/>
        <v>488994</v>
      </c>
      <c r="S36" s="105">
        <f t="shared" si="3"/>
        <v>-224371</v>
      </c>
      <c r="T36" s="105">
        <f t="shared" si="3"/>
        <v>302935</v>
      </c>
      <c r="U36" s="105">
        <f t="shared" si="3"/>
        <v>37507</v>
      </c>
      <c r="V36" s="105">
        <f t="shared" si="3"/>
        <v>116071</v>
      </c>
      <c r="W36" s="105">
        <f t="shared" si="3"/>
        <v>-2209262</v>
      </c>
      <c r="X36" s="105">
        <f t="shared" si="3"/>
        <v>-2762227</v>
      </c>
      <c r="Y36" s="105">
        <f t="shared" si="3"/>
        <v>552965</v>
      </c>
      <c r="Z36" s="142">
        <f>+IF(X36&lt;&gt;0,+(Y36/X36)*100,0)</f>
        <v>-20.018810908734146</v>
      </c>
      <c r="AA36" s="107">
        <f>+AA15+AA25+AA34</f>
        <v>-2762227</v>
      </c>
    </row>
    <row r="37" spans="1:27" ht="13.5">
      <c r="A37" s="264" t="s">
        <v>202</v>
      </c>
      <c r="B37" s="197" t="s">
        <v>96</v>
      </c>
      <c r="C37" s="158">
        <v>1277166</v>
      </c>
      <c r="D37" s="158">
        <v>2853367</v>
      </c>
      <c r="E37" s="104">
        <v>931000</v>
      </c>
      <c r="F37" s="105">
        <v>2853367</v>
      </c>
      <c r="G37" s="105">
        <v>2853367</v>
      </c>
      <c r="H37" s="105">
        <v>1941627</v>
      </c>
      <c r="I37" s="105">
        <v>2107820</v>
      </c>
      <c r="J37" s="105">
        <v>2853367</v>
      </c>
      <c r="K37" s="105">
        <v>1118403</v>
      </c>
      <c r="L37" s="105">
        <v>1052299</v>
      </c>
      <c r="M37" s="105">
        <v>358090</v>
      </c>
      <c r="N37" s="105">
        <v>1118403</v>
      </c>
      <c r="O37" s="105">
        <v>39040</v>
      </c>
      <c r="P37" s="105">
        <v>2558541</v>
      </c>
      <c r="Q37" s="105">
        <v>1158410</v>
      </c>
      <c r="R37" s="105">
        <v>39040</v>
      </c>
      <c r="S37" s="105">
        <v>528034</v>
      </c>
      <c r="T37" s="105">
        <v>303663</v>
      </c>
      <c r="U37" s="105">
        <v>606598</v>
      </c>
      <c r="V37" s="105">
        <v>528034</v>
      </c>
      <c r="W37" s="105">
        <v>2853367</v>
      </c>
      <c r="X37" s="105">
        <v>2853367</v>
      </c>
      <c r="Y37" s="105"/>
      <c r="Z37" s="142"/>
      <c r="AA37" s="107">
        <v>2853367</v>
      </c>
    </row>
    <row r="38" spans="1:27" ht="13.5">
      <c r="A38" s="282" t="s">
        <v>203</v>
      </c>
      <c r="B38" s="271" t="s">
        <v>96</v>
      </c>
      <c r="C38" s="272">
        <v>3498711</v>
      </c>
      <c r="D38" s="272">
        <v>644105</v>
      </c>
      <c r="E38" s="273">
        <v>-272308</v>
      </c>
      <c r="F38" s="274">
        <v>91140</v>
      </c>
      <c r="G38" s="274">
        <v>1941627</v>
      </c>
      <c r="H38" s="274">
        <v>2107820</v>
      </c>
      <c r="I38" s="274">
        <v>1118403</v>
      </c>
      <c r="J38" s="274">
        <v>1118403</v>
      </c>
      <c r="K38" s="274">
        <v>1052299</v>
      </c>
      <c r="L38" s="274">
        <v>358090</v>
      </c>
      <c r="M38" s="274">
        <v>39040</v>
      </c>
      <c r="N38" s="274">
        <v>39040</v>
      </c>
      <c r="O38" s="274">
        <v>2558541</v>
      </c>
      <c r="P38" s="274">
        <v>1158410</v>
      </c>
      <c r="Q38" s="274">
        <v>528034</v>
      </c>
      <c r="R38" s="274">
        <v>528034</v>
      </c>
      <c r="S38" s="274">
        <v>303663</v>
      </c>
      <c r="T38" s="274">
        <v>606598</v>
      </c>
      <c r="U38" s="274">
        <v>644105</v>
      </c>
      <c r="V38" s="274">
        <v>644105</v>
      </c>
      <c r="W38" s="274">
        <v>644105</v>
      </c>
      <c r="X38" s="274">
        <v>91140</v>
      </c>
      <c r="Y38" s="274">
        <v>552965</v>
      </c>
      <c r="Z38" s="275">
        <v>606.72</v>
      </c>
      <c r="AA38" s="276">
        <v>91140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2012-08-01T09:24:12Z</dcterms:created>
  <dcterms:modified xsi:type="dcterms:W3CDTF">2012-08-01T09:24:12Z</dcterms:modified>
  <cp:category/>
  <cp:version/>
  <cp:contentType/>
  <cp:contentStatus/>
</cp:coreProperties>
</file>