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<sst xmlns="http://schemas.openxmlformats.org/spreadsheetml/2006/main" count="536" uniqueCount="252">
  <si>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Emthanjeni(NC073)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</si>
  <si>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</si>
  <si>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</si>
  <si>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</si>
  <si>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</si>
  <si>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</si>
  <si>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</si>
  <si>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</si>
  <si>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</si>
  <si>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</si>
  <si>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</si>
  <si>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</si>
  <si>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</si>
  <si>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</si>
  <si>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</si>
  <si>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</si>
  <si>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</si>
  <si>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</si>
  <si>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</si>
  <si>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</si>
  <si>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</si>
  <si>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</si>
  <si>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</si>
  <si>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</si>
  <si>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</si>
  <si>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</si>
  <si>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</si>
  <si>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</si>
  <si>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</si>
  <si>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</si>
  <si>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</si>
  <si>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</si>
  <si>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</si>
  <si>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</si>
  <si>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</si>
  <si>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</si>
  <si>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</si>
  <si>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</si>
  <si>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</si>
  <si>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</si>
  <si>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</si>
  <si>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</si>
  <si>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</si>
  <si>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</si>
  <si>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</si>
  <si>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</si>
  <si>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</si>
  <si>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</si>
  <si>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</si>
  <si>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</si>
  <si>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</si>
  <si>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</si>
  <si>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</si>
  <si>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</si>
  <si>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</si>
  <si>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</si>
  <si>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</si>
  <si>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</si>
  <si>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</si>
  <si>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</si>
  <si>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</si>
  <si>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</si>
  <si>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</si>
  <si>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</si>
  <si>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</si>
  <si>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</si>
  <si>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</si>
  <si>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</si>
  <si>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</si>
  <si>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</si>
  <si>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Emthanjeni(NC073)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</si>
  <si>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</si>
  <si>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</si>
  <si>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</si>
  <si>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</si>
  <si>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</si>
  <si>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</si>
  <si>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</si>
  <si>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</si>
  <si>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</si>
  <si>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</si>
  <si>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</si>
  <si>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</si>
  <si>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</si>
  <si>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</si>
  <si>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</si>
  <si>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</si>
  <si>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</si>
  <si>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</si>
  <si>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</si>
  <si>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</si>
  <si>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</si>
  <si>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</si>
  <si>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</si>
  <si>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</si>
  <si>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</si>
  <si>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</si>
  <si>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</si>
  <si>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</si>
  <si>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</si>
  <si>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Emthanjeni(NC073)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</si>
  <si>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</si>
  <si>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</si>
  <si>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</si>
  <si>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</si>
  <si>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</si>
  <si>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</si>
  <si>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</si>
  <si>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</si>
  <si>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</si>
  <si>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</si>
  <si>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</si>
  <si>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</si>
  <si>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</si>
  <si>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</si>
  <si>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</si>
  <si>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</si>
  <si>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</si>
  <si>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</si>
  <si>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</si>
  <si>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</si>
  <si>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</si>
  <si>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</si>
  <si>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</si>
  <si>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</si>
  <si>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</si>
  <si>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</si>
  <si>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</si>
  <si>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</si>
  <si>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</si>
  <si>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</si>
  <si>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</si>
  <si>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</si>
  <si>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Emthanjeni(NC073)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</si>
  <si>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</si>
  <si>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</si>
  <si>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</si>
  <si>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</si>
  <si>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</si>
  <si>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</si>
  <si>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</si>
  <si>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</si>
  <si>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</si>
  <si>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Emthanjeni(NC073)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</si>
  <si>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</si>
  <si>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</si>
  <si>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</si>
  <si>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</si>
  <si>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</si>
  <si>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</si>
  <si>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</si>
  <si>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</si>
  <si>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</si>
  <si>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</si>
  <si>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</si>
  <si>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</si>
  <si>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</si>
  <si>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</si>
  <si>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</si>
  <si>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</si>
  <si>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</si>
  <si>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</si>
  <si>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</si>
  <si>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</si>
  <si>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</si>
  <si>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</si>
  <si>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</si>
  <si>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</si>
  <si>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</si>
  <si>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</si>
  <si>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</si>
  <si>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</si>
  <si>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</si>
  <si>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</si>
  <si>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</si>
  <si>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</si>
  <si>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</si>
  <si>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Emthanjeni(NC073)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</si>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</sst>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12368770</v>
      </c>
      <c r="C5" s="19"/>
      <c r="D5" s="64">
        <v>15320928</v>
      </c>
      <c r="E5" s="65">
        <v>15320928</v>
      </c>
      <c r="F5" s="65">
        <v>5420855</v>
      </c>
      <c r="G5" s="65">
        <v>815104</v>
      </c>
      <c r="H5" s="65">
        <v>811648</v>
      </c>
      <c r="I5" s="65">
        <v>7047607</v>
      </c>
      <c r="J5" s="65">
        <v>819553</v>
      </c>
      <c r="K5" s="65">
        <v>819553</v>
      </c>
      <c r="L5" s="65">
        <v>819553</v>
      </c>
      <c r="M5" s="65">
        <v>2458659</v>
      </c>
      <c r="N5" s="65">
        <v>799298</v>
      </c>
      <c r="O5" s="65">
        <v>818624</v>
      </c>
      <c r="P5" s="65">
        <v>818680</v>
      </c>
      <c r="Q5" s="65">
        <v>2436602</v>
      </c>
      <c r="R5" s="65">
        <v>778966</v>
      </c>
      <c r="S5" s="65">
        <v>812154</v>
      </c>
      <c r="T5" s="65">
        <v>803207</v>
      </c>
      <c r="U5" s="65">
        <v>2394327</v>
      </c>
      <c r="V5" s="65">
        <v>14337195</v>
      </c>
      <c r="W5" s="65">
        <v>15320928</v>
      </c>
      <c r="X5" s="65">
        <v>-983733</v>
      </c>
      <c r="Y5" s="66">
        <v>-6.42</v>
      </c>
      <c r="Z5" s="67">
        <v>15320928</v>
      </c>
    </row>
    <row r="6" spans="1:26" ht="13.5">
      <c r="A6" s="63" t="s">
        <v>32</v>
      </c>
      <c r="B6" s="19">
        <v>66009015</v>
      </c>
      <c r="C6" s="19"/>
      <c r="D6" s="64">
        <v>71388943</v>
      </c>
      <c r="E6" s="65">
        <v>69388943</v>
      </c>
      <c r="F6" s="65">
        <v>4876989</v>
      </c>
      <c r="G6" s="65">
        <v>6225693</v>
      </c>
      <c r="H6" s="65">
        <v>5981771</v>
      </c>
      <c r="I6" s="65">
        <v>17084453</v>
      </c>
      <c r="J6" s="65">
        <v>5340444</v>
      </c>
      <c r="K6" s="65">
        <v>5808861</v>
      </c>
      <c r="L6" s="65">
        <v>5562139</v>
      </c>
      <c r="M6" s="65">
        <v>16711444</v>
      </c>
      <c r="N6" s="65">
        <v>5540262</v>
      </c>
      <c r="O6" s="65">
        <v>6531740</v>
      </c>
      <c r="P6" s="65">
        <v>5028894</v>
      </c>
      <c r="Q6" s="65">
        <v>17100896</v>
      </c>
      <c r="R6" s="65">
        <v>5409497</v>
      </c>
      <c r="S6" s="65">
        <v>5433638</v>
      </c>
      <c r="T6" s="65">
        <v>5344708</v>
      </c>
      <c r="U6" s="65">
        <v>16187843</v>
      </c>
      <c r="V6" s="65">
        <v>67084636</v>
      </c>
      <c r="W6" s="65">
        <v>69388943</v>
      </c>
      <c r="X6" s="65">
        <v>-2304307</v>
      </c>
      <c r="Y6" s="66">
        <v>-3.32</v>
      </c>
      <c r="Z6" s="67">
        <v>69388943</v>
      </c>
    </row>
    <row r="7" spans="1:26" ht="13.5">
      <c r="A7" s="63" t="s">
        <v>33</v>
      </c>
      <c r="B7" s="19">
        <v>903394</v>
      </c>
      <c r="C7" s="19"/>
      <c r="D7" s="64">
        <v>678400</v>
      </c>
      <c r="E7" s="65">
        <v>678400</v>
      </c>
      <c r="F7" s="65">
        <v>5847</v>
      </c>
      <c r="G7" s="65">
        <v>27430</v>
      </c>
      <c r="H7" s="65">
        <v>52417</v>
      </c>
      <c r="I7" s="65">
        <v>85694</v>
      </c>
      <c r="J7" s="65">
        <v>81899</v>
      </c>
      <c r="K7" s="65">
        <v>1154</v>
      </c>
      <c r="L7" s="65">
        <v>34736</v>
      </c>
      <c r="M7" s="65">
        <v>117789</v>
      </c>
      <c r="N7" s="65">
        <v>7780</v>
      </c>
      <c r="O7" s="65">
        <v>69519</v>
      </c>
      <c r="P7" s="65">
        <v>43928</v>
      </c>
      <c r="Q7" s="65">
        <v>121227</v>
      </c>
      <c r="R7" s="65">
        <v>46555</v>
      </c>
      <c r="S7" s="65">
        <v>38498</v>
      </c>
      <c r="T7" s="65">
        <v>175257</v>
      </c>
      <c r="U7" s="65">
        <v>260310</v>
      </c>
      <c r="V7" s="65">
        <v>585020</v>
      </c>
      <c r="W7" s="65">
        <v>678400</v>
      </c>
      <c r="X7" s="65">
        <v>-93380</v>
      </c>
      <c r="Y7" s="66">
        <v>-13.76</v>
      </c>
      <c r="Z7" s="67">
        <v>678400</v>
      </c>
    </row>
    <row r="8" spans="1:26" ht="13.5">
      <c r="A8" s="63" t="s">
        <v>34</v>
      </c>
      <c r="B8" s="19">
        <v>33185498</v>
      </c>
      <c r="C8" s="19"/>
      <c r="D8" s="64">
        <v>34885000</v>
      </c>
      <c r="E8" s="65">
        <v>34885000</v>
      </c>
      <c r="F8" s="65">
        <v>12683000</v>
      </c>
      <c r="G8" s="65">
        <v>879908</v>
      </c>
      <c r="H8" s="65">
        <v>796960</v>
      </c>
      <c r="I8" s="65">
        <v>14359868</v>
      </c>
      <c r="J8" s="65">
        <v>175467</v>
      </c>
      <c r="K8" s="65">
        <v>216396</v>
      </c>
      <c r="L8" s="65">
        <v>10286847</v>
      </c>
      <c r="M8" s="65">
        <v>10678710</v>
      </c>
      <c r="N8" s="65">
        <v>88148</v>
      </c>
      <c r="O8" s="65">
        <v>125489</v>
      </c>
      <c r="P8" s="65">
        <v>252082</v>
      </c>
      <c r="Q8" s="65">
        <v>465719</v>
      </c>
      <c r="R8" s="65">
        <v>7717569</v>
      </c>
      <c r="S8" s="65">
        <v>89531</v>
      </c>
      <c r="T8" s="65">
        <v>417070</v>
      </c>
      <c r="U8" s="65">
        <v>8224170</v>
      </c>
      <c r="V8" s="65">
        <v>33728467</v>
      </c>
      <c r="W8" s="65">
        <v>34885000</v>
      </c>
      <c r="X8" s="65">
        <v>-1156533</v>
      </c>
      <c r="Y8" s="66">
        <v>-3.32</v>
      </c>
      <c r="Z8" s="67">
        <v>34885000</v>
      </c>
    </row>
    <row r="9" spans="1:26" ht="13.5">
      <c r="A9" s="63" t="s">
        <v>35</v>
      </c>
      <c r="B9" s="19">
        <v>15037095</v>
      </c>
      <c r="C9" s="19"/>
      <c r="D9" s="64">
        <v>26544150</v>
      </c>
      <c r="E9" s="65">
        <v>28570456</v>
      </c>
      <c r="F9" s="65">
        <v>1518473</v>
      </c>
      <c r="G9" s="65">
        <v>2106027</v>
      </c>
      <c r="H9" s="65">
        <v>1501101</v>
      </c>
      <c r="I9" s="65">
        <v>5125601</v>
      </c>
      <c r="J9" s="65">
        <v>2340917</v>
      </c>
      <c r="K9" s="65">
        <v>1586328</v>
      </c>
      <c r="L9" s="65">
        <v>1369204</v>
      </c>
      <c r="M9" s="65">
        <v>5296449</v>
      </c>
      <c r="N9" s="65">
        <v>2098332</v>
      </c>
      <c r="O9" s="65">
        <v>2628346</v>
      </c>
      <c r="P9" s="65">
        <v>1897892</v>
      </c>
      <c r="Q9" s="65">
        <v>6624570</v>
      </c>
      <c r="R9" s="65">
        <v>2495339</v>
      </c>
      <c r="S9" s="65">
        <v>2378724</v>
      </c>
      <c r="T9" s="65">
        <v>2826341</v>
      </c>
      <c r="U9" s="65">
        <v>7700404</v>
      </c>
      <c r="V9" s="65">
        <v>24747024</v>
      </c>
      <c r="W9" s="65">
        <v>28570456</v>
      </c>
      <c r="X9" s="65">
        <v>-3823432</v>
      </c>
      <c r="Y9" s="66">
        <v>-13.38</v>
      </c>
      <c r="Z9" s="67">
        <v>28570456</v>
      </c>
    </row>
    <row r="10" spans="1:26" ht="25.5">
      <c r="A10" s="68" t="s">
        <v>213</v>
      </c>
      <c r="B10" s="69">
        <f>SUM(B5:B9)</f>
        <v>127503772</v>
      </c>
      <c r="C10" s="69">
        <f>SUM(C5:C9)</f>
        <v>0</v>
      </c>
      <c r="D10" s="70">
        <f aca="true" t="shared" si="0" ref="D10:Z10">SUM(D5:D9)</f>
        <v>148817421</v>
      </c>
      <c r="E10" s="71">
        <f t="shared" si="0"/>
        <v>148843727</v>
      </c>
      <c r="F10" s="71">
        <f t="shared" si="0"/>
        <v>24505164</v>
      </c>
      <c r="G10" s="71">
        <f t="shared" si="0"/>
        <v>10054162</v>
      </c>
      <c r="H10" s="71">
        <f t="shared" si="0"/>
        <v>9143897</v>
      </c>
      <c r="I10" s="71">
        <f t="shared" si="0"/>
        <v>43703223</v>
      </c>
      <c r="J10" s="71">
        <f t="shared" si="0"/>
        <v>8758280</v>
      </c>
      <c r="K10" s="71">
        <f t="shared" si="0"/>
        <v>8432292</v>
      </c>
      <c r="L10" s="71">
        <f t="shared" si="0"/>
        <v>18072479</v>
      </c>
      <c r="M10" s="71">
        <f t="shared" si="0"/>
        <v>35263051</v>
      </c>
      <c r="N10" s="71">
        <f t="shared" si="0"/>
        <v>8533820</v>
      </c>
      <c r="O10" s="71">
        <f t="shared" si="0"/>
        <v>10173718</v>
      </c>
      <c r="P10" s="71">
        <f t="shared" si="0"/>
        <v>8041476</v>
      </c>
      <c r="Q10" s="71">
        <f t="shared" si="0"/>
        <v>26749014</v>
      </c>
      <c r="R10" s="71">
        <f t="shared" si="0"/>
        <v>16447926</v>
      </c>
      <c r="S10" s="71">
        <f t="shared" si="0"/>
        <v>8752545</v>
      </c>
      <c r="T10" s="71">
        <f t="shared" si="0"/>
        <v>9566583</v>
      </c>
      <c r="U10" s="71">
        <f t="shared" si="0"/>
        <v>34767054</v>
      </c>
      <c r="V10" s="71">
        <f t="shared" si="0"/>
        <v>140482342</v>
      </c>
      <c r="W10" s="71">
        <f t="shared" si="0"/>
        <v>148843727</v>
      </c>
      <c r="X10" s="71">
        <f t="shared" si="0"/>
        <v>-8361385</v>
      </c>
      <c r="Y10" s="72">
        <f>+IF(W10&lt;&gt;0,(X10/W10)*100,0)</f>
        <v>-5.617559549553606</v>
      </c>
      <c r="Z10" s="73">
        <f t="shared" si="0"/>
        <v>148843727</v>
      </c>
    </row>
    <row r="11" spans="1:26" ht="13.5">
      <c r="A11" s="63" t="s">
        <v>37</v>
      </c>
      <c r="B11" s="19">
        <v>51443910</v>
      </c>
      <c r="C11" s="19"/>
      <c r="D11" s="64">
        <v>47528076</v>
      </c>
      <c r="E11" s="65">
        <v>47040235</v>
      </c>
      <c r="F11" s="65">
        <v>3648300</v>
      </c>
      <c r="G11" s="65">
        <v>3912633</v>
      </c>
      <c r="H11" s="65">
        <v>3931222</v>
      </c>
      <c r="I11" s="65">
        <v>11492155</v>
      </c>
      <c r="J11" s="65">
        <v>3963502</v>
      </c>
      <c r="K11" s="65">
        <v>4151546</v>
      </c>
      <c r="L11" s="65">
        <v>3777060</v>
      </c>
      <c r="M11" s="65">
        <v>11892108</v>
      </c>
      <c r="N11" s="65">
        <v>3835198</v>
      </c>
      <c r="O11" s="65">
        <v>4072197</v>
      </c>
      <c r="P11" s="65">
        <v>3702498</v>
      </c>
      <c r="Q11" s="65">
        <v>11609893</v>
      </c>
      <c r="R11" s="65">
        <v>3733684</v>
      </c>
      <c r="S11" s="65">
        <v>3719979</v>
      </c>
      <c r="T11" s="65">
        <v>3180874</v>
      </c>
      <c r="U11" s="65">
        <v>10634537</v>
      </c>
      <c r="V11" s="65">
        <v>45628693</v>
      </c>
      <c r="W11" s="65">
        <v>47040235</v>
      </c>
      <c r="X11" s="65">
        <v>-1411542</v>
      </c>
      <c r="Y11" s="66">
        <v>-3</v>
      </c>
      <c r="Z11" s="67">
        <v>47040235</v>
      </c>
    </row>
    <row r="12" spans="1:26" ht="13.5">
      <c r="A12" s="63" t="s">
        <v>38</v>
      </c>
      <c r="B12" s="19">
        <v>3223142</v>
      </c>
      <c r="C12" s="19"/>
      <c r="D12" s="64">
        <v>3521347</v>
      </c>
      <c r="E12" s="65">
        <v>3482604</v>
      </c>
      <c r="F12" s="65">
        <v>268543</v>
      </c>
      <c r="G12" s="65">
        <v>268543</v>
      </c>
      <c r="H12" s="65">
        <v>268543</v>
      </c>
      <c r="I12" s="65">
        <v>805629</v>
      </c>
      <c r="J12" s="65">
        <v>268543</v>
      </c>
      <c r="K12" s="65">
        <v>276350</v>
      </c>
      <c r="L12" s="65">
        <v>350544</v>
      </c>
      <c r="M12" s="65">
        <v>895437</v>
      </c>
      <c r="N12" s="65">
        <v>226857</v>
      </c>
      <c r="O12" s="65">
        <v>290701</v>
      </c>
      <c r="P12" s="65">
        <v>279614</v>
      </c>
      <c r="Q12" s="65">
        <v>797172</v>
      </c>
      <c r="R12" s="65">
        <v>334975</v>
      </c>
      <c r="S12" s="65">
        <v>284055</v>
      </c>
      <c r="T12" s="65">
        <v>284055</v>
      </c>
      <c r="U12" s="65">
        <v>903085</v>
      </c>
      <c r="V12" s="65">
        <v>3401323</v>
      </c>
      <c r="W12" s="65">
        <v>3482604</v>
      </c>
      <c r="X12" s="65">
        <v>-81281</v>
      </c>
      <c r="Y12" s="66">
        <v>-2.33</v>
      </c>
      <c r="Z12" s="67">
        <v>3482604</v>
      </c>
    </row>
    <row r="13" spans="1:26" ht="13.5">
      <c r="A13" s="63" t="s">
        <v>214</v>
      </c>
      <c r="B13" s="19">
        <v>47708970</v>
      </c>
      <c r="C13" s="19"/>
      <c r="D13" s="64">
        <v>11516190</v>
      </c>
      <c r="E13" s="65">
        <v>6414736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6414736</v>
      </c>
      <c r="X13" s="65">
        <v>-6414736</v>
      </c>
      <c r="Y13" s="66">
        <v>-100</v>
      </c>
      <c r="Z13" s="67">
        <v>6414736</v>
      </c>
    </row>
    <row r="14" spans="1:26" ht="13.5">
      <c r="A14" s="63" t="s">
        <v>40</v>
      </c>
      <c r="B14" s="19">
        <v>754856</v>
      </c>
      <c r="C14" s="19"/>
      <c r="D14" s="64">
        <v>2162231</v>
      </c>
      <c r="E14" s="65">
        <v>1507030</v>
      </c>
      <c r="F14" s="65">
        <v>98290</v>
      </c>
      <c r="G14" s="65">
        <v>97015</v>
      </c>
      <c r="H14" s="65">
        <v>320581</v>
      </c>
      <c r="I14" s="65">
        <v>515886</v>
      </c>
      <c r="J14" s="65">
        <v>-23854</v>
      </c>
      <c r="K14" s="65">
        <v>88911</v>
      </c>
      <c r="L14" s="65">
        <v>16431</v>
      </c>
      <c r="M14" s="65">
        <v>81488</v>
      </c>
      <c r="N14" s="65">
        <v>145583</v>
      </c>
      <c r="O14" s="65">
        <v>66504</v>
      </c>
      <c r="P14" s="65">
        <v>287513</v>
      </c>
      <c r="Q14" s="65">
        <v>499600</v>
      </c>
      <c r="R14" s="65">
        <v>66762</v>
      </c>
      <c r="S14" s="65">
        <v>67651</v>
      </c>
      <c r="T14" s="65">
        <v>162457</v>
      </c>
      <c r="U14" s="65">
        <v>296870</v>
      </c>
      <c r="V14" s="65">
        <v>1393844</v>
      </c>
      <c r="W14" s="65">
        <v>1507030</v>
      </c>
      <c r="X14" s="65">
        <v>-113186</v>
      </c>
      <c r="Y14" s="66">
        <v>-7.51</v>
      </c>
      <c r="Z14" s="67">
        <v>1507030</v>
      </c>
    </row>
    <row r="15" spans="1:26" ht="13.5">
      <c r="A15" s="63" t="s">
        <v>41</v>
      </c>
      <c r="B15" s="19">
        <v>26379586</v>
      </c>
      <c r="C15" s="19"/>
      <c r="D15" s="64">
        <v>48809826</v>
      </c>
      <c r="E15" s="65">
        <v>48810267</v>
      </c>
      <c r="F15" s="65">
        <v>4560824</v>
      </c>
      <c r="G15" s="65">
        <v>4981410</v>
      </c>
      <c r="H15" s="65">
        <v>3111482</v>
      </c>
      <c r="I15" s="65">
        <v>12653716</v>
      </c>
      <c r="J15" s="65">
        <v>2176094</v>
      </c>
      <c r="K15" s="65">
        <v>2184596</v>
      </c>
      <c r="L15" s="65">
        <v>2181069</v>
      </c>
      <c r="M15" s="65">
        <v>6541759</v>
      </c>
      <c r="N15" s="65">
        <v>2193469</v>
      </c>
      <c r="O15" s="65">
        <v>2167483</v>
      </c>
      <c r="P15" s="65">
        <v>2135779</v>
      </c>
      <c r="Q15" s="65">
        <v>6496731</v>
      </c>
      <c r="R15" s="65">
        <v>2243518</v>
      </c>
      <c r="S15" s="65">
        <v>2261008</v>
      </c>
      <c r="T15" s="65">
        <v>3909650</v>
      </c>
      <c r="U15" s="65">
        <v>8414176</v>
      </c>
      <c r="V15" s="65">
        <v>34106382</v>
      </c>
      <c r="W15" s="65">
        <v>48810267</v>
      </c>
      <c r="X15" s="65">
        <v>-14703885</v>
      </c>
      <c r="Y15" s="66">
        <v>-30.12</v>
      </c>
      <c r="Z15" s="67">
        <v>48810267</v>
      </c>
    </row>
    <row r="16" spans="1:26" ht="13.5">
      <c r="A16" s="74" t="s">
        <v>42</v>
      </c>
      <c r="B16" s="19">
        <v>567870</v>
      </c>
      <c r="C16" s="19"/>
      <c r="D16" s="64">
        <v>12671026</v>
      </c>
      <c r="E16" s="65">
        <v>12671202</v>
      </c>
      <c r="F16" s="65">
        <v>701970</v>
      </c>
      <c r="G16" s="65">
        <v>1102110</v>
      </c>
      <c r="H16" s="65">
        <v>776788</v>
      </c>
      <c r="I16" s="65">
        <v>2580868</v>
      </c>
      <c r="J16" s="65">
        <v>574712</v>
      </c>
      <c r="K16" s="65">
        <v>3088216</v>
      </c>
      <c r="L16" s="65">
        <v>705483</v>
      </c>
      <c r="M16" s="65">
        <v>4368411</v>
      </c>
      <c r="N16" s="65">
        <v>637758</v>
      </c>
      <c r="O16" s="65">
        <v>1392766</v>
      </c>
      <c r="P16" s="65">
        <v>2970345</v>
      </c>
      <c r="Q16" s="65">
        <v>5000869</v>
      </c>
      <c r="R16" s="65">
        <v>1292521</v>
      </c>
      <c r="S16" s="65">
        <v>1854866</v>
      </c>
      <c r="T16" s="65">
        <v>2904496</v>
      </c>
      <c r="U16" s="65">
        <v>6051883</v>
      </c>
      <c r="V16" s="65">
        <v>18002031</v>
      </c>
      <c r="W16" s="65">
        <v>12671202</v>
      </c>
      <c r="X16" s="65">
        <v>5330829</v>
      </c>
      <c r="Y16" s="66">
        <v>42.07</v>
      </c>
      <c r="Z16" s="67">
        <v>12671202</v>
      </c>
    </row>
    <row r="17" spans="1:26" ht="13.5">
      <c r="A17" s="63" t="s">
        <v>43</v>
      </c>
      <c r="B17" s="19">
        <v>53614930</v>
      </c>
      <c r="C17" s="19"/>
      <c r="D17" s="64">
        <v>32475629</v>
      </c>
      <c r="E17" s="65">
        <v>45564325</v>
      </c>
      <c r="F17" s="65">
        <v>1394034</v>
      </c>
      <c r="G17" s="65">
        <v>2274700</v>
      </c>
      <c r="H17" s="65">
        <v>2847349</v>
      </c>
      <c r="I17" s="65">
        <v>6516083</v>
      </c>
      <c r="J17" s="65">
        <v>3172348</v>
      </c>
      <c r="K17" s="65">
        <v>3059181</v>
      </c>
      <c r="L17" s="65">
        <v>2435376</v>
      </c>
      <c r="M17" s="65">
        <v>8666905</v>
      </c>
      <c r="N17" s="65">
        <v>3351435</v>
      </c>
      <c r="O17" s="65">
        <v>3091014</v>
      </c>
      <c r="P17" s="65">
        <v>3801287</v>
      </c>
      <c r="Q17" s="65">
        <v>10243736</v>
      </c>
      <c r="R17" s="65">
        <v>2908041</v>
      </c>
      <c r="S17" s="65">
        <v>3029100</v>
      </c>
      <c r="T17" s="65">
        <v>5804440</v>
      </c>
      <c r="U17" s="65">
        <v>11741581</v>
      </c>
      <c r="V17" s="65">
        <v>37168305</v>
      </c>
      <c r="W17" s="65">
        <v>45564325</v>
      </c>
      <c r="X17" s="65">
        <v>-8396020</v>
      </c>
      <c r="Y17" s="66">
        <v>-18.43</v>
      </c>
      <c r="Z17" s="67">
        <v>45564325</v>
      </c>
    </row>
    <row r="18" spans="1:26" ht="13.5">
      <c r="A18" s="75" t="s">
        <v>44</v>
      </c>
      <c r="B18" s="76">
        <f>SUM(B11:B17)</f>
        <v>183693264</v>
      </c>
      <c r="C18" s="76">
        <f>SUM(C11:C17)</f>
        <v>0</v>
      </c>
      <c r="D18" s="77">
        <f aca="true" t="shared" si="1" ref="D18:Z18">SUM(D11:D17)</f>
        <v>158684325</v>
      </c>
      <c r="E18" s="78">
        <f t="shared" si="1"/>
        <v>165490399</v>
      </c>
      <c r="F18" s="78">
        <f t="shared" si="1"/>
        <v>10671961</v>
      </c>
      <c r="G18" s="78">
        <f t="shared" si="1"/>
        <v>12636411</v>
      </c>
      <c r="H18" s="78">
        <f t="shared" si="1"/>
        <v>11255965</v>
      </c>
      <c r="I18" s="78">
        <f t="shared" si="1"/>
        <v>34564337</v>
      </c>
      <c r="J18" s="78">
        <f t="shared" si="1"/>
        <v>10131345</v>
      </c>
      <c r="K18" s="78">
        <f t="shared" si="1"/>
        <v>12848800</v>
      </c>
      <c r="L18" s="78">
        <f t="shared" si="1"/>
        <v>9465963</v>
      </c>
      <c r="M18" s="78">
        <f t="shared" si="1"/>
        <v>32446108</v>
      </c>
      <c r="N18" s="78">
        <f t="shared" si="1"/>
        <v>10390300</v>
      </c>
      <c r="O18" s="78">
        <f t="shared" si="1"/>
        <v>11080665</v>
      </c>
      <c r="P18" s="78">
        <f t="shared" si="1"/>
        <v>13177036</v>
      </c>
      <c r="Q18" s="78">
        <f t="shared" si="1"/>
        <v>34648001</v>
      </c>
      <c r="R18" s="78">
        <f t="shared" si="1"/>
        <v>10579501</v>
      </c>
      <c r="S18" s="78">
        <f t="shared" si="1"/>
        <v>11216659</v>
      </c>
      <c r="T18" s="78">
        <f t="shared" si="1"/>
        <v>16245972</v>
      </c>
      <c r="U18" s="78">
        <f t="shared" si="1"/>
        <v>38042132</v>
      </c>
      <c r="V18" s="78">
        <f t="shared" si="1"/>
        <v>139700578</v>
      </c>
      <c r="W18" s="78">
        <f t="shared" si="1"/>
        <v>165490399</v>
      </c>
      <c r="X18" s="78">
        <f t="shared" si="1"/>
        <v>-25789821</v>
      </c>
      <c r="Y18" s="72">
        <f>+IF(W18&lt;&gt;0,(X18/W18)*100,0)</f>
        <v>-15.583877467115176</v>
      </c>
      <c r="Z18" s="79">
        <f t="shared" si="1"/>
        <v>165490399</v>
      </c>
    </row>
    <row r="19" spans="1:26" ht="13.5">
      <c r="A19" s="75" t="s">
        <v>45</v>
      </c>
      <c r="B19" s="80">
        <f>+B10-B18</f>
        <v>-56189492</v>
      </c>
      <c r="C19" s="80">
        <f>+C10-C18</f>
        <v>0</v>
      </c>
      <c r="D19" s="81">
        <f aca="true" t="shared" si="2" ref="D19:Z19">+D10-D18</f>
        <v>-9866904</v>
      </c>
      <c r="E19" s="82">
        <f t="shared" si="2"/>
        <v>-16646672</v>
      </c>
      <c r="F19" s="82">
        <f t="shared" si="2"/>
        <v>13833203</v>
      </c>
      <c r="G19" s="82">
        <f t="shared" si="2"/>
        <v>-2582249</v>
      </c>
      <c r="H19" s="82">
        <f t="shared" si="2"/>
        <v>-2112068</v>
      </c>
      <c r="I19" s="82">
        <f t="shared" si="2"/>
        <v>9138886</v>
      </c>
      <c r="J19" s="82">
        <f t="shared" si="2"/>
        <v>-1373065</v>
      </c>
      <c r="K19" s="82">
        <f t="shared" si="2"/>
        <v>-4416508</v>
      </c>
      <c r="L19" s="82">
        <f t="shared" si="2"/>
        <v>8606516</v>
      </c>
      <c r="M19" s="82">
        <f t="shared" si="2"/>
        <v>2816943</v>
      </c>
      <c r="N19" s="82">
        <f t="shared" si="2"/>
        <v>-1856480</v>
      </c>
      <c r="O19" s="82">
        <f t="shared" si="2"/>
        <v>-906947</v>
      </c>
      <c r="P19" s="82">
        <f t="shared" si="2"/>
        <v>-5135560</v>
      </c>
      <c r="Q19" s="82">
        <f t="shared" si="2"/>
        <v>-7898987</v>
      </c>
      <c r="R19" s="82">
        <f t="shared" si="2"/>
        <v>5868425</v>
      </c>
      <c r="S19" s="82">
        <f t="shared" si="2"/>
        <v>-2464114</v>
      </c>
      <c r="T19" s="82">
        <f t="shared" si="2"/>
        <v>-6679389</v>
      </c>
      <c r="U19" s="82">
        <f t="shared" si="2"/>
        <v>-3275078</v>
      </c>
      <c r="V19" s="82">
        <f t="shared" si="2"/>
        <v>781764</v>
      </c>
      <c r="W19" s="82">
        <f>IF(E10=E18,0,W10-W18)</f>
        <v>-16646672</v>
      </c>
      <c r="X19" s="82">
        <f t="shared" si="2"/>
        <v>17428436</v>
      </c>
      <c r="Y19" s="83">
        <f>+IF(W19&lt;&gt;0,(X19/W19)*100,0)</f>
        <v>-104.69621795876077</v>
      </c>
      <c r="Z19" s="84">
        <f t="shared" si="2"/>
        <v>-16646672</v>
      </c>
    </row>
    <row r="20" spans="1:26" ht="13.5">
      <c r="A20" s="63" t="s">
        <v>46</v>
      </c>
      <c r="B20" s="19">
        <v>8292099</v>
      </c>
      <c r="C20" s="19"/>
      <c r="D20" s="64">
        <v>13566000</v>
      </c>
      <c r="E20" s="65">
        <v>10739000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2688011</v>
      </c>
      <c r="P20" s="65">
        <v>1003742</v>
      </c>
      <c r="Q20" s="65">
        <v>3691753</v>
      </c>
      <c r="R20" s="65">
        <v>0</v>
      </c>
      <c r="S20" s="65">
        <v>0</v>
      </c>
      <c r="T20" s="65">
        <v>0</v>
      </c>
      <c r="U20" s="65">
        <v>0</v>
      </c>
      <c r="V20" s="65">
        <v>3691753</v>
      </c>
      <c r="W20" s="65">
        <v>10739000</v>
      </c>
      <c r="X20" s="65">
        <v>-7047247</v>
      </c>
      <c r="Y20" s="66">
        <v>-65.62</v>
      </c>
      <c r="Z20" s="67">
        <v>10739000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-47897393</v>
      </c>
      <c r="C22" s="91">
        <f>SUM(C19:C21)</f>
        <v>0</v>
      </c>
      <c r="D22" s="92">
        <f aca="true" t="shared" si="3" ref="D22:Z22">SUM(D19:D21)</f>
        <v>3699096</v>
      </c>
      <c r="E22" s="93">
        <f t="shared" si="3"/>
        <v>-5907672</v>
      </c>
      <c r="F22" s="93">
        <f t="shared" si="3"/>
        <v>13833203</v>
      </c>
      <c r="G22" s="93">
        <f t="shared" si="3"/>
        <v>-2582249</v>
      </c>
      <c r="H22" s="93">
        <f t="shared" si="3"/>
        <v>-2112068</v>
      </c>
      <c r="I22" s="93">
        <f t="shared" si="3"/>
        <v>9138886</v>
      </c>
      <c r="J22" s="93">
        <f t="shared" si="3"/>
        <v>-1373065</v>
      </c>
      <c r="K22" s="93">
        <f t="shared" si="3"/>
        <v>-4416508</v>
      </c>
      <c r="L22" s="93">
        <f t="shared" si="3"/>
        <v>8606516</v>
      </c>
      <c r="M22" s="93">
        <f t="shared" si="3"/>
        <v>2816943</v>
      </c>
      <c r="N22" s="93">
        <f t="shared" si="3"/>
        <v>-1856480</v>
      </c>
      <c r="O22" s="93">
        <f t="shared" si="3"/>
        <v>1781064</v>
      </c>
      <c r="P22" s="93">
        <f t="shared" si="3"/>
        <v>-4131818</v>
      </c>
      <c r="Q22" s="93">
        <f t="shared" si="3"/>
        <v>-4207234</v>
      </c>
      <c r="R22" s="93">
        <f t="shared" si="3"/>
        <v>5868425</v>
      </c>
      <c r="S22" s="93">
        <f t="shared" si="3"/>
        <v>-2464114</v>
      </c>
      <c r="T22" s="93">
        <f t="shared" si="3"/>
        <v>-6679389</v>
      </c>
      <c r="U22" s="93">
        <f t="shared" si="3"/>
        <v>-3275078</v>
      </c>
      <c r="V22" s="93">
        <f t="shared" si="3"/>
        <v>4473517</v>
      </c>
      <c r="W22" s="93">
        <f t="shared" si="3"/>
        <v>-5907672</v>
      </c>
      <c r="X22" s="93">
        <f t="shared" si="3"/>
        <v>10381189</v>
      </c>
      <c r="Y22" s="94">
        <f>+IF(W22&lt;&gt;0,(X22/W22)*100,0)</f>
        <v>-175.7238553528361</v>
      </c>
      <c r="Z22" s="95">
        <f t="shared" si="3"/>
        <v>-5907672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-47897393</v>
      </c>
      <c r="C24" s="80">
        <f>SUM(C22:C23)</f>
        <v>0</v>
      </c>
      <c r="D24" s="81">
        <f aca="true" t="shared" si="4" ref="D24:Z24">SUM(D22:D23)</f>
        <v>3699096</v>
      </c>
      <c r="E24" s="82">
        <f t="shared" si="4"/>
        <v>-5907672</v>
      </c>
      <c r="F24" s="82">
        <f t="shared" si="4"/>
        <v>13833203</v>
      </c>
      <c r="G24" s="82">
        <f t="shared" si="4"/>
        <v>-2582249</v>
      </c>
      <c r="H24" s="82">
        <f t="shared" si="4"/>
        <v>-2112068</v>
      </c>
      <c r="I24" s="82">
        <f t="shared" si="4"/>
        <v>9138886</v>
      </c>
      <c r="J24" s="82">
        <f t="shared" si="4"/>
        <v>-1373065</v>
      </c>
      <c r="K24" s="82">
        <f t="shared" si="4"/>
        <v>-4416508</v>
      </c>
      <c r="L24" s="82">
        <f t="shared" si="4"/>
        <v>8606516</v>
      </c>
      <c r="M24" s="82">
        <f t="shared" si="4"/>
        <v>2816943</v>
      </c>
      <c r="N24" s="82">
        <f t="shared" si="4"/>
        <v>-1856480</v>
      </c>
      <c r="O24" s="82">
        <f t="shared" si="4"/>
        <v>1781064</v>
      </c>
      <c r="P24" s="82">
        <f t="shared" si="4"/>
        <v>-4131818</v>
      </c>
      <c r="Q24" s="82">
        <f t="shared" si="4"/>
        <v>-4207234</v>
      </c>
      <c r="R24" s="82">
        <f t="shared" si="4"/>
        <v>5868425</v>
      </c>
      <c r="S24" s="82">
        <f t="shared" si="4"/>
        <v>-2464114</v>
      </c>
      <c r="T24" s="82">
        <f t="shared" si="4"/>
        <v>-6679389</v>
      </c>
      <c r="U24" s="82">
        <f t="shared" si="4"/>
        <v>-3275078</v>
      </c>
      <c r="V24" s="82">
        <f t="shared" si="4"/>
        <v>4473517</v>
      </c>
      <c r="W24" s="82">
        <f t="shared" si="4"/>
        <v>-5907672</v>
      </c>
      <c r="X24" s="82">
        <f t="shared" si="4"/>
        <v>10381189</v>
      </c>
      <c r="Y24" s="83">
        <f>+IF(W24&lt;&gt;0,(X24/W24)*100,0)</f>
        <v>-175.7238553528361</v>
      </c>
      <c r="Z24" s="84">
        <f t="shared" si="4"/>
        <v>-5907672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20314141</v>
      </c>
      <c r="C27" s="22"/>
      <c r="D27" s="104">
        <v>20657000</v>
      </c>
      <c r="E27" s="105">
        <v>21288500</v>
      </c>
      <c r="F27" s="105">
        <v>18010</v>
      </c>
      <c r="G27" s="105">
        <v>294738</v>
      </c>
      <c r="H27" s="105">
        <v>332494</v>
      </c>
      <c r="I27" s="105">
        <v>645242</v>
      </c>
      <c r="J27" s="105">
        <v>596844</v>
      </c>
      <c r="K27" s="105">
        <v>2118713</v>
      </c>
      <c r="L27" s="105">
        <v>714433</v>
      </c>
      <c r="M27" s="105">
        <v>3429990</v>
      </c>
      <c r="N27" s="105">
        <v>57243</v>
      </c>
      <c r="O27" s="105">
        <v>1095673</v>
      </c>
      <c r="P27" s="105">
        <v>3041937</v>
      </c>
      <c r="Q27" s="105">
        <v>4194853</v>
      </c>
      <c r="R27" s="105">
        <v>1155315</v>
      </c>
      <c r="S27" s="105">
        <v>1505553</v>
      </c>
      <c r="T27" s="105">
        <v>3660171</v>
      </c>
      <c r="U27" s="105">
        <v>6321039</v>
      </c>
      <c r="V27" s="105">
        <v>14591124</v>
      </c>
      <c r="W27" s="105">
        <v>21288500</v>
      </c>
      <c r="X27" s="105">
        <v>-6697376</v>
      </c>
      <c r="Y27" s="106">
        <v>-31.46</v>
      </c>
      <c r="Z27" s="107">
        <v>21288500</v>
      </c>
    </row>
    <row r="28" spans="1:26" ht="13.5">
      <c r="A28" s="108" t="s">
        <v>46</v>
      </c>
      <c r="B28" s="19">
        <v>7651011</v>
      </c>
      <c r="C28" s="19"/>
      <c r="D28" s="64">
        <v>13566000</v>
      </c>
      <c r="E28" s="65">
        <v>13566000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17241</v>
      </c>
      <c r="O28" s="65">
        <v>811844</v>
      </c>
      <c r="P28" s="65">
        <v>1866205</v>
      </c>
      <c r="Q28" s="65">
        <v>2695290</v>
      </c>
      <c r="R28" s="65">
        <v>578732</v>
      </c>
      <c r="S28" s="65">
        <v>1138334</v>
      </c>
      <c r="T28" s="65">
        <v>2478117</v>
      </c>
      <c r="U28" s="65">
        <v>4195183</v>
      </c>
      <c r="V28" s="65">
        <v>6890473</v>
      </c>
      <c r="W28" s="65">
        <v>13566000</v>
      </c>
      <c r="X28" s="65">
        <v>-6675527</v>
      </c>
      <c r="Y28" s="66">
        <v>-49.21</v>
      </c>
      <c r="Z28" s="67">
        <v>13566000</v>
      </c>
    </row>
    <row r="29" spans="1:26" ht="13.5">
      <c r="A29" s="63" t="s">
        <v>218</v>
      </c>
      <c r="B29" s="19">
        <v>977821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9000000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2685309</v>
      </c>
      <c r="C31" s="19"/>
      <c r="D31" s="64">
        <v>7091000</v>
      </c>
      <c r="E31" s="65">
        <v>7722500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40002</v>
      </c>
      <c r="O31" s="65">
        <v>283829</v>
      </c>
      <c r="P31" s="65">
        <v>1175732</v>
      </c>
      <c r="Q31" s="65">
        <v>1499563</v>
      </c>
      <c r="R31" s="65">
        <v>576583</v>
      </c>
      <c r="S31" s="65">
        <v>367219</v>
      </c>
      <c r="T31" s="65">
        <v>1182054</v>
      </c>
      <c r="U31" s="65">
        <v>2125856</v>
      </c>
      <c r="V31" s="65">
        <v>3625419</v>
      </c>
      <c r="W31" s="65">
        <v>7722500</v>
      </c>
      <c r="X31" s="65">
        <v>-4097081</v>
      </c>
      <c r="Y31" s="66">
        <v>-53.05</v>
      </c>
      <c r="Z31" s="67">
        <v>7722500</v>
      </c>
    </row>
    <row r="32" spans="1:26" ht="13.5">
      <c r="A32" s="75" t="s">
        <v>54</v>
      </c>
      <c r="B32" s="22">
        <f>SUM(B28:B31)</f>
        <v>20314141</v>
      </c>
      <c r="C32" s="22">
        <f>SUM(C28:C31)</f>
        <v>0</v>
      </c>
      <c r="D32" s="104">
        <f aca="true" t="shared" si="5" ref="D32:Z32">SUM(D28:D31)</f>
        <v>20657000</v>
      </c>
      <c r="E32" s="105">
        <f t="shared" si="5"/>
        <v>21288500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57243</v>
      </c>
      <c r="O32" s="105">
        <f t="shared" si="5"/>
        <v>1095673</v>
      </c>
      <c r="P32" s="105">
        <f t="shared" si="5"/>
        <v>3041937</v>
      </c>
      <c r="Q32" s="105">
        <f t="shared" si="5"/>
        <v>4194853</v>
      </c>
      <c r="R32" s="105">
        <f t="shared" si="5"/>
        <v>1155315</v>
      </c>
      <c r="S32" s="105">
        <f t="shared" si="5"/>
        <v>1505553</v>
      </c>
      <c r="T32" s="105">
        <f t="shared" si="5"/>
        <v>3660171</v>
      </c>
      <c r="U32" s="105">
        <f t="shared" si="5"/>
        <v>6321039</v>
      </c>
      <c r="V32" s="105">
        <f t="shared" si="5"/>
        <v>10515892</v>
      </c>
      <c r="W32" s="105">
        <f t="shared" si="5"/>
        <v>21288500</v>
      </c>
      <c r="X32" s="105">
        <f t="shared" si="5"/>
        <v>-10772608</v>
      </c>
      <c r="Y32" s="106">
        <f>+IF(W32&lt;&gt;0,(X32/W32)*100,0)</f>
        <v>-50.602945252131434</v>
      </c>
      <c r="Z32" s="107">
        <f t="shared" si="5"/>
        <v>21288500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67593127</v>
      </c>
      <c r="C35" s="19"/>
      <c r="D35" s="64">
        <v>38678156</v>
      </c>
      <c r="E35" s="65">
        <v>111718500</v>
      </c>
      <c r="F35" s="65">
        <v>44460315</v>
      </c>
      <c r="G35" s="65">
        <v>74920750</v>
      </c>
      <c r="H35" s="65">
        <v>76965560</v>
      </c>
      <c r="I35" s="65">
        <v>196346625</v>
      </c>
      <c r="J35" s="65">
        <v>76460777</v>
      </c>
      <c r="K35" s="65">
        <v>76715049</v>
      </c>
      <c r="L35" s="65">
        <v>76299017</v>
      </c>
      <c r="M35" s="65">
        <v>229474843</v>
      </c>
      <c r="N35" s="65">
        <v>61544673</v>
      </c>
      <c r="O35" s="65">
        <v>64862307</v>
      </c>
      <c r="P35" s="65">
        <v>66829246</v>
      </c>
      <c r="Q35" s="65">
        <v>193236226</v>
      </c>
      <c r="R35" s="65">
        <v>67230075</v>
      </c>
      <c r="S35" s="65">
        <v>67605163</v>
      </c>
      <c r="T35" s="65">
        <v>69000442</v>
      </c>
      <c r="U35" s="65">
        <v>203835680</v>
      </c>
      <c r="V35" s="65">
        <v>822893374</v>
      </c>
      <c r="W35" s="65">
        <v>111718500</v>
      </c>
      <c r="X35" s="65">
        <v>711174874</v>
      </c>
      <c r="Y35" s="66">
        <v>636.58</v>
      </c>
      <c r="Z35" s="67">
        <v>111718500</v>
      </c>
    </row>
    <row r="36" spans="1:26" ht="13.5">
      <c r="A36" s="63" t="s">
        <v>57</v>
      </c>
      <c r="B36" s="19">
        <v>823408583</v>
      </c>
      <c r="C36" s="19"/>
      <c r="D36" s="64">
        <v>249320085</v>
      </c>
      <c r="E36" s="65">
        <v>249319800</v>
      </c>
      <c r="F36" s="65">
        <v>253562009</v>
      </c>
      <c r="G36" s="65">
        <v>847132277</v>
      </c>
      <c r="H36" s="65">
        <v>845982950</v>
      </c>
      <c r="I36" s="65">
        <v>1946677236</v>
      </c>
      <c r="J36" s="65">
        <v>841262848</v>
      </c>
      <c r="K36" s="65">
        <v>840556153</v>
      </c>
      <c r="L36" s="65">
        <v>850581917</v>
      </c>
      <c r="M36" s="65">
        <v>2532400918</v>
      </c>
      <c r="N36" s="65">
        <v>841384656</v>
      </c>
      <c r="O36" s="65">
        <v>840185163</v>
      </c>
      <c r="P36" s="65">
        <v>838368556</v>
      </c>
      <c r="Q36" s="65">
        <v>2519938375</v>
      </c>
      <c r="R36" s="65">
        <v>847716757</v>
      </c>
      <c r="S36" s="65">
        <v>845151969</v>
      </c>
      <c r="T36" s="65">
        <v>837528519</v>
      </c>
      <c r="U36" s="65">
        <v>2530397245</v>
      </c>
      <c r="V36" s="65">
        <v>9529413774</v>
      </c>
      <c r="W36" s="65">
        <v>249319800</v>
      </c>
      <c r="X36" s="65">
        <v>9280093974</v>
      </c>
      <c r="Y36" s="66">
        <v>3722.16</v>
      </c>
      <c r="Z36" s="67">
        <v>249319800</v>
      </c>
    </row>
    <row r="37" spans="1:26" ht="13.5">
      <c r="A37" s="63" t="s">
        <v>58</v>
      </c>
      <c r="B37" s="19">
        <v>19324693</v>
      </c>
      <c r="C37" s="19"/>
      <c r="D37" s="64">
        <v>23125576</v>
      </c>
      <c r="E37" s="65">
        <v>23125300</v>
      </c>
      <c r="F37" s="65">
        <v>56741974</v>
      </c>
      <c r="G37" s="65">
        <v>50562922</v>
      </c>
      <c r="H37" s="65">
        <v>53618808</v>
      </c>
      <c r="I37" s="65">
        <v>160923704</v>
      </c>
      <c r="J37" s="65">
        <v>49772414</v>
      </c>
      <c r="K37" s="65">
        <v>53731289</v>
      </c>
      <c r="L37" s="65">
        <v>55247653</v>
      </c>
      <c r="M37" s="65">
        <v>158751356</v>
      </c>
      <c r="N37" s="65">
        <v>52053288</v>
      </c>
      <c r="O37" s="65">
        <v>52313838</v>
      </c>
      <c r="P37" s="65">
        <v>56659325</v>
      </c>
      <c r="Q37" s="65">
        <v>161026451</v>
      </c>
      <c r="R37" s="65">
        <v>60539930</v>
      </c>
      <c r="S37" s="65">
        <v>60167885</v>
      </c>
      <c r="T37" s="65">
        <v>63098908</v>
      </c>
      <c r="U37" s="65">
        <v>183806723</v>
      </c>
      <c r="V37" s="65">
        <v>664508234</v>
      </c>
      <c r="W37" s="65">
        <v>23125300</v>
      </c>
      <c r="X37" s="65">
        <v>641382934</v>
      </c>
      <c r="Y37" s="66">
        <v>2773.51</v>
      </c>
      <c r="Z37" s="67">
        <v>23125300</v>
      </c>
    </row>
    <row r="38" spans="1:26" ht="13.5">
      <c r="A38" s="63" t="s">
        <v>59</v>
      </c>
      <c r="B38" s="19">
        <v>41019756</v>
      </c>
      <c r="C38" s="19"/>
      <c r="D38" s="64">
        <v>39519200</v>
      </c>
      <c r="E38" s="65">
        <v>39520000</v>
      </c>
      <c r="F38" s="65">
        <v>10677239</v>
      </c>
      <c r="G38" s="65">
        <v>10677239</v>
      </c>
      <c r="H38" s="65">
        <v>10677239</v>
      </c>
      <c r="I38" s="65">
        <v>32031717</v>
      </c>
      <c r="J38" s="65">
        <v>10677239</v>
      </c>
      <c r="K38" s="65">
        <v>10677239</v>
      </c>
      <c r="L38" s="65">
        <v>10677239</v>
      </c>
      <c r="M38" s="65">
        <v>32031717</v>
      </c>
      <c r="N38" s="65">
        <v>10677239</v>
      </c>
      <c r="O38" s="65">
        <v>10653635</v>
      </c>
      <c r="P38" s="65">
        <v>10653635</v>
      </c>
      <c r="Q38" s="65">
        <v>31984509</v>
      </c>
      <c r="R38" s="65">
        <v>10653635</v>
      </c>
      <c r="S38" s="65">
        <v>10653635</v>
      </c>
      <c r="T38" s="65">
        <v>8394191</v>
      </c>
      <c r="U38" s="65">
        <v>29701461</v>
      </c>
      <c r="V38" s="65">
        <v>125749404</v>
      </c>
      <c r="W38" s="65">
        <v>39520000</v>
      </c>
      <c r="X38" s="65">
        <v>86229404</v>
      </c>
      <c r="Y38" s="66">
        <v>218.19</v>
      </c>
      <c r="Z38" s="67">
        <v>39520000</v>
      </c>
    </row>
    <row r="39" spans="1:26" ht="13.5">
      <c r="A39" s="63" t="s">
        <v>60</v>
      </c>
      <c r="B39" s="19">
        <v>830657261</v>
      </c>
      <c r="C39" s="19"/>
      <c r="D39" s="64">
        <v>225353465</v>
      </c>
      <c r="E39" s="65">
        <v>298393000</v>
      </c>
      <c r="F39" s="65">
        <v>230603111</v>
      </c>
      <c r="G39" s="65">
        <v>860812866</v>
      </c>
      <c r="H39" s="65">
        <v>858652463</v>
      </c>
      <c r="I39" s="65">
        <v>1950068440</v>
      </c>
      <c r="J39" s="65">
        <v>857273972</v>
      </c>
      <c r="K39" s="65">
        <v>852862674</v>
      </c>
      <c r="L39" s="65">
        <v>860956042</v>
      </c>
      <c r="M39" s="65">
        <v>2571092688</v>
      </c>
      <c r="N39" s="65">
        <v>840198802</v>
      </c>
      <c r="O39" s="65">
        <v>842079997</v>
      </c>
      <c r="P39" s="65">
        <v>837884842</v>
      </c>
      <c r="Q39" s="65">
        <v>2520163641</v>
      </c>
      <c r="R39" s="65">
        <v>843753267</v>
      </c>
      <c r="S39" s="65">
        <v>841935612</v>
      </c>
      <c r="T39" s="65">
        <v>835035862</v>
      </c>
      <c r="U39" s="65">
        <v>2520724741</v>
      </c>
      <c r="V39" s="65">
        <v>9562049510</v>
      </c>
      <c r="W39" s="65">
        <v>298393000</v>
      </c>
      <c r="X39" s="65">
        <v>9263656510</v>
      </c>
      <c r="Y39" s="66">
        <v>3104.52</v>
      </c>
      <c r="Z39" s="67">
        <v>298393000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12037832</v>
      </c>
      <c r="C42" s="19">
        <v>-6124304</v>
      </c>
      <c r="D42" s="64">
        <v>19650570</v>
      </c>
      <c r="E42" s="65">
        <v>34087570</v>
      </c>
      <c r="F42" s="65">
        <v>481842</v>
      </c>
      <c r="G42" s="65">
        <v>-2288014</v>
      </c>
      <c r="H42" s="65">
        <v>-1773032</v>
      </c>
      <c r="I42" s="65">
        <v>-3579204</v>
      </c>
      <c r="J42" s="65">
        <v>-1275298</v>
      </c>
      <c r="K42" s="65">
        <v>-4323848</v>
      </c>
      <c r="L42" s="65">
        <v>9245652</v>
      </c>
      <c r="M42" s="65">
        <v>3646506</v>
      </c>
      <c r="N42" s="65">
        <v>-1816917</v>
      </c>
      <c r="O42" s="65">
        <v>-574306</v>
      </c>
      <c r="P42" s="65">
        <v>-2956786</v>
      </c>
      <c r="Q42" s="65">
        <v>-5348009</v>
      </c>
      <c r="R42" s="65">
        <v>6406215</v>
      </c>
      <c r="S42" s="65">
        <v>-2011166</v>
      </c>
      <c r="T42" s="65">
        <v>-5238646</v>
      </c>
      <c r="U42" s="65">
        <v>-843597</v>
      </c>
      <c r="V42" s="65">
        <v>-6124304</v>
      </c>
      <c r="W42" s="65">
        <v>34087570</v>
      </c>
      <c r="X42" s="65">
        <v>-40211874</v>
      </c>
      <c r="Y42" s="66">
        <v>-117.97</v>
      </c>
      <c r="Z42" s="67">
        <v>34087570</v>
      </c>
    </row>
    <row r="43" spans="1:26" ht="13.5">
      <c r="A43" s="63" t="s">
        <v>63</v>
      </c>
      <c r="B43" s="19">
        <v>-24263597</v>
      </c>
      <c r="C43" s="19">
        <v>14817524</v>
      </c>
      <c r="D43" s="64">
        <v>125300</v>
      </c>
      <c r="E43" s="65">
        <v>-15243000</v>
      </c>
      <c r="F43" s="65">
        <v>2591360</v>
      </c>
      <c r="G43" s="65">
        <v>-294238</v>
      </c>
      <c r="H43" s="65">
        <v>2860964</v>
      </c>
      <c r="I43" s="65">
        <v>5158086</v>
      </c>
      <c r="J43" s="65">
        <v>2702232</v>
      </c>
      <c r="K43" s="65">
        <v>-92659</v>
      </c>
      <c r="L43" s="65">
        <v>-639135</v>
      </c>
      <c r="M43" s="65">
        <v>1970438</v>
      </c>
      <c r="N43" s="65">
        <v>5085541</v>
      </c>
      <c r="O43" s="65">
        <v>3554863</v>
      </c>
      <c r="P43" s="65">
        <v>641575</v>
      </c>
      <c r="Q43" s="65">
        <v>9281979</v>
      </c>
      <c r="R43" s="65">
        <v>-9885991</v>
      </c>
      <c r="S43" s="65">
        <v>2110303</v>
      </c>
      <c r="T43" s="65">
        <v>6182709</v>
      </c>
      <c r="U43" s="65">
        <v>-1592979</v>
      </c>
      <c r="V43" s="65">
        <v>14817524</v>
      </c>
      <c r="W43" s="65">
        <v>-15243000</v>
      </c>
      <c r="X43" s="65">
        <v>30060524</v>
      </c>
      <c r="Y43" s="66">
        <v>-197.21</v>
      </c>
      <c r="Z43" s="67">
        <v>-15243000</v>
      </c>
    </row>
    <row r="44" spans="1:26" ht="13.5">
      <c r="A44" s="63" t="s">
        <v>64</v>
      </c>
      <c r="B44" s="19">
        <v>7650235</v>
      </c>
      <c r="C44" s="19">
        <v>-1762795</v>
      </c>
      <c r="D44" s="64">
        <v>-1709000</v>
      </c>
      <c r="E44" s="65">
        <v>-878050</v>
      </c>
      <c r="F44" s="65">
        <v>-115732</v>
      </c>
      <c r="G44" s="65">
        <v>-116784</v>
      </c>
      <c r="H44" s="65">
        <v>-374381</v>
      </c>
      <c r="I44" s="65">
        <v>-606897</v>
      </c>
      <c r="J44" s="65">
        <v>-118939</v>
      </c>
      <c r="K44" s="65">
        <v>0</v>
      </c>
      <c r="L44" s="65">
        <v>0</v>
      </c>
      <c r="M44" s="65">
        <v>-118939</v>
      </c>
      <c r="N44" s="65">
        <v>-122233</v>
      </c>
      <c r="O44" s="65">
        <v>-127924</v>
      </c>
      <c r="P44" s="65">
        <v>-393177</v>
      </c>
      <c r="Q44" s="65">
        <v>-643334</v>
      </c>
      <c r="R44" s="65">
        <v>-127854</v>
      </c>
      <c r="S44" s="65">
        <v>-126800</v>
      </c>
      <c r="T44" s="65">
        <v>-138971</v>
      </c>
      <c r="U44" s="65">
        <v>-393625</v>
      </c>
      <c r="V44" s="65">
        <v>-1762795</v>
      </c>
      <c r="W44" s="65">
        <v>-878050</v>
      </c>
      <c r="X44" s="65">
        <v>-884745</v>
      </c>
      <c r="Y44" s="66">
        <v>100.76</v>
      </c>
      <c r="Z44" s="67">
        <v>-878050</v>
      </c>
    </row>
    <row r="45" spans="1:26" ht="13.5">
      <c r="A45" s="75" t="s">
        <v>65</v>
      </c>
      <c r="B45" s="22">
        <v>5483853</v>
      </c>
      <c r="C45" s="22">
        <v>13097770</v>
      </c>
      <c r="D45" s="104">
        <v>81578870</v>
      </c>
      <c r="E45" s="105">
        <v>21566520</v>
      </c>
      <c r="F45" s="105">
        <v>9124815</v>
      </c>
      <c r="G45" s="105">
        <v>6425779</v>
      </c>
      <c r="H45" s="105">
        <v>7139330</v>
      </c>
      <c r="I45" s="105">
        <v>7139330</v>
      </c>
      <c r="J45" s="105">
        <v>8447325</v>
      </c>
      <c r="K45" s="105">
        <v>4030818</v>
      </c>
      <c r="L45" s="105">
        <v>12637335</v>
      </c>
      <c r="M45" s="105">
        <v>12637335</v>
      </c>
      <c r="N45" s="105">
        <v>15783726</v>
      </c>
      <c r="O45" s="105">
        <v>18636359</v>
      </c>
      <c r="P45" s="105">
        <v>15927971</v>
      </c>
      <c r="Q45" s="105">
        <v>15927971</v>
      </c>
      <c r="R45" s="105">
        <v>12320341</v>
      </c>
      <c r="S45" s="105">
        <v>12292678</v>
      </c>
      <c r="T45" s="105">
        <v>13097770</v>
      </c>
      <c r="U45" s="105">
        <v>13097770</v>
      </c>
      <c r="V45" s="105">
        <v>13097770</v>
      </c>
      <c r="W45" s="105">
        <v>21566520</v>
      </c>
      <c r="X45" s="105">
        <v>-8468750</v>
      </c>
      <c r="Y45" s="106">
        <v>-39.27</v>
      </c>
      <c r="Z45" s="107">
        <v>21566520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6534312</v>
      </c>
      <c r="E49" s="59">
        <v>2633841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69176603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1904001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1904001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87.22244606838018</v>
      </c>
      <c r="C58" s="5">
        <f>IF(C67=0,0,+(C76/C67)*100)</f>
        <v>0</v>
      </c>
      <c r="D58" s="6">
        <f aca="true" t="shared" si="6" ref="D58:Z58">IF(D67=0,0,+(D76/D67)*100)</f>
        <v>99.9998857289529</v>
      </c>
      <c r="E58" s="7">
        <f t="shared" si="6"/>
        <v>99.99988305629701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100.00001595051002</v>
      </c>
      <c r="K58" s="7">
        <f t="shared" si="6"/>
        <v>100</v>
      </c>
      <c r="L58" s="7">
        <f t="shared" si="6"/>
        <v>100.00001539450338</v>
      </c>
      <c r="M58" s="7">
        <f t="shared" si="6"/>
        <v>100.0000102438555</v>
      </c>
      <c r="N58" s="7">
        <f t="shared" si="6"/>
        <v>100</v>
      </c>
      <c r="O58" s="7">
        <f t="shared" si="6"/>
        <v>100</v>
      </c>
      <c r="P58" s="7">
        <f t="shared" si="6"/>
        <v>99.99998322849747</v>
      </c>
      <c r="Q58" s="7">
        <f t="shared" si="6"/>
        <v>99.99999496875876</v>
      </c>
      <c r="R58" s="7">
        <f t="shared" si="6"/>
        <v>100.00001587037082</v>
      </c>
      <c r="S58" s="7">
        <f t="shared" si="6"/>
        <v>100.00001571644268</v>
      </c>
      <c r="T58" s="7">
        <f t="shared" si="6"/>
        <v>100</v>
      </c>
      <c r="U58" s="7">
        <f t="shared" si="6"/>
        <v>100.00001056468673</v>
      </c>
      <c r="V58" s="7">
        <f t="shared" si="6"/>
        <v>100.00000362490073</v>
      </c>
      <c r="W58" s="7">
        <f t="shared" si="6"/>
        <v>99.99988305629701</v>
      </c>
      <c r="X58" s="7">
        <f t="shared" si="6"/>
        <v>0</v>
      </c>
      <c r="Y58" s="7">
        <f t="shared" si="6"/>
        <v>0</v>
      </c>
      <c r="Z58" s="8">
        <f t="shared" si="6"/>
        <v>99.99988305629701</v>
      </c>
    </row>
    <row r="59" spans="1:26" ht="13.5">
      <c r="A59" s="37" t="s">
        <v>31</v>
      </c>
      <c r="B59" s="9">
        <f aca="true" t="shared" si="7" ref="B59:Z66">IF(B68=0,0,+(B77/B68)*100)</f>
        <v>91.79847138269325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86.2140042538129</v>
      </c>
      <c r="C60" s="12">
        <f t="shared" si="7"/>
        <v>0</v>
      </c>
      <c r="D60" s="3">
        <f t="shared" si="7"/>
        <v>99.99985992228517</v>
      </c>
      <c r="E60" s="13">
        <f t="shared" si="7"/>
        <v>99.99985588482015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100.00001872503486</v>
      </c>
      <c r="K60" s="13">
        <f t="shared" si="7"/>
        <v>100</v>
      </c>
      <c r="L60" s="13">
        <f t="shared" si="7"/>
        <v>100.00001797869488</v>
      </c>
      <c r="M60" s="13">
        <f t="shared" si="7"/>
        <v>100.00001196784672</v>
      </c>
      <c r="N60" s="13">
        <f t="shared" si="7"/>
        <v>100.0000180496879</v>
      </c>
      <c r="O60" s="13">
        <f t="shared" si="7"/>
        <v>100</v>
      </c>
      <c r="P60" s="13">
        <f t="shared" si="7"/>
        <v>100</v>
      </c>
      <c r="Q60" s="13">
        <f t="shared" si="7"/>
        <v>100.0000058476468</v>
      </c>
      <c r="R60" s="13">
        <f t="shared" si="7"/>
        <v>100.00001848600711</v>
      </c>
      <c r="S60" s="13">
        <f t="shared" si="7"/>
        <v>100</v>
      </c>
      <c r="T60" s="13">
        <f t="shared" si="7"/>
        <v>100</v>
      </c>
      <c r="U60" s="13">
        <f t="shared" si="7"/>
        <v>100.00000617747529</v>
      </c>
      <c r="V60" s="13">
        <f t="shared" si="7"/>
        <v>100.00000596261714</v>
      </c>
      <c r="W60" s="13">
        <f t="shared" si="7"/>
        <v>99.99985588482015</v>
      </c>
      <c r="X60" s="13">
        <f t="shared" si="7"/>
        <v>0</v>
      </c>
      <c r="Y60" s="13">
        <f t="shared" si="7"/>
        <v>0</v>
      </c>
      <c r="Z60" s="14">
        <f t="shared" si="7"/>
        <v>99.99985588482015</v>
      </c>
    </row>
    <row r="61" spans="1:26" ht="13.5">
      <c r="A61" s="39" t="s">
        <v>103</v>
      </c>
      <c r="B61" s="12">
        <f t="shared" si="7"/>
        <v>86.12241449017297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100.00004244682157</v>
      </c>
      <c r="S61" s="13">
        <f t="shared" si="7"/>
        <v>100</v>
      </c>
      <c r="T61" s="13">
        <f t="shared" si="7"/>
        <v>100</v>
      </c>
      <c r="U61" s="13">
        <f t="shared" si="7"/>
        <v>100.0000133083066</v>
      </c>
      <c r="V61" s="13">
        <f t="shared" si="7"/>
        <v>100.0000031276191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85.04213816651765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100.00006429222617</v>
      </c>
      <c r="O62" s="13">
        <f t="shared" si="7"/>
        <v>100</v>
      </c>
      <c r="P62" s="13">
        <f t="shared" si="7"/>
        <v>100</v>
      </c>
      <c r="Q62" s="13">
        <f t="shared" si="7"/>
        <v>100.00002155371229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100.00000610658458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94.45150705945854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74.44418770318202</v>
      </c>
      <c r="C64" s="12">
        <f t="shared" si="7"/>
        <v>0</v>
      </c>
      <c r="D64" s="3">
        <f t="shared" si="7"/>
        <v>99.9984993520202</v>
      </c>
      <c r="E64" s="13">
        <f t="shared" si="7"/>
        <v>99.9984993520202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99.9984993520202</v>
      </c>
      <c r="X64" s="13">
        <f t="shared" si="7"/>
        <v>0</v>
      </c>
      <c r="Y64" s="13">
        <f t="shared" si="7"/>
        <v>0</v>
      </c>
      <c r="Z64" s="14">
        <f t="shared" si="7"/>
        <v>99.9984993520202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100.0027195344157</v>
      </c>
      <c r="K65" s="13">
        <f t="shared" si="7"/>
        <v>100</v>
      </c>
      <c r="L65" s="13">
        <f t="shared" si="7"/>
        <v>100.0027195344157</v>
      </c>
      <c r="M65" s="13">
        <f t="shared" si="7"/>
        <v>100.00180694590004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100.00043279270312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99.99912669857129</v>
      </c>
      <c r="O66" s="16">
        <f t="shared" si="7"/>
        <v>100</v>
      </c>
      <c r="P66" s="16">
        <f t="shared" si="7"/>
        <v>99.99912983701847</v>
      </c>
      <c r="Q66" s="16">
        <f t="shared" si="7"/>
        <v>99.99940883146672</v>
      </c>
      <c r="R66" s="16">
        <f t="shared" si="7"/>
        <v>100</v>
      </c>
      <c r="S66" s="16">
        <f t="shared" si="7"/>
        <v>100.00085491275614</v>
      </c>
      <c r="T66" s="16">
        <f t="shared" si="7"/>
        <v>100</v>
      </c>
      <c r="U66" s="16">
        <f t="shared" si="7"/>
        <v>100.00028667916587</v>
      </c>
      <c r="V66" s="16">
        <f t="shared" si="7"/>
        <v>99.99992532052431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79044863</v>
      </c>
      <c r="C67" s="24"/>
      <c r="D67" s="25">
        <v>87511231</v>
      </c>
      <c r="E67" s="26">
        <v>85511231</v>
      </c>
      <c r="F67" s="26">
        <v>10393362</v>
      </c>
      <c r="G67" s="26">
        <v>7139958</v>
      </c>
      <c r="H67" s="26">
        <v>6896865</v>
      </c>
      <c r="I67" s="26">
        <v>24430185</v>
      </c>
      <c r="J67" s="26">
        <v>6269392</v>
      </c>
      <c r="K67" s="26">
        <v>6758682</v>
      </c>
      <c r="L67" s="26">
        <v>6495825</v>
      </c>
      <c r="M67" s="26">
        <v>19523899</v>
      </c>
      <c r="N67" s="26">
        <v>6454068</v>
      </c>
      <c r="O67" s="26">
        <v>7459248</v>
      </c>
      <c r="P67" s="26">
        <v>5962495</v>
      </c>
      <c r="Q67" s="26">
        <v>19875811</v>
      </c>
      <c r="R67" s="26">
        <v>6301050</v>
      </c>
      <c r="S67" s="26">
        <v>6362763</v>
      </c>
      <c r="T67" s="26">
        <v>6267179</v>
      </c>
      <c r="U67" s="26">
        <v>18930992</v>
      </c>
      <c r="V67" s="26">
        <v>82760887</v>
      </c>
      <c r="W67" s="26">
        <v>85511231</v>
      </c>
      <c r="X67" s="26"/>
      <c r="Y67" s="25"/>
      <c r="Z67" s="27">
        <v>85511231</v>
      </c>
    </row>
    <row r="68" spans="1:26" ht="13.5" hidden="1">
      <c r="A68" s="37" t="s">
        <v>31</v>
      </c>
      <c r="B68" s="19">
        <v>12192849</v>
      </c>
      <c r="C68" s="19"/>
      <c r="D68" s="20">
        <v>15320928</v>
      </c>
      <c r="E68" s="21">
        <v>15320928</v>
      </c>
      <c r="F68" s="21">
        <v>5420855</v>
      </c>
      <c r="G68" s="21">
        <v>815104</v>
      </c>
      <c r="H68" s="21">
        <v>811648</v>
      </c>
      <c r="I68" s="21">
        <v>7047607</v>
      </c>
      <c r="J68" s="21">
        <v>819553</v>
      </c>
      <c r="K68" s="21">
        <v>819553</v>
      </c>
      <c r="L68" s="21">
        <v>819553</v>
      </c>
      <c r="M68" s="21">
        <v>2458659</v>
      </c>
      <c r="N68" s="21">
        <v>799298</v>
      </c>
      <c r="O68" s="21">
        <v>818624</v>
      </c>
      <c r="P68" s="21">
        <v>818680</v>
      </c>
      <c r="Q68" s="21">
        <v>2436602</v>
      </c>
      <c r="R68" s="21">
        <v>778966</v>
      </c>
      <c r="S68" s="21">
        <v>812154</v>
      </c>
      <c r="T68" s="21">
        <v>803207</v>
      </c>
      <c r="U68" s="21">
        <v>2394327</v>
      </c>
      <c r="V68" s="21">
        <v>14337195</v>
      </c>
      <c r="W68" s="21">
        <v>15320928</v>
      </c>
      <c r="X68" s="21"/>
      <c r="Y68" s="20"/>
      <c r="Z68" s="23">
        <v>15320928</v>
      </c>
    </row>
    <row r="69" spans="1:26" ht="13.5" hidden="1">
      <c r="A69" s="38" t="s">
        <v>32</v>
      </c>
      <c r="B69" s="19">
        <v>66009015</v>
      </c>
      <c r="C69" s="19"/>
      <c r="D69" s="20">
        <v>71388943</v>
      </c>
      <c r="E69" s="21">
        <v>69388943</v>
      </c>
      <c r="F69" s="21">
        <v>4876989</v>
      </c>
      <c r="G69" s="21">
        <v>6225693</v>
      </c>
      <c r="H69" s="21">
        <v>5981771</v>
      </c>
      <c r="I69" s="21">
        <v>17084453</v>
      </c>
      <c r="J69" s="21">
        <v>5340444</v>
      </c>
      <c r="K69" s="21">
        <v>5808861</v>
      </c>
      <c r="L69" s="21">
        <v>5562139</v>
      </c>
      <c r="M69" s="21">
        <v>16711444</v>
      </c>
      <c r="N69" s="21">
        <v>5540262</v>
      </c>
      <c r="O69" s="21">
        <v>6531740</v>
      </c>
      <c r="P69" s="21">
        <v>5028894</v>
      </c>
      <c r="Q69" s="21">
        <v>17100896</v>
      </c>
      <c r="R69" s="21">
        <v>5409497</v>
      </c>
      <c r="S69" s="21">
        <v>5433638</v>
      </c>
      <c r="T69" s="21">
        <v>5344708</v>
      </c>
      <c r="U69" s="21">
        <v>16187843</v>
      </c>
      <c r="V69" s="21">
        <v>67084636</v>
      </c>
      <c r="W69" s="21">
        <v>69388943</v>
      </c>
      <c r="X69" s="21"/>
      <c r="Y69" s="20"/>
      <c r="Z69" s="23">
        <v>69388943</v>
      </c>
    </row>
    <row r="70" spans="1:26" ht="13.5" hidden="1">
      <c r="A70" s="39" t="s">
        <v>103</v>
      </c>
      <c r="B70" s="19">
        <v>38911668</v>
      </c>
      <c r="C70" s="19"/>
      <c r="D70" s="20">
        <v>38621908</v>
      </c>
      <c r="E70" s="21">
        <v>36621908</v>
      </c>
      <c r="F70" s="21">
        <v>2578670</v>
      </c>
      <c r="G70" s="21">
        <v>3450702</v>
      </c>
      <c r="H70" s="21">
        <v>3129054</v>
      </c>
      <c r="I70" s="21">
        <v>9158426</v>
      </c>
      <c r="J70" s="21">
        <v>2427198</v>
      </c>
      <c r="K70" s="21">
        <v>2574013</v>
      </c>
      <c r="L70" s="21">
        <v>2516416</v>
      </c>
      <c r="M70" s="21">
        <v>7517627</v>
      </c>
      <c r="N70" s="21">
        <v>2438740</v>
      </c>
      <c r="O70" s="21">
        <v>3293526</v>
      </c>
      <c r="P70" s="21">
        <v>2050780</v>
      </c>
      <c r="Q70" s="21">
        <v>7783046</v>
      </c>
      <c r="R70" s="21">
        <v>2355889</v>
      </c>
      <c r="S70" s="21">
        <v>2555253</v>
      </c>
      <c r="T70" s="21">
        <v>2602962</v>
      </c>
      <c r="U70" s="21">
        <v>7514104</v>
      </c>
      <c r="V70" s="21">
        <v>31973203</v>
      </c>
      <c r="W70" s="21">
        <v>36621908</v>
      </c>
      <c r="X70" s="21"/>
      <c r="Y70" s="20"/>
      <c r="Z70" s="23">
        <v>36621908</v>
      </c>
    </row>
    <row r="71" spans="1:26" ht="13.5" hidden="1">
      <c r="A71" s="39" t="s">
        <v>104</v>
      </c>
      <c r="B71" s="19">
        <v>13370895</v>
      </c>
      <c r="C71" s="19"/>
      <c r="D71" s="20">
        <v>14791147</v>
      </c>
      <c r="E71" s="21">
        <v>14791147</v>
      </c>
      <c r="F71" s="21">
        <v>751425</v>
      </c>
      <c r="G71" s="21">
        <v>1227787</v>
      </c>
      <c r="H71" s="21">
        <v>1304820</v>
      </c>
      <c r="I71" s="21">
        <v>3284032</v>
      </c>
      <c r="J71" s="21">
        <v>1359490</v>
      </c>
      <c r="K71" s="21">
        <v>1679969</v>
      </c>
      <c r="L71" s="21">
        <v>1485844</v>
      </c>
      <c r="M71" s="21">
        <v>4525303</v>
      </c>
      <c r="N71" s="21">
        <v>1555398</v>
      </c>
      <c r="O71" s="21">
        <v>1670247</v>
      </c>
      <c r="P71" s="21">
        <v>1413927</v>
      </c>
      <c r="Q71" s="21">
        <v>4639572</v>
      </c>
      <c r="R71" s="21">
        <v>1428041</v>
      </c>
      <c r="S71" s="21">
        <v>1316419</v>
      </c>
      <c r="T71" s="21">
        <v>1182399</v>
      </c>
      <c r="U71" s="21">
        <v>3926859</v>
      </c>
      <c r="V71" s="21">
        <v>16375766</v>
      </c>
      <c r="W71" s="21">
        <v>14791147</v>
      </c>
      <c r="X71" s="21"/>
      <c r="Y71" s="20"/>
      <c r="Z71" s="23">
        <v>14791147</v>
      </c>
    </row>
    <row r="72" spans="1:26" ht="13.5" hidden="1">
      <c r="A72" s="39" t="s">
        <v>105</v>
      </c>
      <c r="B72" s="19">
        <v>9011456</v>
      </c>
      <c r="C72" s="19"/>
      <c r="D72" s="20">
        <v>11182780</v>
      </c>
      <c r="E72" s="21">
        <v>11182780</v>
      </c>
      <c r="F72" s="21">
        <v>952839</v>
      </c>
      <c r="G72" s="21">
        <v>952951</v>
      </c>
      <c r="H72" s="21">
        <v>953272</v>
      </c>
      <c r="I72" s="21">
        <v>2859062</v>
      </c>
      <c r="J72" s="21">
        <v>953384</v>
      </c>
      <c r="K72" s="21">
        <v>953507</v>
      </c>
      <c r="L72" s="21">
        <v>956084</v>
      </c>
      <c r="M72" s="21">
        <v>2862975</v>
      </c>
      <c r="N72" s="21">
        <v>956420</v>
      </c>
      <c r="O72" s="21">
        <v>967195</v>
      </c>
      <c r="P72" s="21">
        <v>957948</v>
      </c>
      <c r="Q72" s="21">
        <v>2881563</v>
      </c>
      <c r="R72" s="21">
        <v>958172</v>
      </c>
      <c r="S72" s="21">
        <v>958508</v>
      </c>
      <c r="T72" s="21">
        <v>963477</v>
      </c>
      <c r="U72" s="21">
        <v>2880157</v>
      </c>
      <c r="V72" s="21">
        <v>11483757</v>
      </c>
      <c r="W72" s="21">
        <v>11182780</v>
      </c>
      <c r="X72" s="21"/>
      <c r="Y72" s="20"/>
      <c r="Z72" s="23">
        <v>11182780</v>
      </c>
    </row>
    <row r="73" spans="1:26" ht="13.5" hidden="1">
      <c r="A73" s="39" t="s">
        <v>106</v>
      </c>
      <c r="B73" s="19">
        <v>4695605</v>
      </c>
      <c r="C73" s="19"/>
      <c r="D73" s="20">
        <v>6663788</v>
      </c>
      <c r="E73" s="21">
        <v>6663788</v>
      </c>
      <c r="F73" s="21">
        <v>562344</v>
      </c>
      <c r="G73" s="21">
        <v>562414</v>
      </c>
      <c r="H73" s="21">
        <v>562483</v>
      </c>
      <c r="I73" s="21">
        <v>1687241</v>
      </c>
      <c r="J73" s="21">
        <v>563601</v>
      </c>
      <c r="K73" s="21">
        <v>564230</v>
      </c>
      <c r="L73" s="21">
        <v>567024</v>
      </c>
      <c r="M73" s="21">
        <v>1694855</v>
      </c>
      <c r="N73" s="21">
        <v>567933</v>
      </c>
      <c r="O73" s="21">
        <v>568631</v>
      </c>
      <c r="P73" s="21">
        <v>569469</v>
      </c>
      <c r="Q73" s="21">
        <v>1706033</v>
      </c>
      <c r="R73" s="21">
        <v>569530</v>
      </c>
      <c r="S73" s="21">
        <v>570028</v>
      </c>
      <c r="T73" s="21">
        <v>562108</v>
      </c>
      <c r="U73" s="21">
        <v>1701666</v>
      </c>
      <c r="V73" s="21">
        <v>6789795</v>
      </c>
      <c r="W73" s="21">
        <v>6663788</v>
      </c>
      <c r="X73" s="21"/>
      <c r="Y73" s="20"/>
      <c r="Z73" s="23">
        <v>6663788</v>
      </c>
    </row>
    <row r="74" spans="1:26" ht="13.5" hidden="1">
      <c r="A74" s="39" t="s">
        <v>107</v>
      </c>
      <c r="B74" s="19">
        <v>19391</v>
      </c>
      <c r="C74" s="19"/>
      <c r="D74" s="20">
        <v>129320</v>
      </c>
      <c r="E74" s="21">
        <v>129320</v>
      </c>
      <c r="F74" s="21">
        <v>31711</v>
      </c>
      <c r="G74" s="21">
        <v>31839</v>
      </c>
      <c r="H74" s="21">
        <v>32142</v>
      </c>
      <c r="I74" s="21">
        <v>95692</v>
      </c>
      <c r="J74" s="21">
        <v>36771</v>
      </c>
      <c r="K74" s="21">
        <v>37142</v>
      </c>
      <c r="L74" s="21">
        <v>36771</v>
      </c>
      <c r="M74" s="21">
        <v>110684</v>
      </c>
      <c r="N74" s="21">
        <v>21771</v>
      </c>
      <c r="O74" s="21">
        <v>32141</v>
      </c>
      <c r="P74" s="21">
        <v>36770</v>
      </c>
      <c r="Q74" s="21">
        <v>90682</v>
      </c>
      <c r="R74" s="21">
        <v>97865</v>
      </c>
      <c r="S74" s="21">
        <v>33430</v>
      </c>
      <c r="T74" s="21">
        <v>33762</v>
      </c>
      <c r="U74" s="21">
        <v>165057</v>
      </c>
      <c r="V74" s="21">
        <v>462115</v>
      </c>
      <c r="W74" s="21">
        <v>129320</v>
      </c>
      <c r="X74" s="21"/>
      <c r="Y74" s="20"/>
      <c r="Z74" s="23">
        <v>129320</v>
      </c>
    </row>
    <row r="75" spans="1:26" ht="13.5" hidden="1">
      <c r="A75" s="40" t="s">
        <v>110</v>
      </c>
      <c r="B75" s="28">
        <v>842999</v>
      </c>
      <c r="C75" s="28"/>
      <c r="D75" s="29">
        <v>801360</v>
      </c>
      <c r="E75" s="30">
        <v>801360</v>
      </c>
      <c r="F75" s="30">
        <v>95518</v>
      </c>
      <c r="G75" s="30">
        <v>99161</v>
      </c>
      <c r="H75" s="30">
        <v>103446</v>
      </c>
      <c r="I75" s="30">
        <v>298125</v>
      </c>
      <c r="J75" s="30">
        <v>109395</v>
      </c>
      <c r="K75" s="30">
        <v>130268</v>
      </c>
      <c r="L75" s="30">
        <v>114133</v>
      </c>
      <c r="M75" s="30">
        <v>353796</v>
      </c>
      <c r="N75" s="30">
        <v>114508</v>
      </c>
      <c r="O75" s="30">
        <v>108884</v>
      </c>
      <c r="P75" s="30">
        <v>114921</v>
      </c>
      <c r="Q75" s="30">
        <v>338313</v>
      </c>
      <c r="R75" s="30">
        <v>112587</v>
      </c>
      <c r="S75" s="30">
        <v>116971</v>
      </c>
      <c r="T75" s="30">
        <v>119264</v>
      </c>
      <c r="U75" s="30">
        <v>348822</v>
      </c>
      <c r="V75" s="30">
        <v>1339056</v>
      </c>
      <c r="W75" s="30">
        <v>801360</v>
      </c>
      <c r="X75" s="30"/>
      <c r="Y75" s="29"/>
      <c r="Z75" s="31">
        <v>801360</v>
      </c>
    </row>
    <row r="76" spans="1:26" ht="13.5" hidden="1">
      <c r="A76" s="42" t="s">
        <v>222</v>
      </c>
      <c r="B76" s="32">
        <v>68944863</v>
      </c>
      <c r="C76" s="32">
        <v>82760890</v>
      </c>
      <c r="D76" s="33">
        <v>87511131</v>
      </c>
      <c r="E76" s="34">
        <v>85511131</v>
      </c>
      <c r="F76" s="34">
        <v>10393362</v>
      </c>
      <c r="G76" s="34">
        <v>7139958</v>
      </c>
      <c r="H76" s="34">
        <v>6896865</v>
      </c>
      <c r="I76" s="34">
        <v>24430185</v>
      </c>
      <c r="J76" s="34">
        <v>6269393</v>
      </c>
      <c r="K76" s="34">
        <v>6758682</v>
      </c>
      <c r="L76" s="34">
        <v>6495826</v>
      </c>
      <c r="M76" s="34">
        <v>19523901</v>
      </c>
      <c r="N76" s="34">
        <v>6454068</v>
      </c>
      <c r="O76" s="34">
        <v>7459248</v>
      </c>
      <c r="P76" s="34">
        <v>5962494</v>
      </c>
      <c r="Q76" s="34">
        <v>19875810</v>
      </c>
      <c r="R76" s="34">
        <v>6301051</v>
      </c>
      <c r="S76" s="34">
        <v>6362764</v>
      </c>
      <c r="T76" s="34">
        <v>6267179</v>
      </c>
      <c r="U76" s="34">
        <v>18930994</v>
      </c>
      <c r="V76" s="34">
        <v>82760890</v>
      </c>
      <c r="W76" s="34">
        <v>85511131</v>
      </c>
      <c r="X76" s="34"/>
      <c r="Y76" s="33"/>
      <c r="Z76" s="35">
        <v>85511131</v>
      </c>
    </row>
    <row r="77" spans="1:26" ht="13.5" hidden="1">
      <c r="A77" s="37" t="s">
        <v>31</v>
      </c>
      <c r="B77" s="19">
        <v>11192849</v>
      </c>
      <c r="C77" s="19">
        <v>14337195</v>
      </c>
      <c r="D77" s="20">
        <v>15320928</v>
      </c>
      <c r="E77" s="21">
        <v>15320928</v>
      </c>
      <c r="F77" s="21">
        <v>5420855</v>
      </c>
      <c r="G77" s="21">
        <v>815104</v>
      </c>
      <c r="H77" s="21">
        <v>811648</v>
      </c>
      <c r="I77" s="21">
        <v>7047607</v>
      </c>
      <c r="J77" s="21">
        <v>819553</v>
      </c>
      <c r="K77" s="21">
        <v>819553</v>
      </c>
      <c r="L77" s="21">
        <v>819553</v>
      </c>
      <c r="M77" s="21">
        <v>2458659</v>
      </c>
      <c r="N77" s="21">
        <v>799298</v>
      </c>
      <c r="O77" s="21">
        <v>818624</v>
      </c>
      <c r="P77" s="21">
        <v>818680</v>
      </c>
      <c r="Q77" s="21">
        <v>2436602</v>
      </c>
      <c r="R77" s="21">
        <v>778966</v>
      </c>
      <c r="S77" s="21">
        <v>812154</v>
      </c>
      <c r="T77" s="21">
        <v>803207</v>
      </c>
      <c r="U77" s="21">
        <v>2394327</v>
      </c>
      <c r="V77" s="21">
        <v>14337195</v>
      </c>
      <c r="W77" s="21">
        <v>15320928</v>
      </c>
      <c r="X77" s="21"/>
      <c r="Y77" s="20"/>
      <c r="Z77" s="23">
        <v>15320928</v>
      </c>
    </row>
    <row r="78" spans="1:26" ht="13.5" hidden="1">
      <c r="A78" s="38" t="s">
        <v>32</v>
      </c>
      <c r="B78" s="19">
        <v>56909015</v>
      </c>
      <c r="C78" s="19">
        <v>67084640</v>
      </c>
      <c r="D78" s="20">
        <v>71388843</v>
      </c>
      <c r="E78" s="21">
        <v>69388843</v>
      </c>
      <c r="F78" s="21">
        <v>4876989</v>
      </c>
      <c r="G78" s="21">
        <v>6225693</v>
      </c>
      <c r="H78" s="21">
        <v>5981771</v>
      </c>
      <c r="I78" s="21">
        <v>17084453</v>
      </c>
      <c r="J78" s="21">
        <v>5340445</v>
      </c>
      <c r="K78" s="21">
        <v>5808861</v>
      </c>
      <c r="L78" s="21">
        <v>5562140</v>
      </c>
      <c r="M78" s="21">
        <v>16711446</v>
      </c>
      <c r="N78" s="21">
        <v>5540263</v>
      </c>
      <c r="O78" s="21">
        <v>6531740</v>
      </c>
      <c r="P78" s="21">
        <v>5028894</v>
      </c>
      <c r="Q78" s="21">
        <v>17100897</v>
      </c>
      <c r="R78" s="21">
        <v>5409498</v>
      </c>
      <c r="S78" s="21">
        <v>5433638</v>
      </c>
      <c r="T78" s="21">
        <v>5344708</v>
      </c>
      <c r="U78" s="21">
        <v>16187844</v>
      </c>
      <c r="V78" s="21">
        <v>67084640</v>
      </c>
      <c r="W78" s="21">
        <v>69388843</v>
      </c>
      <c r="X78" s="21"/>
      <c r="Y78" s="20"/>
      <c r="Z78" s="23">
        <v>69388843</v>
      </c>
    </row>
    <row r="79" spans="1:26" ht="13.5" hidden="1">
      <c r="A79" s="39" t="s">
        <v>103</v>
      </c>
      <c r="B79" s="19">
        <v>33511668</v>
      </c>
      <c r="C79" s="19">
        <v>31973204</v>
      </c>
      <c r="D79" s="20">
        <v>38621908</v>
      </c>
      <c r="E79" s="21">
        <v>36621908</v>
      </c>
      <c r="F79" s="21">
        <v>2578670</v>
      </c>
      <c r="G79" s="21">
        <v>3450702</v>
      </c>
      <c r="H79" s="21">
        <v>3129054</v>
      </c>
      <c r="I79" s="21">
        <v>9158426</v>
      </c>
      <c r="J79" s="21">
        <v>2427198</v>
      </c>
      <c r="K79" s="21">
        <v>2574013</v>
      </c>
      <c r="L79" s="21">
        <v>2516416</v>
      </c>
      <c r="M79" s="21">
        <v>7517627</v>
      </c>
      <c r="N79" s="21">
        <v>2438740</v>
      </c>
      <c r="O79" s="21">
        <v>3293526</v>
      </c>
      <c r="P79" s="21">
        <v>2050780</v>
      </c>
      <c r="Q79" s="21">
        <v>7783046</v>
      </c>
      <c r="R79" s="21">
        <v>2355890</v>
      </c>
      <c r="S79" s="21">
        <v>2555253</v>
      </c>
      <c r="T79" s="21">
        <v>2602962</v>
      </c>
      <c r="U79" s="21">
        <v>7514105</v>
      </c>
      <c r="V79" s="21">
        <v>31973204</v>
      </c>
      <c r="W79" s="21">
        <v>36621908</v>
      </c>
      <c r="X79" s="21"/>
      <c r="Y79" s="20"/>
      <c r="Z79" s="23">
        <v>36621908</v>
      </c>
    </row>
    <row r="80" spans="1:26" ht="13.5" hidden="1">
      <c r="A80" s="39" t="s">
        <v>104</v>
      </c>
      <c r="B80" s="19">
        <v>11370895</v>
      </c>
      <c r="C80" s="19">
        <v>16375767</v>
      </c>
      <c r="D80" s="20">
        <v>14791147</v>
      </c>
      <c r="E80" s="21">
        <v>14791147</v>
      </c>
      <c r="F80" s="21">
        <v>751425</v>
      </c>
      <c r="G80" s="21">
        <v>1227787</v>
      </c>
      <c r="H80" s="21">
        <v>1304820</v>
      </c>
      <c r="I80" s="21">
        <v>3284032</v>
      </c>
      <c r="J80" s="21">
        <v>1359490</v>
      </c>
      <c r="K80" s="21">
        <v>1679969</v>
      </c>
      <c r="L80" s="21">
        <v>1485844</v>
      </c>
      <c r="M80" s="21">
        <v>4525303</v>
      </c>
      <c r="N80" s="21">
        <v>1555399</v>
      </c>
      <c r="O80" s="21">
        <v>1670247</v>
      </c>
      <c r="P80" s="21">
        <v>1413927</v>
      </c>
      <c r="Q80" s="21">
        <v>4639573</v>
      </c>
      <c r="R80" s="21">
        <v>1428041</v>
      </c>
      <c r="S80" s="21">
        <v>1316419</v>
      </c>
      <c r="T80" s="21">
        <v>1182399</v>
      </c>
      <c r="U80" s="21">
        <v>3926859</v>
      </c>
      <c r="V80" s="21">
        <v>16375767</v>
      </c>
      <c r="W80" s="21">
        <v>14791147</v>
      </c>
      <c r="X80" s="21"/>
      <c r="Y80" s="20"/>
      <c r="Z80" s="23">
        <v>14791147</v>
      </c>
    </row>
    <row r="81" spans="1:26" ht="13.5" hidden="1">
      <c r="A81" s="39" t="s">
        <v>105</v>
      </c>
      <c r="B81" s="19">
        <v>8511456</v>
      </c>
      <c r="C81" s="19">
        <v>11483757</v>
      </c>
      <c r="D81" s="20">
        <v>11182780</v>
      </c>
      <c r="E81" s="21">
        <v>11182780</v>
      </c>
      <c r="F81" s="21">
        <v>952839</v>
      </c>
      <c r="G81" s="21">
        <v>952951</v>
      </c>
      <c r="H81" s="21">
        <v>953272</v>
      </c>
      <c r="I81" s="21">
        <v>2859062</v>
      </c>
      <c r="J81" s="21">
        <v>953384</v>
      </c>
      <c r="K81" s="21">
        <v>953507</v>
      </c>
      <c r="L81" s="21">
        <v>956084</v>
      </c>
      <c r="M81" s="21">
        <v>2862975</v>
      </c>
      <c r="N81" s="21">
        <v>956420</v>
      </c>
      <c r="O81" s="21">
        <v>967195</v>
      </c>
      <c r="P81" s="21">
        <v>957948</v>
      </c>
      <c r="Q81" s="21">
        <v>2881563</v>
      </c>
      <c r="R81" s="21">
        <v>958172</v>
      </c>
      <c r="S81" s="21">
        <v>958508</v>
      </c>
      <c r="T81" s="21">
        <v>963477</v>
      </c>
      <c r="U81" s="21">
        <v>2880157</v>
      </c>
      <c r="V81" s="21">
        <v>11483757</v>
      </c>
      <c r="W81" s="21">
        <v>11182780</v>
      </c>
      <c r="X81" s="21"/>
      <c r="Y81" s="20"/>
      <c r="Z81" s="23">
        <v>11182780</v>
      </c>
    </row>
    <row r="82" spans="1:26" ht="13.5" hidden="1">
      <c r="A82" s="39" t="s">
        <v>106</v>
      </c>
      <c r="B82" s="19">
        <v>3495605</v>
      </c>
      <c r="C82" s="19">
        <v>6789795</v>
      </c>
      <c r="D82" s="20">
        <v>6663688</v>
      </c>
      <c r="E82" s="21">
        <v>6663688</v>
      </c>
      <c r="F82" s="21">
        <v>562344</v>
      </c>
      <c r="G82" s="21">
        <v>562414</v>
      </c>
      <c r="H82" s="21">
        <v>562483</v>
      </c>
      <c r="I82" s="21">
        <v>1687241</v>
      </c>
      <c r="J82" s="21">
        <v>563601</v>
      </c>
      <c r="K82" s="21">
        <v>564230</v>
      </c>
      <c r="L82" s="21">
        <v>567024</v>
      </c>
      <c r="M82" s="21">
        <v>1694855</v>
      </c>
      <c r="N82" s="21">
        <v>567933</v>
      </c>
      <c r="O82" s="21">
        <v>568631</v>
      </c>
      <c r="P82" s="21">
        <v>569469</v>
      </c>
      <c r="Q82" s="21">
        <v>1706033</v>
      </c>
      <c r="R82" s="21">
        <v>569530</v>
      </c>
      <c r="S82" s="21">
        <v>570028</v>
      </c>
      <c r="T82" s="21">
        <v>562108</v>
      </c>
      <c r="U82" s="21">
        <v>1701666</v>
      </c>
      <c r="V82" s="21">
        <v>6789795</v>
      </c>
      <c r="W82" s="21">
        <v>6663688</v>
      </c>
      <c r="X82" s="21"/>
      <c r="Y82" s="20"/>
      <c r="Z82" s="23">
        <v>6663688</v>
      </c>
    </row>
    <row r="83" spans="1:26" ht="13.5" hidden="1">
      <c r="A83" s="39" t="s">
        <v>107</v>
      </c>
      <c r="B83" s="19">
        <v>19391</v>
      </c>
      <c r="C83" s="19">
        <v>462117</v>
      </c>
      <c r="D83" s="20">
        <v>129320</v>
      </c>
      <c r="E83" s="21">
        <v>129320</v>
      </c>
      <c r="F83" s="21">
        <v>31711</v>
      </c>
      <c r="G83" s="21">
        <v>31839</v>
      </c>
      <c r="H83" s="21">
        <v>32142</v>
      </c>
      <c r="I83" s="21">
        <v>95692</v>
      </c>
      <c r="J83" s="21">
        <v>36772</v>
      </c>
      <c r="K83" s="21">
        <v>37142</v>
      </c>
      <c r="L83" s="21">
        <v>36772</v>
      </c>
      <c r="M83" s="21">
        <v>110686</v>
      </c>
      <c r="N83" s="21">
        <v>21771</v>
      </c>
      <c r="O83" s="21">
        <v>32141</v>
      </c>
      <c r="P83" s="21">
        <v>36770</v>
      </c>
      <c r="Q83" s="21">
        <v>90682</v>
      </c>
      <c r="R83" s="21">
        <v>97865</v>
      </c>
      <c r="S83" s="21">
        <v>33430</v>
      </c>
      <c r="T83" s="21">
        <v>33762</v>
      </c>
      <c r="U83" s="21">
        <v>165057</v>
      </c>
      <c r="V83" s="21">
        <v>462117</v>
      </c>
      <c r="W83" s="21">
        <v>129320</v>
      </c>
      <c r="X83" s="21"/>
      <c r="Y83" s="20"/>
      <c r="Z83" s="23">
        <v>129320</v>
      </c>
    </row>
    <row r="84" spans="1:26" ht="13.5" hidden="1">
      <c r="A84" s="40" t="s">
        <v>110</v>
      </c>
      <c r="B84" s="28">
        <v>842999</v>
      </c>
      <c r="C84" s="28">
        <v>1339055</v>
      </c>
      <c r="D84" s="29">
        <v>801360</v>
      </c>
      <c r="E84" s="30">
        <v>801360</v>
      </c>
      <c r="F84" s="30">
        <v>95518</v>
      </c>
      <c r="G84" s="30">
        <v>99161</v>
      </c>
      <c r="H84" s="30">
        <v>103446</v>
      </c>
      <c r="I84" s="30">
        <v>298125</v>
      </c>
      <c r="J84" s="30">
        <v>109395</v>
      </c>
      <c r="K84" s="30">
        <v>130268</v>
      </c>
      <c r="L84" s="30">
        <v>114133</v>
      </c>
      <c r="M84" s="30">
        <v>353796</v>
      </c>
      <c r="N84" s="30">
        <v>114507</v>
      </c>
      <c r="O84" s="30">
        <v>108884</v>
      </c>
      <c r="P84" s="30">
        <v>114920</v>
      </c>
      <c r="Q84" s="30">
        <v>338311</v>
      </c>
      <c r="R84" s="30">
        <v>112587</v>
      </c>
      <c r="S84" s="30">
        <v>116972</v>
      </c>
      <c r="T84" s="30">
        <v>119264</v>
      </c>
      <c r="U84" s="30">
        <v>348823</v>
      </c>
      <c r="V84" s="30">
        <v>1339055</v>
      </c>
      <c r="W84" s="30">
        <v>801360</v>
      </c>
      <c r="X84" s="30"/>
      <c r="Y84" s="29"/>
      <c r="Z84" s="31">
        <v>801360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29385706</v>
      </c>
      <c r="D5" s="158">
        <f>SUM(D6:D8)</f>
        <v>0</v>
      </c>
      <c r="E5" s="159">
        <f t="shared" si="0"/>
        <v>33834035</v>
      </c>
      <c r="F5" s="105">
        <f t="shared" si="0"/>
        <v>33834036</v>
      </c>
      <c r="G5" s="105">
        <f t="shared" si="0"/>
        <v>11528784</v>
      </c>
      <c r="H5" s="105">
        <f t="shared" si="0"/>
        <v>1787471</v>
      </c>
      <c r="I5" s="105">
        <f t="shared" si="0"/>
        <v>1033342</v>
      </c>
      <c r="J5" s="105">
        <f t="shared" si="0"/>
        <v>14349597</v>
      </c>
      <c r="K5" s="105">
        <f t="shared" si="0"/>
        <v>1149258</v>
      </c>
      <c r="L5" s="105">
        <f t="shared" si="0"/>
        <v>1134508</v>
      </c>
      <c r="M5" s="105">
        <f t="shared" si="0"/>
        <v>5897197</v>
      </c>
      <c r="N5" s="105">
        <f t="shared" si="0"/>
        <v>8180963</v>
      </c>
      <c r="O5" s="105">
        <f t="shared" si="0"/>
        <v>970494</v>
      </c>
      <c r="P5" s="105">
        <f t="shared" si="0"/>
        <v>1298672</v>
      </c>
      <c r="Q5" s="105">
        <f t="shared" si="0"/>
        <v>1055761</v>
      </c>
      <c r="R5" s="105">
        <f t="shared" si="0"/>
        <v>3324927</v>
      </c>
      <c r="S5" s="105">
        <f t="shared" si="0"/>
        <v>4661387</v>
      </c>
      <c r="T5" s="105">
        <f t="shared" si="0"/>
        <v>1019029</v>
      </c>
      <c r="U5" s="105">
        <f t="shared" si="0"/>
        <v>1701217</v>
      </c>
      <c r="V5" s="105">
        <f t="shared" si="0"/>
        <v>7381633</v>
      </c>
      <c r="W5" s="105">
        <f t="shared" si="0"/>
        <v>33237120</v>
      </c>
      <c r="X5" s="105">
        <f t="shared" si="0"/>
        <v>33834036</v>
      </c>
      <c r="Y5" s="105">
        <f t="shared" si="0"/>
        <v>-596916</v>
      </c>
      <c r="Z5" s="142">
        <f>+IF(X5&lt;&gt;0,+(Y5/X5)*100,0)</f>
        <v>-1.764247103124203</v>
      </c>
      <c r="AA5" s="158">
        <f>SUM(AA6:AA8)</f>
        <v>33834036</v>
      </c>
    </row>
    <row r="6" spans="1:27" ht="13.5">
      <c r="A6" s="143" t="s">
        <v>75</v>
      </c>
      <c r="B6" s="141"/>
      <c r="C6" s="160">
        <v>1971758</v>
      </c>
      <c r="D6" s="160"/>
      <c r="E6" s="161">
        <v>1912473</v>
      </c>
      <c r="F6" s="65">
        <v>1912474</v>
      </c>
      <c r="G6" s="65">
        <v>463043</v>
      </c>
      <c r="H6" s="65">
        <v>503488</v>
      </c>
      <c r="I6" s="65">
        <v>44397</v>
      </c>
      <c r="J6" s="65">
        <v>1010928</v>
      </c>
      <c r="K6" s="65">
        <v>54648</v>
      </c>
      <c r="L6" s="65">
        <v>53557</v>
      </c>
      <c r="M6" s="65">
        <v>381023</v>
      </c>
      <c r="N6" s="65">
        <v>489228</v>
      </c>
      <c r="O6" s="65">
        <v>54117</v>
      </c>
      <c r="P6" s="65">
        <v>257333</v>
      </c>
      <c r="Q6" s="65">
        <v>62430</v>
      </c>
      <c r="R6" s="65">
        <v>373880</v>
      </c>
      <c r="S6" s="65">
        <v>331029</v>
      </c>
      <c r="T6" s="65">
        <v>57181</v>
      </c>
      <c r="U6" s="65">
        <v>499546</v>
      </c>
      <c r="V6" s="65">
        <v>887756</v>
      </c>
      <c r="W6" s="65">
        <v>2761792</v>
      </c>
      <c r="X6" s="65">
        <v>1912474</v>
      </c>
      <c r="Y6" s="65">
        <v>849318</v>
      </c>
      <c r="Z6" s="145">
        <v>44.41</v>
      </c>
      <c r="AA6" s="160">
        <v>1912474</v>
      </c>
    </row>
    <row r="7" spans="1:27" ht="13.5">
      <c r="A7" s="143" t="s">
        <v>76</v>
      </c>
      <c r="B7" s="141"/>
      <c r="C7" s="162">
        <v>14832468</v>
      </c>
      <c r="D7" s="162"/>
      <c r="E7" s="163">
        <v>31885401</v>
      </c>
      <c r="F7" s="164">
        <v>31885401</v>
      </c>
      <c r="G7" s="164">
        <v>11065741</v>
      </c>
      <c r="H7" s="164">
        <v>1283983</v>
      </c>
      <c r="I7" s="164">
        <v>988945</v>
      </c>
      <c r="J7" s="164">
        <v>13338669</v>
      </c>
      <c r="K7" s="164">
        <v>1094610</v>
      </c>
      <c r="L7" s="164">
        <v>1080951</v>
      </c>
      <c r="M7" s="164">
        <v>5516174</v>
      </c>
      <c r="N7" s="164">
        <v>7691735</v>
      </c>
      <c r="O7" s="164">
        <v>916377</v>
      </c>
      <c r="P7" s="164">
        <v>1041339</v>
      </c>
      <c r="Q7" s="164">
        <v>993331</v>
      </c>
      <c r="R7" s="164">
        <v>2951047</v>
      </c>
      <c r="S7" s="164">
        <v>4330358</v>
      </c>
      <c r="T7" s="164">
        <v>961848</v>
      </c>
      <c r="U7" s="164">
        <v>1201671</v>
      </c>
      <c r="V7" s="164">
        <v>6493877</v>
      </c>
      <c r="W7" s="164">
        <v>30475328</v>
      </c>
      <c r="X7" s="164">
        <v>31885401</v>
      </c>
      <c r="Y7" s="164">
        <v>-1410073</v>
      </c>
      <c r="Z7" s="146">
        <v>-4.42</v>
      </c>
      <c r="AA7" s="162">
        <v>31885401</v>
      </c>
    </row>
    <row r="8" spans="1:27" ht="13.5">
      <c r="A8" s="143" t="s">
        <v>77</v>
      </c>
      <c r="B8" s="141"/>
      <c r="C8" s="160">
        <v>12581480</v>
      </c>
      <c r="D8" s="160"/>
      <c r="E8" s="161">
        <v>36161</v>
      </c>
      <c r="F8" s="65">
        <v>36161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36161</v>
      </c>
      <c r="Y8" s="65">
        <v>-36161</v>
      </c>
      <c r="Z8" s="145">
        <v>-100</v>
      </c>
      <c r="AA8" s="160">
        <v>36161</v>
      </c>
    </row>
    <row r="9" spans="1:27" ht="13.5">
      <c r="A9" s="140" t="s">
        <v>78</v>
      </c>
      <c r="B9" s="141"/>
      <c r="C9" s="158">
        <f aca="true" t="shared" si="1" ref="C9:Y9">SUM(C10:C14)</f>
        <v>11700297</v>
      </c>
      <c r="D9" s="158">
        <f>SUM(D10:D14)</f>
        <v>0</v>
      </c>
      <c r="E9" s="159">
        <f t="shared" si="1"/>
        <v>10347559</v>
      </c>
      <c r="F9" s="105">
        <f t="shared" si="1"/>
        <v>10606562</v>
      </c>
      <c r="G9" s="105">
        <f t="shared" si="1"/>
        <v>162359</v>
      </c>
      <c r="H9" s="105">
        <f t="shared" si="1"/>
        <v>620950</v>
      </c>
      <c r="I9" s="105">
        <f t="shared" si="1"/>
        <v>1038492</v>
      </c>
      <c r="J9" s="105">
        <f t="shared" si="1"/>
        <v>1821801</v>
      </c>
      <c r="K9" s="105">
        <f t="shared" si="1"/>
        <v>955802</v>
      </c>
      <c r="L9" s="105">
        <f t="shared" si="1"/>
        <v>353581</v>
      </c>
      <c r="M9" s="105">
        <f t="shared" si="1"/>
        <v>123230</v>
      </c>
      <c r="N9" s="105">
        <f t="shared" si="1"/>
        <v>1432613</v>
      </c>
      <c r="O9" s="105">
        <f t="shared" si="1"/>
        <v>902483</v>
      </c>
      <c r="P9" s="105">
        <f t="shared" si="1"/>
        <v>635516</v>
      </c>
      <c r="Q9" s="105">
        <f t="shared" si="1"/>
        <v>1094171</v>
      </c>
      <c r="R9" s="105">
        <f t="shared" si="1"/>
        <v>2632170</v>
      </c>
      <c r="S9" s="105">
        <f t="shared" si="1"/>
        <v>484220</v>
      </c>
      <c r="T9" s="105">
        <f t="shared" si="1"/>
        <v>918387</v>
      </c>
      <c r="U9" s="105">
        <f t="shared" si="1"/>
        <v>1051834</v>
      </c>
      <c r="V9" s="105">
        <f t="shared" si="1"/>
        <v>2454441</v>
      </c>
      <c r="W9" s="105">
        <f t="shared" si="1"/>
        <v>8341025</v>
      </c>
      <c r="X9" s="105">
        <f t="shared" si="1"/>
        <v>10606562</v>
      </c>
      <c r="Y9" s="105">
        <f t="shared" si="1"/>
        <v>-2265537</v>
      </c>
      <c r="Z9" s="142">
        <f>+IF(X9&lt;&gt;0,+(Y9/X9)*100,0)</f>
        <v>-21.35976766081224</v>
      </c>
      <c r="AA9" s="158">
        <f>SUM(AA10:AA14)</f>
        <v>10606562</v>
      </c>
    </row>
    <row r="10" spans="1:27" ht="13.5">
      <c r="A10" s="143" t="s">
        <v>79</v>
      </c>
      <c r="B10" s="141"/>
      <c r="C10" s="160">
        <v>693564</v>
      </c>
      <c r="D10" s="160"/>
      <c r="E10" s="161">
        <v>338045</v>
      </c>
      <c r="F10" s="65">
        <v>1338046</v>
      </c>
      <c r="G10" s="65">
        <v>46457</v>
      </c>
      <c r="H10" s="65">
        <v>66222</v>
      </c>
      <c r="I10" s="65">
        <v>738867</v>
      </c>
      <c r="J10" s="65">
        <v>851546</v>
      </c>
      <c r="K10" s="65">
        <v>65364</v>
      </c>
      <c r="L10" s="65">
        <v>56693</v>
      </c>
      <c r="M10" s="65">
        <v>55028</v>
      </c>
      <c r="N10" s="65">
        <v>177085</v>
      </c>
      <c r="O10" s="65">
        <v>34343</v>
      </c>
      <c r="P10" s="65">
        <v>67709</v>
      </c>
      <c r="Q10" s="65">
        <v>58461</v>
      </c>
      <c r="R10" s="65">
        <v>160513</v>
      </c>
      <c r="S10" s="65">
        <v>126703</v>
      </c>
      <c r="T10" s="65">
        <v>63566</v>
      </c>
      <c r="U10" s="65">
        <v>61017</v>
      </c>
      <c r="V10" s="65">
        <v>251286</v>
      </c>
      <c r="W10" s="65">
        <v>1440430</v>
      </c>
      <c r="X10" s="65">
        <v>1338046</v>
      </c>
      <c r="Y10" s="65">
        <v>102384</v>
      </c>
      <c r="Z10" s="145">
        <v>7.65</v>
      </c>
      <c r="AA10" s="160">
        <v>1338046</v>
      </c>
    </row>
    <row r="11" spans="1:27" ht="13.5">
      <c r="A11" s="143" t="s">
        <v>80</v>
      </c>
      <c r="B11" s="141"/>
      <c r="C11" s="160">
        <v>1085759</v>
      </c>
      <c r="D11" s="160"/>
      <c r="E11" s="161">
        <v>81596</v>
      </c>
      <c r="F11" s="65">
        <v>81597</v>
      </c>
      <c r="G11" s="65">
        <v>469</v>
      </c>
      <c r="H11" s="65">
        <v>1177</v>
      </c>
      <c r="I11" s="65">
        <v>957</v>
      </c>
      <c r="J11" s="65">
        <v>2603</v>
      </c>
      <c r="K11" s="65">
        <v>12044</v>
      </c>
      <c r="L11" s="65">
        <v>11587</v>
      </c>
      <c r="M11" s="65">
        <v>12790</v>
      </c>
      <c r="N11" s="65">
        <v>36421</v>
      </c>
      <c r="O11" s="65">
        <v>20109</v>
      </c>
      <c r="P11" s="65">
        <v>9265</v>
      </c>
      <c r="Q11" s="65">
        <v>5838</v>
      </c>
      <c r="R11" s="65">
        <v>35212</v>
      </c>
      <c r="S11" s="65">
        <v>2114</v>
      </c>
      <c r="T11" s="65">
        <v>1107</v>
      </c>
      <c r="U11" s="65">
        <v>1966</v>
      </c>
      <c r="V11" s="65">
        <v>5187</v>
      </c>
      <c r="W11" s="65">
        <v>79423</v>
      </c>
      <c r="X11" s="65">
        <v>81597</v>
      </c>
      <c r="Y11" s="65">
        <v>-2174</v>
      </c>
      <c r="Z11" s="145">
        <v>-2.66</v>
      </c>
      <c r="AA11" s="160">
        <v>81597</v>
      </c>
    </row>
    <row r="12" spans="1:27" ht="13.5">
      <c r="A12" s="143" t="s">
        <v>81</v>
      </c>
      <c r="B12" s="141"/>
      <c r="C12" s="160">
        <v>9076977</v>
      </c>
      <c r="D12" s="160"/>
      <c r="E12" s="161">
        <v>9909898</v>
      </c>
      <c r="F12" s="65">
        <v>9168899</v>
      </c>
      <c r="G12" s="65">
        <v>113277</v>
      </c>
      <c r="H12" s="65">
        <v>551391</v>
      </c>
      <c r="I12" s="65">
        <v>296505</v>
      </c>
      <c r="J12" s="65">
        <v>961173</v>
      </c>
      <c r="K12" s="65">
        <v>876227</v>
      </c>
      <c r="L12" s="65">
        <v>283131</v>
      </c>
      <c r="M12" s="65">
        <v>53239</v>
      </c>
      <c r="N12" s="65">
        <v>1212597</v>
      </c>
      <c r="O12" s="65">
        <v>845854</v>
      </c>
      <c r="P12" s="65">
        <v>556363</v>
      </c>
      <c r="Q12" s="65">
        <v>1027689</v>
      </c>
      <c r="R12" s="65">
        <v>2429906</v>
      </c>
      <c r="S12" s="65">
        <v>353217</v>
      </c>
      <c r="T12" s="65">
        <v>851525</v>
      </c>
      <c r="U12" s="65">
        <v>768748</v>
      </c>
      <c r="V12" s="65">
        <v>1973490</v>
      </c>
      <c r="W12" s="65">
        <v>6577166</v>
      </c>
      <c r="X12" s="65">
        <v>9168899</v>
      </c>
      <c r="Y12" s="65">
        <v>-2591733</v>
      </c>
      <c r="Z12" s="145">
        <v>-28.27</v>
      </c>
      <c r="AA12" s="160">
        <v>9168899</v>
      </c>
    </row>
    <row r="13" spans="1:27" ht="13.5">
      <c r="A13" s="143" t="s">
        <v>82</v>
      </c>
      <c r="B13" s="141"/>
      <c r="C13" s="160">
        <v>594663</v>
      </c>
      <c r="D13" s="160"/>
      <c r="E13" s="161">
        <v>18020</v>
      </c>
      <c r="F13" s="65">
        <v>18020</v>
      </c>
      <c r="G13" s="65">
        <v>2156</v>
      </c>
      <c r="H13" s="65">
        <v>2160</v>
      </c>
      <c r="I13" s="65">
        <v>2163</v>
      </c>
      <c r="J13" s="65">
        <v>6479</v>
      </c>
      <c r="K13" s="65">
        <v>2167</v>
      </c>
      <c r="L13" s="65">
        <v>2170</v>
      </c>
      <c r="M13" s="65">
        <v>2173</v>
      </c>
      <c r="N13" s="65">
        <v>6510</v>
      </c>
      <c r="O13" s="65">
        <v>2177</v>
      </c>
      <c r="P13" s="65">
        <v>2179</v>
      </c>
      <c r="Q13" s="65">
        <v>2183</v>
      </c>
      <c r="R13" s="65">
        <v>6539</v>
      </c>
      <c r="S13" s="65">
        <v>2186</v>
      </c>
      <c r="T13" s="65">
        <v>2189</v>
      </c>
      <c r="U13" s="65">
        <v>220103</v>
      </c>
      <c r="V13" s="65">
        <v>224478</v>
      </c>
      <c r="W13" s="65">
        <v>244006</v>
      </c>
      <c r="X13" s="65">
        <v>18020</v>
      </c>
      <c r="Y13" s="65">
        <v>225986</v>
      </c>
      <c r="Z13" s="145">
        <v>1254.08</v>
      </c>
      <c r="AA13" s="160">
        <v>18020</v>
      </c>
    </row>
    <row r="14" spans="1:27" ht="13.5">
      <c r="A14" s="143" t="s">
        <v>83</v>
      </c>
      <c r="B14" s="141"/>
      <c r="C14" s="162">
        <v>249334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2746654</v>
      </c>
      <c r="D15" s="158">
        <f>SUM(D16:D18)</f>
        <v>0</v>
      </c>
      <c r="E15" s="159">
        <f t="shared" si="2"/>
        <v>15155634</v>
      </c>
      <c r="F15" s="105">
        <f t="shared" si="2"/>
        <v>1589935</v>
      </c>
      <c r="G15" s="105">
        <f t="shared" si="2"/>
        <v>35753</v>
      </c>
      <c r="H15" s="105">
        <f t="shared" si="2"/>
        <v>52149</v>
      </c>
      <c r="I15" s="105">
        <f t="shared" si="2"/>
        <v>62884</v>
      </c>
      <c r="J15" s="105">
        <f t="shared" si="2"/>
        <v>150786</v>
      </c>
      <c r="K15" s="105">
        <f t="shared" si="2"/>
        <v>45340</v>
      </c>
      <c r="L15" s="105">
        <f t="shared" si="2"/>
        <v>72527</v>
      </c>
      <c r="M15" s="105">
        <f t="shared" si="2"/>
        <v>36433</v>
      </c>
      <c r="N15" s="105">
        <f t="shared" si="2"/>
        <v>154300</v>
      </c>
      <c r="O15" s="105">
        <f t="shared" si="2"/>
        <v>61969</v>
      </c>
      <c r="P15" s="105">
        <f t="shared" si="2"/>
        <v>3110472</v>
      </c>
      <c r="Q15" s="105">
        <f t="shared" si="2"/>
        <v>167300</v>
      </c>
      <c r="R15" s="105">
        <f t="shared" si="2"/>
        <v>3339741</v>
      </c>
      <c r="S15" s="105">
        <f t="shared" si="2"/>
        <v>62565</v>
      </c>
      <c r="T15" s="105">
        <f t="shared" si="2"/>
        <v>39189</v>
      </c>
      <c r="U15" s="105">
        <f t="shared" si="2"/>
        <v>113649</v>
      </c>
      <c r="V15" s="105">
        <f t="shared" si="2"/>
        <v>215403</v>
      </c>
      <c r="W15" s="105">
        <f t="shared" si="2"/>
        <v>3860230</v>
      </c>
      <c r="X15" s="105">
        <f t="shared" si="2"/>
        <v>1589935</v>
      </c>
      <c r="Y15" s="105">
        <f t="shared" si="2"/>
        <v>2270295</v>
      </c>
      <c r="Z15" s="142">
        <f>+IF(X15&lt;&gt;0,+(Y15/X15)*100,0)</f>
        <v>142.79168645259085</v>
      </c>
      <c r="AA15" s="158">
        <f>SUM(AA16:AA18)</f>
        <v>1589935</v>
      </c>
    </row>
    <row r="16" spans="1:27" ht="13.5">
      <c r="A16" s="143" t="s">
        <v>85</v>
      </c>
      <c r="B16" s="141"/>
      <c r="C16" s="160">
        <v>2089951</v>
      </c>
      <c r="D16" s="160"/>
      <c r="E16" s="161">
        <v>14534699</v>
      </c>
      <c r="F16" s="65">
        <v>969000</v>
      </c>
      <c r="G16" s="65">
        <v>3453</v>
      </c>
      <c r="H16" s="65">
        <v>3384</v>
      </c>
      <c r="I16" s="65">
        <v>7238</v>
      </c>
      <c r="J16" s="65">
        <v>14075</v>
      </c>
      <c r="K16" s="65">
        <v>11493</v>
      </c>
      <c r="L16" s="65">
        <v>13323</v>
      </c>
      <c r="M16" s="65">
        <v>6010</v>
      </c>
      <c r="N16" s="65">
        <v>30826</v>
      </c>
      <c r="O16" s="65">
        <v>2144</v>
      </c>
      <c r="P16" s="65">
        <v>3067924</v>
      </c>
      <c r="Q16" s="65">
        <v>124798</v>
      </c>
      <c r="R16" s="65">
        <v>3194866</v>
      </c>
      <c r="S16" s="65"/>
      <c r="T16" s="65">
        <v>-67</v>
      </c>
      <c r="U16" s="65">
        <v>1740</v>
      </c>
      <c r="V16" s="65">
        <v>1673</v>
      </c>
      <c r="W16" s="65">
        <v>3241440</v>
      </c>
      <c r="X16" s="65">
        <v>969000</v>
      </c>
      <c r="Y16" s="65">
        <v>2272440</v>
      </c>
      <c r="Z16" s="145">
        <v>234.51</v>
      </c>
      <c r="AA16" s="160">
        <v>969000</v>
      </c>
    </row>
    <row r="17" spans="1:27" ht="13.5">
      <c r="A17" s="143" t="s">
        <v>86</v>
      </c>
      <c r="B17" s="141"/>
      <c r="C17" s="160">
        <v>656703</v>
      </c>
      <c r="D17" s="160"/>
      <c r="E17" s="161">
        <v>620935</v>
      </c>
      <c r="F17" s="65">
        <v>620935</v>
      </c>
      <c r="G17" s="65">
        <v>32300</v>
      </c>
      <c r="H17" s="65">
        <v>48765</v>
      </c>
      <c r="I17" s="65">
        <v>55646</v>
      </c>
      <c r="J17" s="65">
        <v>136711</v>
      </c>
      <c r="K17" s="65">
        <v>33847</v>
      </c>
      <c r="L17" s="65">
        <v>59204</v>
      </c>
      <c r="M17" s="65">
        <v>30423</v>
      </c>
      <c r="N17" s="65">
        <v>123474</v>
      </c>
      <c r="O17" s="65">
        <v>59825</v>
      </c>
      <c r="P17" s="65">
        <v>42548</v>
      </c>
      <c r="Q17" s="65">
        <v>42502</v>
      </c>
      <c r="R17" s="65">
        <v>144875</v>
      </c>
      <c r="S17" s="65">
        <v>62565</v>
      </c>
      <c r="T17" s="65">
        <v>39256</v>
      </c>
      <c r="U17" s="65">
        <v>111909</v>
      </c>
      <c r="V17" s="65">
        <v>213730</v>
      </c>
      <c r="W17" s="65">
        <v>618790</v>
      </c>
      <c r="X17" s="65">
        <v>620935</v>
      </c>
      <c r="Y17" s="65">
        <v>-2145</v>
      </c>
      <c r="Z17" s="145">
        <v>-0.35</v>
      </c>
      <c r="AA17" s="160">
        <v>620935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91963214</v>
      </c>
      <c r="D19" s="158">
        <f>SUM(D20:D23)</f>
        <v>0</v>
      </c>
      <c r="E19" s="159">
        <f t="shared" si="3"/>
        <v>103046193</v>
      </c>
      <c r="F19" s="105">
        <f t="shared" si="3"/>
        <v>113552194</v>
      </c>
      <c r="G19" s="105">
        <f t="shared" si="3"/>
        <v>12778268</v>
      </c>
      <c r="H19" s="105">
        <f t="shared" si="3"/>
        <v>7593592</v>
      </c>
      <c r="I19" s="105">
        <f t="shared" si="3"/>
        <v>7009179</v>
      </c>
      <c r="J19" s="105">
        <f t="shared" si="3"/>
        <v>27381039</v>
      </c>
      <c r="K19" s="105">
        <f t="shared" si="3"/>
        <v>6607880</v>
      </c>
      <c r="L19" s="105">
        <f t="shared" si="3"/>
        <v>6871676</v>
      </c>
      <c r="M19" s="105">
        <f t="shared" si="3"/>
        <v>12015619</v>
      </c>
      <c r="N19" s="105">
        <f t="shared" si="3"/>
        <v>25495175</v>
      </c>
      <c r="O19" s="105">
        <f t="shared" si="3"/>
        <v>6598874</v>
      </c>
      <c r="P19" s="105">
        <f t="shared" si="3"/>
        <v>7817069</v>
      </c>
      <c r="Q19" s="105">
        <f t="shared" si="3"/>
        <v>6727986</v>
      </c>
      <c r="R19" s="105">
        <f t="shared" si="3"/>
        <v>21143929</v>
      </c>
      <c r="S19" s="105">
        <f t="shared" si="3"/>
        <v>11239754</v>
      </c>
      <c r="T19" s="105">
        <f t="shared" si="3"/>
        <v>6775940</v>
      </c>
      <c r="U19" s="105">
        <f t="shared" si="3"/>
        <v>6699883</v>
      </c>
      <c r="V19" s="105">
        <f t="shared" si="3"/>
        <v>24715577</v>
      </c>
      <c r="W19" s="105">
        <f t="shared" si="3"/>
        <v>98735720</v>
      </c>
      <c r="X19" s="105">
        <f t="shared" si="3"/>
        <v>113552194</v>
      </c>
      <c r="Y19" s="105">
        <f t="shared" si="3"/>
        <v>-14816474</v>
      </c>
      <c r="Z19" s="142">
        <f>+IF(X19&lt;&gt;0,+(Y19/X19)*100,0)</f>
        <v>-13.048161799498123</v>
      </c>
      <c r="AA19" s="158">
        <f>SUM(AA20:AA23)</f>
        <v>113552194</v>
      </c>
    </row>
    <row r="20" spans="1:27" ht="13.5">
      <c r="A20" s="143" t="s">
        <v>89</v>
      </c>
      <c r="B20" s="141"/>
      <c r="C20" s="160">
        <v>51970310</v>
      </c>
      <c r="D20" s="160"/>
      <c r="E20" s="161">
        <v>54447327</v>
      </c>
      <c r="F20" s="65">
        <v>52647328</v>
      </c>
      <c r="G20" s="65">
        <v>4961767</v>
      </c>
      <c r="H20" s="65">
        <v>4790239</v>
      </c>
      <c r="I20" s="65">
        <v>4125021</v>
      </c>
      <c r="J20" s="65">
        <v>13877027</v>
      </c>
      <c r="K20" s="65">
        <v>3665693</v>
      </c>
      <c r="L20" s="65">
        <v>3604604</v>
      </c>
      <c r="M20" s="65">
        <v>4547450</v>
      </c>
      <c r="N20" s="65">
        <v>11817747</v>
      </c>
      <c r="O20" s="65">
        <v>3453581</v>
      </c>
      <c r="P20" s="65">
        <v>4546287</v>
      </c>
      <c r="Q20" s="65">
        <v>3567633</v>
      </c>
      <c r="R20" s="65">
        <v>11567501</v>
      </c>
      <c r="S20" s="65">
        <v>4915959</v>
      </c>
      <c r="T20" s="65">
        <v>3852658</v>
      </c>
      <c r="U20" s="65">
        <v>3912518</v>
      </c>
      <c r="V20" s="65">
        <v>12681135</v>
      </c>
      <c r="W20" s="65">
        <v>49943410</v>
      </c>
      <c r="X20" s="65">
        <v>52647328</v>
      </c>
      <c r="Y20" s="65">
        <v>-2703918</v>
      </c>
      <c r="Z20" s="145">
        <v>-5.14</v>
      </c>
      <c r="AA20" s="160">
        <v>52647328</v>
      </c>
    </row>
    <row r="21" spans="1:27" ht="13.5">
      <c r="A21" s="143" t="s">
        <v>90</v>
      </c>
      <c r="B21" s="141"/>
      <c r="C21" s="160">
        <v>16240732</v>
      </c>
      <c r="D21" s="160"/>
      <c r="E21" s="161">
        <v>19826448</v>
      </c>
      <c r="F21" s="65">
        <v>22526448</v>
      </c>
      <c r="G21" s="65">
        <v>1866254</v>
      </c>
      <c r="H21" s="65">
        <v>1256642</v>
      </c>
      <c r="I21" s="65">
        <v>1334337</v>
      </c>
      <c r="J21" s="65">
        <v>4457233</v>
      </c>
      <c r="K21" s="65">
        <v>1390853</v>
      </c>
      <c r="L21" s="65">
        <v>1718181</v>
      </c>
      <c r="M21" s="65">
        <v>2386440</v>
      </c>
      <c r="N21" s="65">
        <v>5495474</v>
      </c>
      <c r="O21" s="65">
        <v>1588318</v>
      </c>
      <c r="P21" s="65">
        <v>1702221</v>
      </c>
      <c r="Q21" s="65">
        <v>1597460</v>
      </c>
      <c r="R21" s="65">
        <v>4887999</v>
      </c>
      <c r="S21" s="65">
        <v>2116463</v>
      </c>
      <c r="T21" s="65">
        <v>1357587</v>
      </c>
      <c r="U21" s="65">
        <v>1221327</v>
      </c>
      <c r="V21" s="65">
        <v>4695377</v>
      </c>
      <c r="W21" s="65">
        <v>19536083</v>
      </c>
      <c r="X21" s="65">
        <v>22526448</v>
      </c>
      <c r="Y21" s="65">
        <v>-2990365</v>
      </c>
      <c r="Z21" s="145">
        <v>-13.27</v>
      </c>
      <c r="AA21" s="160">
        <v>22526448</v>
      </c>
    </row>
    <row r="22" spans="1:27" ht="13.5">
      <c r="A22" s="143" t="s">
        <v>91</v>
      </c>
      <c r="B22" s="141"/>
      <c r="C22" s="162">
        <v>15169688</v>
      </c>
      <c r="D22" s="162"/>
      <c r="E22" s="163">
        <v>17878288</v>
      </c>
      <c r="F22" s="164">
        <v>27484288</v>
      </c>
      <c r="G22" s="164">
        <v>3686763</v>
      </c>
      <c r="H22" s="164">
        <v>974647</v>
      </c>
      <c r="I22" s="164">
        <v>976937</v>
      </c>
      <c r="J22" s="164">
        <v>5638347</v>
      </c>
      <c r="K22" s="164">
        <v>977230</v>
      </c>
      <c r="L22" s="164">
        <v>974791</v>
      </c>
      <c r="M22" s="164">
        <v>3149853</v>
      </c>
      <c r="N22" s="164">
        <v>5101874</v>
      </c>
      <c r="O22" s="164">
        <v>978585</v>
      </c>
      <c r="P22" s="164">
        <v>989449</v>
      </c>
      <c r="Q22" s="164">
        <v>982372</v>
      </c>
      <c r="R22" s="164">
        <v>2950406</v>
      </c>
      <c r="S22" s="164">
        <v>2611408</v>
      </c>
      <c r="T22" s="164">
        <v>984495</v>
      </c>
      <c r="U22" s="164">
        <v>992327</v>
      </c>
      <c r="V22" s="164">
        <v>4588230</v>
      </c>
      <c r="W22" s="164">
        <v>18278857</v>
      </c>
      <c r="X22" s="164">
        <v>27484288</v>
      </c>
      <c r="Y22" s="164">
        <v>-9205431</v>
      </c>
      <c r="Z22" s="146">
        <v>-33.49</v>
      </c>
      <c r="AA22" s="162">
        <v>27484288</v>
      </c>
    </row>
    <row r="23" spans="1:27" ht="13.5">
      <c r="A23" s="143" t="s">
        <v>92</v>
      </c>
      <c r="B23" s="141"/>
      <c r="C23" s="160">
        <v>8582484</v>
      </c>
      <c r="D23" s="160"/>
      <c r="E23" s="161">
        <v>10894130</v>
      </c>
      <c r="F23" s="65">
        <v>10894130</v>
      </c>
      <c r="G23" s="65">
        <v>2263484</v>
      </c>
      <c r="H23" s="65">
        <v>572064</v>
      </c>
      <c r="I23" s="65">
        <v>572884</v>
      </c>
      <c r="J23" s="65">
        <v>3408432</v>
      </c>
      <c r="K23" s="65">
        <v>574104</v>
      </c>
      <c r="L23" s="65">
        <v>574100</v>
      </c>
      <c r="M23" s="65">
        <v>1931876</v>
      </c>
      <c r="N23" s="65">
        <v>3080080</v>
      </c>
      <c r="O23" s="65">
        <v>578390</v>
      </c>
      <c r="P23" s="65">
        <v>579112</v>
      </c>
      <c r="Q23" s="65">
        <v>580521</v>
      </c>
      <c r="R23" s="65">
        <v>1738023</v>
      </c>
      <c r="S23" s="65">
        <v>1595924</v>
      </c>
      <c r="T23" s="65">
        <v>581200</v>
      </c>
      <c r="U23" s="65">
        <v>573711</v>
      </c>
      <c r="V23" s="65">
        <v>2750835</v>
      </c>
      <c r="W23" s="65">
        <v>10977370</v>
      </c>
      <c r="X23" s="65">
        <v>10894130</v>
      </c>
      <c r="Y23" s="65">
        <v>83240</v>
      </c>
      <c r="Z23" s="145">
        <v>0.76</v>
      </c>
      <c r="AA23" s="160">
        <v>10894130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135795871</v>
      </c>
      <c r="D25" s="177">
        <f>+D5+D9+D15+D19+D24</f>
        <v>0</v>
      </c>
      <c r="E25" s="178">
        <f t="shared" si="4"/>
        <v>162383421</v>
      </c>
      <c r="F25" s="78">
        <f t="shared" si="4"/>
        <v>159582727</v>
      </c>
      <c r="G25" s="78">
        <f t="shared" si="4"/>
        <v>24505164</v>
      </c>
      <c r="H25" s="78">
        <f t="shared" si="4"/>
        <v>10054162</v>
      </c>
      <c r="I25" s="78">
        <f t="shared" si="4"/>
        <v>9143897</v>
      </c>
      <c r="J25" s="78">
        <f t="shared" si="4"/>
        <v>43703223</v>
      </c>
      <c r="K25" s="78">
        <f t="shared" si="4"/>
        <v>8758280</v>
      </c>
      <c r="L25" s="78">
        <f t="shared" si="4"/>
        <v>8432292</v>
      </c>
      <c r="M25" s="78">
        <f t="shared" si="4"/>
        <v>18072479</v>
      </c>
      <c r="N25" s="78">
        <f t="shared" si="4"/>
        <v>35263051</v>
      </c>
      <c r="O25" s="78">
        <f t="shared" si="4"/>
        <v>8533820</v>
      </c>
      <c r="P25" s="78">
        <f t="shared" si="4"/>
        <v>12861729</v>
      </c>
      <c r="Q25" s="78">
        <f t="shared" si="4"/>
        <v>9045218</v>
      </c>
      <c r="R25" s="78">
        <f t="shared" si="4"/>
        <v>30440767</v>
      </c>
      <c r="S25" s="78">
        <f t="shared" si="4"/>
        <v>16447926</v>
      </c>
      <c r="T25" s="78">
        <f t="shared" si="4"/>
        <v>8752545</v>
      </c>
      <c r="U25" s="78">
        <f t="shared" si="4"/>
        <v>9566583</v>
      </c>
      <c r="V25" s="78">
        <f t="shared" si="4"/>
        <v>34767054</v>
      </c>
      <c r="W25" s="78">
        <f t="shared" si="4"/>
        <v>144174095</v>
      </c>
      <c r="X25" s="78">
        <f t="shared" si="4"/>
        <v>159582727</v>
      </c>
      <c r="Y25" s="78">
        <f t="shared" si="4"/>
        <v>-15408632</v>
      </c>
      <c r="Z25" s="179">
        <f>+IF(X25&lt;&gt;0,+(Y25/X25)*100,0)</f>
        <v>-9.655576320612694</v>
      </c>
      <c r="AA25" s="177">
        <f>+AA5+AA9+AA15+AA19+AA24</f>
        <v>159582727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38402291</v>
      </c>
      <c r="D28" s="158">
        <f>SUM(D29:D31)</f>
        <v>0</v>
      </c>
      <c r="E28" s="159">
        <f t="shared" si="5"/>
        <v>35443000</v>
      </c>
      <c r="F28" s="105">
        <f t="shared" si="5"/>
        <v>35653912</v>
      </c>
      <c r="G28" s="105">
        <f t="shared" si="5"/>
        <v>1886875</v>
      </c>
      <c r="H28" s="105">
        <f t="shared" si="5"/>
        <v>2780568</v>
      </c>
      <c r="I28" s="105">
        <f t="shared" si="5"/>
        <v>2891186</v>
      </c>
      <c r="J28" s="105">
        <f t="shared" si="5"/>
        <v>7558629</v>
      </c>
      <c r="K28" s="105">
        <f t="shared" si="5"/>
        <v>2182133</v>
      </c>
      <c r="L28" s="105">
        <f t="shared" si="5"/>
        <v>2139513</v>
      </c>
      <c r="M28" s="105">
        <f t="shared" si="5"/>
        <v>2533907</v>
      </c>
      <c r="N28" s="105">
        <f t="shared" si="5"/>
        <v>6855553</v>
      </c>
      <c r="O28" s="105">
        <f t="shared" si="5"/>
        <v>2393620</v>
      </c>
      <c r="P28" s="105">
        <f t="shared" si="5"/>
        <v>2470785</v>
      </c>
      <c r="Q28" s="105">
        <f t="shared" si="5"/>
        <v>2346336</v>
      </c>
      <c r="R28" s="105">
        <f t="shared" si="5"/>
        <v>7210741</v>
      </c>
      <c r="S28" s="105">
        <f t="shared" si="5"/>
        <v>2389926</v>
      </c>
      <c r="T28" s="105">
        <f t="shared" si="5"/>
        <v>2320883</v>
      </c>
      <c r="U28" s="105">
        <f t="shared" si="5"/>
        <v>3186018</v>
      </c>
      <c r="V28" s="105">
        <f t="shared" si="5"/>
        <v>7896827</v>
      </c>
      <c r="W28" s="105">
        <f t="shared" si="5"/>
        <v>29521750</v>
      </c>
      <c r="X28" s="105">
        <f t="shared" si="5"/>
        <v>35653912</v>
      </c>
      <c r="Y28" s="105">
        <f t="shared" si="5"/>
        <v>-6132162</v>
      </c>
      <c r="Z28" s="142">
        <f>+IF(X28&lt;&gt;0,+(Y28/X28)*100,0)</f>
        <v>-17.199128106896097</v>
      </c>
      <c r="AA28" s="158">
        <f>SUM(AA29:AA31)</f>
        <v>35653912</v>
      </c>
    </row>
    <row r="29" spans="1:27" ht="13.5">
      <c r="A29" s="143" t="s">
        <v>75</v>
      </c>
      <c r="B29" s="141"/>
      <c r="C29" s="160">
        <v>15082312</v>
      </c>
      <c r="D29" s="160"/>
      <c r="E29" s="161">
        <v>9636000</v>
      </c>
      <c r="F29" s="65">
        <v>9846612</v>
      </c>
      <c r="G29" s="65">
        <v>820124</v>
      </c>
      <c r="H29" s="65">
        <v>704599</v>
      </c>
      <c r="I29" s="65">
        <v>931093</v>
      </c>
      <c r="J29" s="65">
        <v>2455816</v>
      </c>
      <c r="K29" s="65">
        <v>575868</v>
      </c>
      <c r="L29" s="65">
        <v>629254</v>
      </c>
      <c r="M29" s="65">
        <v>658645</v>
      </c>
      <c r="N29" s="65">
        <v>1863767</v>
      </c>
      <c r="O29" s="65">
        <v>488351</v>
      </c>
      <c r="P29" s="65">
        <v>900920</v>
      </c>
      <c r="Q29" s="65">
        <v>642536</v>
      </c>
      <c r="R29" s="65">
        <v>2031807</v>
      </c>
      <c r="S29" s="65">
        <v>760988</v>
      </c>
      <c r="T29" s="65">
        <v>886518</v>
      </c>
      <c r="U29" s="65">
        <v>761329</v>
      </c>
      <c r="V29" s="65">
        <v>2408835</v>
      </c>
      <c r="W29" s="65">
        <v>8760225</v>
      </c>
      <c r="X29" s="65">
        <v>9846612</v>
      </c>
      <c r="Y29" s="65">
        <v>-1086387</v>
      </c>
      <c r="Z29" s="145">
        <v>-11.03</v>
      </c>
      <c r="AA29" s="160">
        <v>9846612</v>
      </c>
    </row>
    <row r="30" spans="1:27" ht="13.5">
      <c r="A30" s="143" t="s">
        <v>76</v>
      </c>
      <c r="B30" s="141"/>
      <c r="C30" s="162">
        <v>12639828</v>
      </c>
      <c r="D30" s="162"/>
      <c r="E30" s="163">
        <v>15955000</v>
      </c>
      <c r="F30" s="164">
        <v>15955300</v>
      </c>
      <c r="G30" s="164">
        <v>1066751</v>
      </c>
      <c r="H30" s="164">
        <v>2075969</v>
      </c>
      <c r="I30" s="164">
        <v>1960093</v>
      </c>
      <c r="J30" s="164">
        <v>5102813</v>
      </c>
      <c r="K30" s="164">
        <v>1606265</v>
      </c>
      <c r="L30" s="164">
        <v>1510259</v>
      </c>
      <c r="M30" s="164">
        <v>1875262</v>
      </c>
      <c r="N30" s="164">
        <v>4991786</v>
      </c>
      <c r="O30" s="164">
        <v>1905269</v>
      </c>
      <c r="P30" s="164">
        <v>1569865</v>
      </c>
      <c r="Q30" s="164">
        <v>1703800</v>
      </c>
      <c r="R30" s="164">
        <v>5178934</v>
      </c>
      <c r="S30" s="164">
        <v>1628938</v>
      </c>
      <c r="T30" s="164">
        <v>1434365</v>
      </c>
      <c r="U30" s="164">
        <v>2424689</v>
      </c>
      <c r="V30" s="164">
        <v>5487992</v>
      </c>
      <c r="W30" s="164">
        <v>20761525</v>
      </c>
      <c r="X30" s="164">
        <v>15955300</v>
      </c>
      <c r="Y30" s="164">
        <v>4806225</v>
      </c>
      <c r="Z30" s="146">
        <v>30.12</v>
      </c>
      <c r="AA30" s="162">
        <v>15955300</v>
      </c>
    </row>
    <row r="31" spans="1:27" ht="13.5">
      <c r="A31" s="143" t="s">
        <v>77</v>
      </c>
      <c r="B31" s="141"/>
      <c r="C31" s="160">
        <v>10680151</v>
      </c>
      <c r="D31" s="160"/>
      <c r="E31" s="161">
        <v>9852000</v>
      </c>
      <c r="F31" s="65">
        <v>9852000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9852000</v>
      </c>
      <c r="Y31" s="65">
        <v>-9852000</v>
      </c>
      <c r="Z31" s="145">
        <v>-100</v>
      </c>
      <c r="AA31" s="160">
        <v>9852000</v>
      </c>
    </row>
    <row r="32" spans="1:27" ht="13.5">
      <c r="A32" s="140" t="s">
        <v>78</v>
      </c>
      <c r="B32" s="141"/>
      <c r="C32" s="158">
        <f aca="true" t="shared" si="6" ref="C32:Y32">SUM(C33:C37)</f>
        <v>26143259</v>
      </c>
      <c r="D32" s="158">
        <f>SUM(D33:D37)</f>
        <v>0</v>
      </c>
      <c r="E32" s="159">
        <f t="shared" si="6"/>
        <v>16713000</v>
      </c>
      <c r="F32" s="105">
        <f t="shared" si="6"/>
        <v>20738685</v>
      </c>
      <c r="G32" s="105">
        <f t="shared" si="6"/>
        <v>1170338</v>
      </c>
      <c r="H32" s="105">
        <f t="shared" si="6"/>
        <v>1272380</v>
      </c>
      <c r="I32" s="105">
        <f t="shared" si="6"/>
        <v>1487631</v>
      </c>
      <c r="J32" s="105">
        <f t="shared" si="6"/>
        <v>3930349</v>
      </c>
      <c r="K32" s="105">
        <f t="shared" si="6"/>
        <v>1729454</v>
      </c>
      <c r="L32" s="105">
        <f t="shared" si="6"/>
        <v>1677674</v>
      </c>
      <c r="M32" s="105">
        <f t="shared" si="6"/>
        <v>1381809</v>
      </c>
      <c r="N32" s="105">
        <f t="shared" si="6"/>
        <v>4788937</v>
      </c>
      <c r="O32" s="105">
        <f t="shared" si="6"/>
        <v>1356419</v>
      </c>
      <c r="P32" s="105">
        <f t="shared" si="6"/>
        <v>1642151</v>
      </c>
      <c r="Q32" s="105">
        <f t="shared" si="6"/>
        <v>2291549</v>
      </c>
      <c r="R32" s="105">
        <f t="shared" si="6"/>
        <v>5290119</v>
      </c>
      <c r="S32" s="105">
        <f t="shared" si="6"/>
        <v>1147668</v>
      </c>
      <c r="T32" s="105">
        <f t="shared" si="6"/>
        <v>1523958</v>
      </c>
      <c r="U32" s="105">
        <f t="shared" si="6"/>
        <v>1967187</v>
      </c>
      <c r="V32" s="105">
        <f t="shared" si="6"/>
        <v>4638813</v>
      </c>
      <c r="W32" s="105">
        <f t="shared" si="6"/>
        <v>18648218</v>
      </c>
      <c r="X32" s="105">
        <f t="shared" si="6"/>
        <v>20738685</v>
      </c>
      <c r="Y32" s="105">
        <f t="shared" si="6"/>
        <v>-2090467</v>
      </c>
      <c r="Z32" s="142">
        <f>+IF(X32&lt;&gt;0,+(Y32/X32)*100,0)</f>
        <v>-10.080036415037886</v>
      </c>
      <c r="AA32" s="158">
        <f>SUM(AA33:AA37)</f>
        <v>20738685</v>
      </c>
    </row>
    <row r="33" spans="1:27" ht="13.5">
      <c r="A33" s="143" t="s">
        <v>79</v>
      </c>
      <c r="B33" s="141"/>
      <c r="C33" s="160">
        <v>10307697</v>
      </c>
      <c r="D33" s="160"/>
      <c r="E33" s="161">
        <v>5753000</v>
      </c>
      <c r="F33" s="65">
        <v>5753000</v>
      </c>
      <c r="G33" s="65">
        <v>288502</v>
      </c>
      <c r="H33" s="65">
        <v>328376</v>
      </c>
      <c r="I33" s="65">
        <v>320968</v>
      </c>
      <c r="J33" s="65">
        <v>937846</v>
      </c>
      <c r="K33" s="65">
        <v>373934</v>
      </c>
      <c r="L33" s="65">
        <v>372399</v>
      </c>
      <c r="M33" s="65">
        <v>369504</v>
      </c>
      <c r="N33" s="65">
        <v>1115837</v>
      </c>
      <c r="O33" s="65">
        <v>331269</v>
      </c>
      <c r="P33" s="65">
        <v>372814</v>
      </c>
      <c r="Q33" s="65">
        <v>415090</v>
      </c>
      <c r="R33" s="65">
        <v>1119173</v>
      </c>
      <c r="S33" s="65">
        <v>308892</v>
      </c>
      <c r="T33" s="65">
        <v>367385</v>
      </c>
      <c r="U33" s="65">
        <v>344013</v>
      </c>
      <c r="V33" s="65">
        <v>1020290</v>
      </c>
      <c r="W33" s="65">
        <v>4193146</v>
      </c>
      <c r="X33" s="65">
        <v>5753000</v>
      </c>
      <c r="Y33" s="65">
        <v>-1559854</v>
      </c>
      <c r="Z33" s="145">
        <v>-27.11</v>
      </c>
      <c r="AA33" s="160">
        <v>5753000</v>
      </c>
    </row>
    <row r="34" spans="1:27" ht="13.5">
      <c r="A34" s="143" t="s">
        <v>80</v>
      </c>
      <c r="B34" s="141"/>
      <c r="C34" s="160">
        <v>2948538</v>
      </c>
      <c r="D34" s="160"/>
      <c r="E34" s="161">
        <v>3283000</v>
      </c>
      <c r="F34" s="65">
        <v>3283000</v>
      </c>
      <c r="G34" s="65">
        <v>190207</v>
      </c>
      <c r="H34" s="65">
        <v>236269</v>
      </c>
      <c r="I34" s="65">
        <v>175008</v>
      </c>
      <c r="J34" s="65">
        <v>601484</v>
      </c>
      <c r="K34" s="65">
        <v>228845</v>
      </c>
      <c r="L34" s="65">
        <v>246943</v>
      </c>
      <c r="M34" s="65">
        <v>202170</v>
      </c>
      <c r="N34" s="65">
        <v>677958</v>
      </c>
      <c r="O34" s="65">
        <v>251745</v>
      </c>
      <c r="P34" s="65">
        <v>247359</v>
      </c>
      <c r="Q34" s="65">
        <v>293992</v>
      </c>
      <c r="R34" s="65">
        <v>793096</v>
      </c>
      <c r="S34" s="65">
        <v>203214</v>
      </c>
      <c r="T34" s="65">
        <v>212393</v>
      </c>
      <c r="U34" s="65">
        <v>252269</v>
      </c>
      <c r="V34" s="65">
        <v>667876</v>
      </c>
      <c r="W34" s="65">
        <v>2740414</v>
      </c>
      <c r="X34" s="65">
        <v>3283000</v>
      </c>
      <c r="Y34" s="65">
        <v>-542586</v>
      </c>
      <c r="Z34" s="145">
        <v>-16.53</v>
      </c>
      <c r="AA34" s="160">
        <v>3283000</v>
      </c>
    </row>
    <row r="35" spans="1:27" ht="13.5">
      <c r="A35" s="143" t="s">
        <v>81</v>
      </c>
      <c r="B35" s="141"/>
      <c r="C35" s="160">
        <v>9428122</v>
      </c>
      <c r="D35" s="160"/>
      <c r="E35" s="161">
        <v>4143000</v>
      </c>
      <c r="F35" s="65">
        <v>8344945</v>
      </c>
      <c r="G35" s="65">
        <v>360529</v>
      </c>
      <c r="H35" s="65">
        <v>524889</v>
      </c>
      <c r="I35" s="65">
        <v>586358</v>
      </c>
      <c r="J35" s="65">
        <v>1471776</v>
      </c>
      <c r="K35" s="65">
        <v>677278</v>
      </c>
      <c r="L35" s="65">
        <v>745267</v>
      </c>
      <c r="M35" s="65">
        <v>557173</v>
      </c>
      <c r="N35" s="65">
        <v>1979718</v>
      </c>
      <c r="O35" s="65">
        <v>503143</v>
      </c>
      <c r="P35" s="65">
        <v>715287</v>
      </c>
      <c r="Q35" s="65">
        <v>885310</v>
      </c>
      <c r="R35" s="65">
        <v>2103740</v>
      </c>
      <c r="S35" s="65">
        <v>407678</v>
      </c>
      <c r="T35" s="65">
        <v>692177</v>
      </c>
      <c r="U35" s="65">
        <v>1207911</v>
      </c>
      <c r="V35" s="65">
        <v>2307766</v>
      </c>
      <c r="W35" s="65">
        <v>7863000</v>
      </c>
      <c r="X35" s="65">
        <v>8344945</v>
      </c>
      <c r="Y35" s="65">
        <v>-481945</v>
      </c>
      <c r="Z35" s="145">
        <v>-5.78</v>
      </c>
      <c r="AA35" s="160">
        <v>8344945</v>
      </c>
    </row>
    <row r="36" spans="1:27" ht="13.5">
      <c r="A36" s="143" t="s">
        <v>82</v>
      </c>
      <c r="B36" s="141"/>
      <c r="C36" s="160">
        <v>3173377</v>
      </c>
      <c r="D36" s="160"/>
      <c r="E36" s="161">
        <v>3159000</v>
      </c>
      <c r="F36" s="65">
        <v>3159000</v>
      </c>
      <c r="G36" s="65">
        <v>309475</v>
      </c>
      <c r="H36" s="65">
        <v>160328</v>
      </c>
      <c r="I36" s="65">
        <v>347358</v>
      </c>
      <c r="J36" s="65">
        <v>817161</v>
      </c>
      <c r="K36" s="65">
        <v>446195</v>
      </c>
      <c r="L36" s="65">
        <v>312569</v>
      </c>
      <c r="M36" s="65">
        <v>252466</v>
      </c>
      <c r="N36" s="65">
        <v>1011230</v>
      </c>
      <c r="O36" s="65">
        <v>258281</v>
      </c>
      <c r="P36" s="65">
        <v>298890</v>
      </c>
      <c r="Q36" s="65">
        <v>697157</v>
      </c>
      <c r="R36" s="65">
        <v>1254328</v>
      </c>
      <c r="S36" s="65">
        <v>227884</v>
      </c>
      <c r="T36" s="65">
        <v>242815</v>
      </c>
      <c r="U36" s="65">
        <v>165181</v>
      </c>
      <c r="V36" s="65">
        <v>635880</v>
      </c>
      <c r="W36" s="65">
        <v>3718599</v>
      </c>
      <c r="X36" s="65">
        <v>3159000</v>
      </c>
      <c r="Y36" s="65">
        <v>559599</v>
      </c>
      <c r="Z36" s="145">
        <v>17.71</v>
      </c>
      <c r="AA36" s="160">
        <v>3159000</v>
      </c>
    </row>
    <row r="37" spans="1:27" ht="13.5">
      <c r="A37" s="143" t="s">
        <v>83</v>
      </c>
      <c r="B37" s="141"/>
      <c r="C37" s="162">
        <v>285525</v>
      </c>
      <c r="D37" s="162"/>
      <c r="E37" s="163">
        <v>375000</v>
      </c>
      <c r="F37" s="164">
        <v>198740</v>
      </c>
      <c r="G37" s="164">
        <v>21625</v>
      </c>
      <c r="H37" s="164">
        <v>22518</v>
      </c>
      <c r="I37" s="164">
        <v>57939</v>
      </c>
      <c r="J37" s="164">
        <v>102082</v>
      </c>
      <c r="K37" s="164">
        <v>3202</v>
      </c>
      <c r="L37" s="164">
        <v>496</v>
      </c>
      <c r="M37" s="164">
        <v>496</v>
      </c>
      <c r="N37" s="164">
        <v>4194</v>
      </c>
      <c r="O37" s="164">
        <v>11981</v>
      </c>
      <c r="P37" s="164">
        <v>7801</v>
      </c>
      <c r="Q37" s="164"/>
      <c r="R37" s="164">
        <v>19782</v>
      </c>
      <c r="S37" s="164"/>
      <c r="T37" s="164">
        <v>9188</v>
      </c>
      <c r="U37" s="164">
        <v>-2187</v>
      </c>
      <c r="V37" s="164">
        <v>7001</v>
      </c>
      <c r="W37" s="164">
        <v>133059</v>
      </c>
      <c r="X37" s="164">
        <v>198740</v>
      </c>
      <c r="Y37" s="164">
        <v>-65681</v>
      </c>
      <c r="Z37" s="146">
        <v>-33.05</v>
      </c>
      <c r="AA37" s="162">
        <v>198740</v>
      </c>
    </row>
    <row r="38" spans="1:27" ht="13.5">
      <c r="A38" s="140" t="s">
        <v>84</v>
      </c>
      <c r="B38" s="147"/>
      <c r="C38" s="158">
        <f aca="true" t="shared" si="7" ref="C38:Y38">SUM(C39:C41)</f>
        <v>62155008</v>
      </c>
      <c r="D38" s="158">
        <f>SUM(D39:D41)</f>
        <v>0</v>
      </c>
      <c r="E38" s="159">
        <f t="shared" si="7"/>
        <v>27887000</v>
      </c>
      <c r="F38" s="105">
        <f t="shared" si="7"/>
        <v>21011500</v>
      </c>
      <c r="G38" s="105">
        <f t="shared" si="7"/>
        <v>1073585</v>
      </c>
      <c r="H38" s="105">
        <f t="shared" si="7"/>
        <v>1307610</v>
      </c>
      <c r="I38" s="105">
        <f t="shared" si="7"/>
        <v>1246407</v>
      </c>
      <c r="J38" s="105">
        <f t="shared" si="7"/>
        <v>3627602</v>
      </c>
      <c r="K38" s="105">
        <f t="shared" si="7"/>
        <v>2049425</v>
      </c>
      <c r="L38" s="105">
        <f t="shared" si="7"/>
        <v>3358534</v>
      </c>
      <c r="M38" s="105">
        <f t="shared" si="7"/>
        <v>1166211</v>
      </c>
      <c r="N38" s="105">
        <f t="shared" si="7"/>
        <v>6574170</v>
      </c>
      <c r="O38" s="105">
        <f t="shared" si="7"/>
        <v>1406102</v>
      </c>
      <c r="P38" s="105">
        <f t="shared" si="7"/>
        <v>2197116</v>
      </c>
      <c r="Q38" s="105">
        <f t="shared" si="7"/>
        <v>3541152</v>
      </c>
      <c r="R38" s="105">
        <f t="shared" si="7"/>
        <v>7144370</v>
      </c>
      <c r="S38" s="105">
        <f t="shared" si="7"/>
        <v>2292910</v>
      </c>
      <c r="T38" s="105">
        <f t="shared" si="7"/>
        <v>2601993</v>
      </c>
      <c r="U38" s="105">
        <f t="shared" si="7"/>
        <v>4350844</v>
      </c>
      <c r="V38" s="105">
        <f t="shared" si="7"/>
        <v>9245747</v>
      </c>
      <c r="W38" s="105">
        <f t="shared" si="7"/>
        <v>26591889</v>
      </c>
      <c r="X38" s="105">
        <f t="shared" si="7"/>
        <v>21011500</v>
      </c>
      <c r="Y38" s="105">
        <f t="shared" si="7"/>
        <v>5580389</v>
      </c>
      <c r="Z38" s="142">
        <f>+IF(X38&lt;&gt;0,+(Y38/X38)*100,0)</f>
        <v>26.558736882183563</v>
      </c>
      <c r="AA38" s="158">
        <f>SUM(AA39:AA41)</f>
        <v>21011500</v>
      </c>
    </row>
    <row r="39" spans="1:27" ht="13.5">
      <c r="A39" s="143" t="s">
        <v>85</v>
      </c>
      <c r="B39" s="141"/>
      <c r="C39" s="160">
        <v>8466116</v>
      </c>
      <c r="D39" s="160"/>
      <c r="E39" s="161">
        <v>13288000</v>
      </c>
      <c r="F39" s="65">
        <v>7227500</v>
      </c>
      <c r="G39" s="65">
        <v>364613</v>
      </c>
      <c r="H39" s="65">
        <v>470232</v>
      </c>
      <c r="I39" s="65">
        <v>488092</v>
      </c>
      <c r="J39" s="65">
        <v>1322937</v>
      </c>
      <c r="K39" s="65">
        <v>1140721</v>
      </c>
      <c r="L39" s="65">
        <v>2558123</v>
      </c>
      <c r="M39" s="65">
        <v>580997</v>
      </c>
      <c r="N39" s="65">
        <v>4279841</v>
      </c>
      <c r="O39" s="65">
        <v>606342</v>
      </c>
      <c r="P39" s="65">
        <v>1270344</v>
      </c>
      <c r="Q39" s="65">
        <v>2200622</v>
      </c>
      <c r="R39" s="65">
        <v>4077308</v>
      </c>
      <c r="S39" s="65">
        <v>1221561</v>
      </c>
      <c r="T39" s="65">
        <v>1520635</v>
      </c>
      <c r="U39" s="65">
        <v>2514051</v>
      </c>
      <c r="V39" s="65">
        <v>5256247</v>
      </c>
      <c r="W39" s="65">
        <v>14936333</v>
      </c>
      <c r="X39" s="65">
        <v>7227500</v>
      </c>
      <c r="Y39" s="65">
        <v>7708833</v>
      </c>
      <c r="Z39" s="145">
        <v>106.66</v>
      </c>
      <c r="AA39" s="160">
        <v>7227500</v>
      </c>
    </row>
    <row r="40" spans="1:27" ht="13.5">
      <c r="A40" s="143" t="s">
        <v>86</v>
      </c>
      <c r="B40" s="141"/>
      <c r="C40" s="160">
        <v>53688892</v>
      </c>
      <c r="D40" s="160"/>
      <c r="E40" s="161">
        <v>14599000</v>
      </c>
      <c r="F40" s="65">
        <v>13784000</v>
      </c>
      <c r="G40" s="65">
        <v>708972</v>
      </c>
      <c r="H40" s="65">
        <v>837378</v>
      </c>
      <c r="I40" s="65">
        <v>758315</v>
      </c>
      <c r="J40" s="65">
        <v>2304665</v>
      </c>
      <c r="K40" s="65">
        <v>908704</v>
      </c>
      <c r="L40" s="65">
        <v>800411</v>
      </c>
      <c r="M40" s="65">
        <v>585214</v>
      </c>
      <c r="N40" s="65">
        <v>2294329</v>
      </c>
      <c r="O40" s="65">
        <v>799760</v>
      </c>
      <c r="P40" s="65">
        <v>926772</v>
      </c>
      <c r="Q40" s="65">
        <v>1340530</v>
      </c>
      <c r="R40" s="65">
        <v>3067062</v>
      </c>
      <c r="S40" s="65">
        <v>1071349</v>
      </c>
      <c r="T40" s="65">
        <v>1081358</v>
      </c>
      <c r="U40" s="65">
        <v>1836793</v>
      </c>
      <c r="V40" s="65">
        <v>3989500</v>
      </c>
      <c r="W40" s="65">
        <v>11655556</v>
      </c>
      <c r="X40" s="65">
        <v>13784000</v>
      </c>
      <c r="Y40" s="65">
        <v>-2128444</v>
      </c>
      <c r="Z40" s="145">
        <v>-15.44</v>
      </c>
      <c r="AA40" s="160">
        <v>13784000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55281335</v>
      </c>
      <c r="D42" s="158">
        <f>SUM(D43:D46)</f>
        <v>0</v>
      </c>
      <c r="E42" s="159">
        <f t="shared" si="8"/>
        <v>76752325</v>
      </c>
      <c r="F42" s="105">
        <f t="shared" si="8"/>
        <v>86426713</v>
      </c>
      <c r="G42" s="105">
        <f t="shared" si="8"/>
        <v>6430667</v>
      </c>
      <c r="H42" s="105">
        <f t="shared" si="8"/>
        <v>7178996</v>
      </c>
      <c r="I42" s="105">
        <f t="shared" si="8"/>
        <v>5536940</v>
      </c>
      <c r="J42" s="105">
        <f t="shared" si="8"/>
        <v>19146603</v>
      </c>
      <c r="K42" s="105">
        <f t="shared" si="8"/>
        <v>3862250</v>
      </c>
      <c r="L42" s="105">
        <f t="shared" si="8"/>
        <v>5543619</v>
      </c>
      <c r="M42" s="105">
        <f t="shared" si="8"/>
        <v>4198103</v>
      </c>
      <c r="N42" s="105">
        <f t="shared" si="8"/>
        <v>13603972</v>
      </c>
      <c r="O42" s="105">
        <f t="shared" si="8"/>
        <v>5107018</v>
      </c>
      <c r="P42" s="105">
        <f t="shared" si="8"/>
        <v>4662042</v>
      </c>
      <c r="Q42" s="105">
        <f t="shared" si="8"/>
        <v>4909487</v>
      </c>
      <c r="R42" s="105">
        <f t="shared" si="8"/>
        <v>14678547</v>
      </c>
      <c r="S42" s="105">
        <f t="shared" si="8"/>
        <v>4536105</v>
      </c>
      <c r="T42" s="105">
        <f t="shared" si="8"/>
        <v>4789107</v>
      </c>
      <c r="U42" s="105">
        <f t="shared" si="8"/>
        <v>6652389</v>
      </c>
      <c r="V42" s="105">
        <f t="shared" si="8"/>
        <v>15977601</v>
      </c>
      <c r="W42" s="105">
        <f t="shared" si="8"/>
        <v>63406723</v>
      </c>
      <c r="X42" s="105">
        <f t="shared" si="8"/>
        <v>86426713</v>
      </c>
      <c r="Y42" s="105">
        <f t="shared" si="8"/>
        <v>-23019990</v>
      </c>
      <c r="Z42" s="142">
        <f>+IF(X42&lt;&gt;0,+(Y42/X42)*100,0)</f>
        <v>-26.63527189793739</v>
      </c>
      <c r="AA42" s="158">
        <f>SUM(AA43:AA46)</f>
        <v>86426713</v>
      </c>
    </row>
    <row r="43" spans="1:27" ht="13.5">
      <c r="A43" s="143" t="s">
        <v>89</v>
      </c>
      <c r="B43" s="141"/>
      <c r="C43" s="160">
        <v>32376690</v>
      </c>
      <c r="D43" s="160"/>
      <c r="E43" s="161">
        <v>42480325</v>
      </c>
      <c r="F43" s="65">
        <v>45549000</v>
      </c>
      <c r="G43" s="65">
        <v>4993313</v>
      </c>
      <c r="H43" s="65">
        <v>5489171</v>
      </c>
      <c r="I43" s="65">
        <v>3782533</v>
      </c>
      <c r="J43" s="65">
        <v>14265017</v>
      </c>
      <c r="K43" s="65">
        <v>2559229</v>
      </c>
      <c r="L43" s="65">
        <v>2850059</v>
      </c>
      <c r="M43" s="65">
        <v>2504922</v>
      </c>
      <c r="N43" s="65">
        <v>7914210</v>
      </c>
      <c r="O43" s="65">
        <v>2912287</v>
      </c>
      <c r="P43" s="65">
        <v>2661041</v>
      </c>
      <c r="Q43" s="65">
        <v>2992297</v>
      </c>
      <c r="R43" s="65">
        <v>8565625</v>
      </c>
      <c r="S43" s="65">
        <v>2667975</v>
      </c>
      <c r="T43" s="65">
        <v>2853966</v>
      </c>
      <c r="U43" s="65">
        <v>4609833</v>
      </c>
      <c r="V43" s="65">
        <v>10131774</v>
      </c>
      <c r="W43" s="65">
        <v>40876626</v>
      </c>
      <c r="X43" s="65">
        <v>45549000</v>
      </c>
      <c r="Y43" s="65">
        <v>-4672374</v>
      </c>
      <c r="Z43" s="145">
        <v>-10.26</v>
      </c>
      <c r="AA43" s="160">
        <v>45549000</v>
      </c>
    </row>
    <row r="44" spans="1:27" ht="13.5">
      <c r="A44" s="143" t="s">
        <v>90</v>
      </c>
      <c r="B44" s="141"/>
      <c r="C44" s="160">
        <v>8222063</v>
      </c>
      <c r="D44" s="160"/>
      <c r="E44" s="161">
        <v>11216000</v>
      </c>
      <c r="F44" s="65">
        <v>12203000</v>
      </c>
      <c r="G44" s="65">
        <v>337527</v>
      </c>
      <c r="H44" s="65">
        <v>397222</v>
      </c>
      <c r="I44" s="65">
        <v>472932</v>
      </c>
      <c r="J44" s="65">
        <v>1207681</v>
      </c>
      <c r="K44" s="65">
        <v>371498</v>
      </c>
      <c r="L44" s="65">
        <v>723954</v>
      </c>
      <c r="M44" s="65">
        <v>421639</v>
      </c>
      <c r="N44" s="65">
        <v>1517091</v>
      </c>
      <c r="O44" s="65">
        <v>601663</v>
      </c>
      <c r="P44" s="65">
        <v>548847</v>
      </c>
      <c r="Q44" s="65">
        <v>546980</v>
      </c>
      <c r="R44" s="65">
        <v>1697490</v>
      </c>
      <c r="S44" s="65">
        <v>492594</v>
      </c>
      <c r="T44" s="65">
        <v>501835</v>
      </c>
      <c r="U44" s="65">
        <v>485235</v>
      </c>
      <c r="V44" s="65">
        <v>1479664</v>
      </c>
      <c r="W44" s="65">
        <v>5901926</v>
      </c>
      <c r="X44" s="65">
        <v>12203000</v>
      </c>
      <c r="Y44" s="65">
        <v>-6301074</v>
      </c>
      <c r="Z44" s="145">
        <v>-51.64</v>
      </c>
      <c r="AA44" s="160">
        <v>12203000</v>
      </c>
    </row>
    <row r="45" spans="1:27" ht="13.5">
      <c r="A45" s="143" t="s">
        <v>91</v>
      </c>
      <c r="B45" s="141"/>
      <c r="C45" s="162">
        <v>6860516</v>
      </c>
      <c r="D45" s="162"/>
      <c r="E45" s="163">
        <v>11971000</v>
      </c>
      <c r="F45" s="164">
        <v>18582000</v>
      </c>
      <c r="G45" s="164">
        <v>474151</v>
      </c>
      <c r="H45" s="164">
        <v>603705</v>
      </c>
      <c r="I45" s="164">
        <v>578984</v>
      </c>
      <c r="J45" s="164">
        <v>1656840</v>
      </c>
      <c r="K45" s="164">
        <v>284482</v>
      </c>
      <c r="L45" s="164">
        <v>904975</v>
      </c>
      <c r="M45" s="164">
        <v>538159</v>
      </c>
      <c r="N45" s="164">
        <v>1727616</v>
      </c>
      <c r="O45" s="164">
        <v>726213</v>
      </c>
      <c r="P45" s="164">
        <v>602465</v>
      </c>
      <c r="Q45" s="164">
        <v>618511</v>
      </c>
      <c r="R45" s="164">
        <v>1947189</v>
      </c>
      <c r="S45" s="164">
        <v>543501</v>
      </c>
      <c r="T45" s="164">
        <v>617114</v>
      </c>
      <c r="U45" s="164">
        <v>682176</v>
      </c>
      <c r="V45" s="164">
        <v>1842791</v>
      </c>
      <c r="W45" s="164">
        <v>7174436</v>
      </c>
      <c r="X45" s="164">
        <v>18582000</v>
      </c>
      <c r="Y45" s="164">
        <v>-11407564</v>
      </c>
      <c r="Z45" s="146">
        <v>-61.39</v>
      </c>
      <c r="AA45" s="162">
        <v>18582000</v>
      </c>
    </row>
    <row r="46" spans="1:27" ht="13.5">
      <c r="A46" s="143" t="s">
        <v>92</v>
      </c>
      <c r="B46" s="141"/>
      <c r="C46" s="160">
        <v>7822066</v>
      </c>
      <c r="D46" s="160"/>
      <c r="E46" s="161">
        <v>11085000</v>
      </c>
      <c r="F46" s="65">
        <v>10092713</v>
      </c>
      <c r="G46" s="65">
        <v>625676</v>
      </c>
      <c r="H46" s="65">
        <v>688898</v>
      </c>
      <c r="I46" s="65">
        <v>702491</v>
      </c>
      <c r="J46" s="65">
        <v>2017065</v>
      </c>
      <c r="K46" s="65">
        <v>647041</v>
      </c>
      <c r="L46" s="65">
        <v>1064631</v>
      </c>
      <c r="M46" s="65">
        <v>733383</v>
      </c>
      <c r="N46" s="65">
        <v>2445055</v>
      </c>
      <c r="O46" s="65">
        <v>866855</v>
      </c>
      <c r="P46" s="65">
        <v>849689</v>
      </c>
      <c r="Q46" s="65">
        <v>751699</v>
      </c>
      <c r="R46" s="65">
        <v>2468243</v>
      </c>
      <c r="S46" s="65">
        <v>832035</v>
      </c>
      <c r="T46" s="65">
        <v>816192</v>
      </c>
      <c r="U46" s="65">
        <v>875145</v>
      </c>
      <c r="V46" s="65">
        <v>2523372</v>
      </c>
      <c r="W46" s="65">
        <v>9453735</v>
      </c>
      <c r="X46" s="65">
        <v>10092713</v>
      </c>
      <c r="Y46" s="65">
        <v>-638978</v>
      </c>
      <c r="Z46" s="145">
        <v>-6.33</v>
      </c>
      <c r="AA46" s="160">
        <v>10092713</v>
      </c>
    </row>
    <row r="47" spans="1:27" ht="13.5">
      <c r="A47" s="140" t="s">
        <v>93</v>
      </c>
      <c r="B47" s="147" t="s">
        <v>94</v>
      </c>
      <c r="C47" s="158">
        <v>1711371</v>
      </c>
      <c r="D47" s="158"/>
      <c r="E47" s="159">
        <v>1889000</v>
      </c>
      <c r="F47" s="105">
        <v>1659589</v>
      </c>
      <c r="G47" s="105">
        <v>110496</v>
      </c>
      <c r="H47" s="105">
        <v>96857</v>
      </c>
      <c r="I47" s="105">
        <v>93801</v>
      </c>
      <c r="J47" s="105">
        <v>301154</v>
      </c>
      <c r="K47" s="105">
        <v>308083</v>
      </c>
      <c r="L47" s="105">
        <v>129460</v>
      </c>
      <c r="M47" s="105">
        <v>185933</v>
      </c>
      <c r="N47" s="105">
        <v>623476</v>
      </c>
      <c r="O47" s="105">
        <v>127141</v>
      </c>
      <c r="P47" s="105">
        <v>108571</v>
      </c>
      <c r="Q47" s="105">
        <v>88512</v>
      </c>
      <c r="R47" s="105">
        <v>324224</v>
      </c>
      <c r="S47" s="105">
        <v>212892</v>
      </c>
      <c r="T47" s="105">
        <v>-19282</v>
      </c>
      <c r="U47" s="105">
        <v>89534</v>
      </c>
      <c r="V47" s="105">
        <v>283144</v>
      </c>
      <c r="W47" s="105">
        <v>1531998</v>
      </c>
      <c r="X47" s="105">
        <v>1659589</v>
      </c>
      <c r="Y47" s="105">
        <v>-127591</v>
      </c>
      <c r="Z47" s="142">
        <v>-7.69</v>
      </c>
      <c r="AA47" s="158">
        <v>1659589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183693264</v>
      </c>
      <c r="D48" s="177">
        <f>+D28+D32+D38+D42+D47</f>
        <v>0</v>
      </c>
      <c r="E48" s="178">
        <f t="shared" si="9"/>
        <v>158684325</v>
      </c>
      <c r="F48" s="78">
        <f t="shared" si="9"/>
        <v>165490399</v>
      </c>
      <c r="G48" s="78">
        <f t="shared" si="9"/>
        <v>10671961</v>
      </c>
      <c r="H48" s="78">
        <f t="shared" si="9"/>
        <v>12636411</v>
      </c>
      <c r="I48" s="78">
        <f t="shared" si="9"/>
        <v>11255965</v>
      </c>
      <c r="J48" s="78">
        <f t="shared" si="9"/>
        <v>34564337</v>
      </c>
      <c r="K48" s="78">
        <f t="shared" si="9"/>
        <v>10131345</v>
      </c>
      <c r="L48" s="78">
        <f t="shared" si="9"/>
        <v>12848800</v>
      </c>
      <c r="M48" s="78">
        <f t="shared" si="9"/>
        <v>9465963</v>
      </c>
      <c r="N48" s="78">
        <f t="shared" si="9"/>
        <v>32446108</v>
      </c>
      <c r="O48" s="78">
        <f t="shared" si="9"/>
        <v>10390300</v>
      </c>
      <c r="P48" s="78">
        <f t="shared" si="9"/>
        <v>11080665</v>
      </c>
      <c r="Q48" s="78">
        <f t="shared" si="9"/>
        <v>13177036</v>
      </c>
      <c r="R48" s="78">
        <f t="shared" si="9"/>
        <v>34648001</v>
      </c>
      <c r="S48" s="78">
        <f t="shared" si="9"/>
        <v>10579501</v>
      </c>
      <c r="T48" s="78">
        <f t="shared" si="9"/>
        <v>11216659</v>
      </c>
      <c r="U48" s="78">
        <f t="shared" si="9"/>
        <v>16245972</v>
      </c>
      <c r="V48" s="78">
        <f t="shared" si="9"/>
        <v>38042132</v>
      </c>
      <c r="W48" s="78">
        <f t="shared" si="9"/>
        <v>139700578</v>
      </c>
      <c r="X48" s="78">
        <f t="shared" si="9"/>
        <v>165490399</v>
      </c>
      <c r="Y48" s="78">
        <f t="shared" si="9"/>
        <v>-25789821</v>
      </c>
      <c r="Z48" s="179">
        <f>+IF(X48&lt;&gt;0,+(Y48/X48)*100,0)</f>
        <v>-15.583877467115176</v>
      </c>
      <c r="AA48" s="177">
        <f>+AA28+AA32+AA38+AA42+AA47</f>
        <v>165490399</v>
      </c>
    </row>
    <row r="49" spans="1:27" ht="13.5">
      <c r="A49" s="153" t="s">
        <v>49</v>
      </c>
      <c r="B49" s="154"/>
      <c r="C49" s="180">
        <f aca="true" t="shared" si="10" ref="C49:Y49">+C25-C48</f>
        <v>-47897393</v>
      </c>
      <c r="D49" s="180">
        <f>+D25-D48</f>
        <v>0</v>
      </c>
      <c r="E49" s="181">
        <f t="shared" si="10"/>
        <v>3699096</v>
      </c>
      <c r="F49" s="182">
        <f t="shared" si="10"/>
        <v>-5907672</v>
      </c>
      <c r="G49" s="182">
        <f t="shared" si="10"/>
        <v>13833203</v>
      </c>
      <c r="H49" s="182">
        <f t="shared" si="10"/>
        <v>-2582249</v>
      </c>
      <c r="I49" s="182">
        <f t="shared" si="10"/>
        <v>-2112068</v>
      </c>
      <c r="J49" s="182">
        <f t="shared" si="10"/>
        <v>9138886</v>
      </c>
      <c r="K49" s="182">
        <f t="shared" si="10"/>
        <v>-1373065</v>
      </c>
      <c r="L49" s="182">
        <f t="shared" si="10"/>
        <v>-4416508</v>
      </c>
      <c r="M49" s="182">
        <f t="shared" si="10"/>
        <v>8606516</v>
      </c>
      <c r="N49" s="182">
        <f t="shared" si="10"/>
        <v>2816943</v>
      </c>
      <c r="O49" s="182">
        <f t="shared" si="10"/>
        <v>-1856480</v>
      </c>
      <c r="P49" s="182">
        <f t="shared" si="10"/>
        <v>1781064</v>
      </c>
      <c r="Q49" s="182">
        <f t="shared" si="10"/>
        <v>-4131818</v>
      </c>
      <c r="R49" s="182">
        <f t="shared" si="10"/>
        <v>-4207234</v>
      </c>
      <c r="S49" s="182">
        <f t="shared" si="10"/>
        <v>5868425</v>
      </c>
      <c r="T49" s="182">
        <f t="shared" si="10"/>
        <v>-2464114</v>
      </c>
      <c r="U49" s="182">
        <f t="shared" si="10"/>
        <v>-6679389</v>
      </c>
      <c r="V49" s="182">
        <f t="shared" si="10"/>
        <v>-3275078</v>
      </c>
      <c r="W49" s="182">
        <f t="shared" si="10"/>
        <v>4473517</v>
      </c>
      <c r="X49" s="182">
        <f>IF(F25=F48,0,X25-X48)</f>
        <v>-5907672</v>
      </c>
      <c r="Y49" s="182">
        <f t="shared" si="10"/>
        <v>10381189</v>
      </c>
      <c r="Z49" s="183">
        <f>+IF(X49&lt;&gt;0,+(Y49/X49)*100,0)</f>
        <v>-175.7238553528361</v>
      </c>
      <c r="AA49" s="180">
        <f>+AA25-AA48</f>
        <v>-5907672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12192849</v>
      </c>
      <c r="D5" s="160"/>
      <c r="E5" s="161">
        <v>15320928</v>
      </c>
      <c r="F5" s="65">
        <v>15320928</v>
      </c>
      <c r="G5" s="65">
        <v>5420855</v>
      </c>
      <c r="H5" s="65">
        <v>815104</v>
      </c>
      <c r="I5" s="65">
        <v>811648</v>
      </c>
      <c r="J5" s="65">
        <v>7047607</v>
      </c>
      <c r="K5" s="65">
        <v>819553</v>
      </c>
      <c r="L5" s="65">
        <v>819553</v>
      </c>
      <c r="M5" s="65">
        <v>819553</v>
      </c>
      <c r="N5" s="65">
        <v>2458659</v>
      </c>
      <c r="O5" s="65">
        <v>799298</v>
      </c>
      <c r="P5" s="65">
        <v>818624</v>
      </c>
      <c r="Q5" s="65">
        <v>818680</v>
      </c>
      <c r="R5" s="65">
        <v>2436602</v>
      </c>
      <c r="S5" s="65">
        <v>778966</v>
      </c>
      <c r="T5" s="65">
        <v>812154</v>
      </c>
      <c r="U5" s="65">
        <v>803207</v>
      </c>
      <c r="V5" s="65">
        <v>2394327</v>
      </c>
      <c r="W5" s="65">
        <v>14337195</v>
      </c>
      <c r="X5" s="65">
        <v>15320928</v>
      </c>
      <c r="Y5" s="65">
        <v>-983733</v>
      </c>
      <c r="Z5" s="145">
        <v>-6.42</v>
      </c>
      <c r="AA5" s="160">
        <v>15320928</v>
      </c>
    </row>
    <row r="6" spans="1:27" ht="13.5">
      <c r="A6" s="196" t="s">
        <v>102</v>
      </c>
      <c r="B6" s="197"/>
      <c r="C6" s="160">
        <v>175921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38911668</v>
      </c>
      <c r="D7" s="160"/>
      <c r="E7" s="161">
        <v>38621908</v>
      </c>
      <c r="F7" s="65">
        <v>36621908</v>
      </c>
      <c r="G7" s="65">
        <v>2578670</v>
      </c>
      <c r="H7" s="65">
        <v>3450702</v>
      </c>
      <c r="I7" s="65">
        <v>3129054</v>
      </c>
      <c r="J7" s="65">
        <v>9158426</v>
      </c>
      <c r="K7" s="65">
        <v>2427198</v>
      </c>
      <c r="L7" s="65">
        <v>2574013</v>
      </c>
      <c r="M7" s="65">
        <v>2516416</v>
      </c>
      <c r="N7" s="65">
        <v>7517627</v>
      </c>
      <c r="O7" s="65">
        <v>2438740</v>
      </c>
      <c r="P7" s="65">
        <v>3293526</v>
      </c>
      <c r="Q7" s="65">
        <v>2050780</v>
      </c>
      <c r="R7" s="65">
        <v>7783046</v>
      </c>
      <c r="S7" s="65">
        <v>2355889</v>
      </c>
      <c r="T7" s="65">
        <v>2555253</v>
      </c>
      <c r="U7" s="65">
        <v>2602962</v>
      </c>
      <c r="V7" s="65">
        <v>7514104</v>
      </c>
      <c r="W7" s="65">
        <v>31973203</v>
      </c>
      <c r="X7" s="65">
        <v>36621908</v>
      </c>
      <c r="Y7" s="65">
        <v>-4648705</v>
      </c>
      <c r="Z7" s="145">
        <v>-12.69</v>
      </c>
      <c r="AA7" s="160">
        <v>36621908</v>
      </c>
    </row>
    <row r="8" spans="1:27" ht="13.5">
      <c r="A8" s="198" t="s">
        <v>104</v>
      </c>
      <c r="B8" s="197" t="s">
        <v>96</v>
      </c>
      <c r="C8" s="160">
        <v>13370895</v>
      </c>
      <c r="D8" s="160"/>
      <c r="E8" s="161">
        <v>14791147</v>
      </c>
      <c r="F8" s="65">
        <v>14791147</v>
      </c>
      <c r="G8" s="65">
        <v>751425</v>
      </c>
      <c r="H8" s="65">
        <v>1227787</v>
      </c>
      <c r="I8" s="65">
        <v>1304820</v>
      </c>
      <c r="J8" s="65">
        <v>3284032</v>
      </c>
      <c r="K8" s="65">
        <v>1359490</v>
      </c>
      <c r="L8" s="65">
        <v>1679969</v>
      </c>
      <c r="M8" s="65">
        <v>1485844</v>
      </c>
      <c r="N8" s="65">
        <v>4525303</v>
      </c>
      <c r="O8" s="65">
        <v>1555398</v>
      </c>
      <c r="P8" s="65">
        <v>1670247</v>
      </c>
      <c r="Q8" s="65">
        <v>1413927</v>
      </c>
      <c r="R8" s="65">
        <v>4639572</v>
      </c>
      <c r="S8" s="65">
        <v>1428041</v>
      </c>
      <c r="T8" s="65">
        <v>1316419</v>
      </c>
      <c r="U8" s="65">
        <v>1182399</v>
      </c>
      <c r="V8" s="65">
        <v>3926859</v>
      </c>
      <c r="W8" s="65">
        <v>16375766</v>
      </c>
      <c r="X8" s="65">
        <v>14791147</v>
      </c>
      <c r="Y8" s="65">
        <v>1584619</v>
      </c>
      <c r="Z8" s="145">
        <v>10.71</v>
      </c>
      <c r="AA8" s="160">
        <v>14791147</v>
      </c>
    </row>
    <row r="9" spans="1:27" ht="13.5">
      <c r="A9" s="198" t="s">
        <v>105</v>
      </c>
      <c r="B9" s="197" t="s">
        <v>96</v>
      </c>
      <c r="C9" s="160">
        <v>9011456</v>
      </c>
      <c r="D9" s="160"/>
      <c r="E9" s="161">
        <v>11182780</v>
      </c>
      <c r="F9" s="65">
        <v>11182780</v>
      </c>
      <c r="G9" s="65">
        <v>952839</v>
      </c>
      <c r="H9" s="65">
        <v>952951</v>
      </c>
      <c r="I9" s="65">
        <v>953272</v>
      </c>
      <c r="J9" s="65">
        <v>2859062</v>
      </c>
      <c r="K9" s="65">
        <v>953384</v>
      </c>
      <c r="L9" s="65">
        <v>953507</v>
      </c>
      <c r="M9" s="65">
        <v>956084</v>
      </c>
      <c r="N9" s="65">
        <v>2862975</v>
      </c>
      <c r="O9" s="65">
        <v>956420</v>
      </c>
      <c r="P9" s="65">
        <v>967195</v>
      </c>
      <c r="Q9" s="65">
        <v>957948</v>
      </c>
      <c r="R9" s="65">
        <v>2881563</v>
      </c>
      <c r="S9" s="65">
        <v>958172</v>
      </c>
      <c r="T9" s="65">
        <v>958508</v>
      </c>
      <c r="U9" s="65">
        <v>963477</v>
      </c>
      <c r="V9" s="65">
        <v>2880157</v>
      </c>
      <c r="W9" s="65">
        <v>11483757</v>
      </c>
      <c r="X9" s="65">
        <v>11182780</v>
      </c>
      <c r="Y9" s="65">
        <v>300977</v>
      </c>
      <c r="Z9" s="145">
        <v>2.69</v>
      </c>
      <c r="AA9" s="160">
        <v>11182780</v>
      </c>
    </row>
    <row r="10" spans="1:27" ht="13.5">
      <c r="A10" s="198" t="s">
        <v>106</v>
      </c>
      <c r="B10" s="197" t="s">
        <v>96</v>
      </c>
      <c r="C10" s="160">
        <v>4695605</v>
      </c>
      <c r="D10" s="160"/>
      <c r="E10" s="161">
        <v>6663788</v>
      </c>
      <c r="F10" s="59">
        <v>6663788</v>
      </c>
      <c r="G10" s="59">
        <v>562344</v>
      </c>
      <c r="H10" s="59">
        <v>562414</v>
      </c>
      <c r="I10" s="59">
        <v>562483</v>
      </c>
      <c r="J10" s="59">
        <v>1687241</v>
      </c>
      <c r="K10" s="59">
        <v>563601</v>
      </c>
      <c r="L10" s="59">
        <v>564230</v>
      </c>
      <c r="M10" s="59">
        <v>567024</v>
      </c>
      <c r="N10" s="59">
        <v>1694855</v>
      </c>
      <c r="O10" s="59">
        <v>567933</v>
      </c>
      <c r="P10" s="59">
        <v>568631</v>
      </c>
      <c r="Q10" s="59">
        <v>569469</v>
      </c>
      <c r="R10" s="59">
        <v>1706033</v>
      </c>
      <c r="S10" s="59">
        <v>569530</v>
      </c>
      <c r="T10" s="59">
        <v>570028</v>
      </c>
      <c r="U10" s="59">
        <v>562108</v>
      </c>
      <c r="V10" s="59">
        <v>1701666</v>
      </c>
      <c r="W10" s="59">
        <v>6789795</v>
      </c>
      <c r="X10" s="59">
        <v>6663788</v>
      </c>
      <c r="Y10" s="59">
        <v>126007</v>
      </c>
      <c r="Z10" s="199">
        <v>1.89</v>
      </c>
      <c r="AA10" s="135">
        <v>6663788</v>
      </c>
    </row>
    <row r="11" spans="1:27" ht="13.5">
      <c r="A11" s="198" t="s">
        <v>107</v>
      </c>
      <c r="B11" s="200"/>
      <c r="C11" s="160">
        <v>19391</v>
      </c>
      <c r="D11" s="160"/>
      <c r="E11" s="161">
        <v>129320</v>
      </c>
      <c r="F11" s="65">
        <v>129320</v>
      </c>
      <c r="G11" s="65">
        <v>31711</v>
      </c>
      <c r="H11" s="65">
        <v>31839</v>
      </c>
      <c r="I11" s="65">
        <v>32142</v>
      </c>
      <c r="J11" s="65">
        <v>95692</v>
      </c>
      <c r="K11" s="65">
        <v>36771</v>
      </c>
      <c r="L11" s="65">
        <v>37142</v>
      </c>
      <c r="M11" s="65">
        <v>36771</v>
      </c>
      <c r="N11" s="65">
        <v>110684</v>
      </c>
      <c r="O11" s="65">
        <v>21771</v>
      </c>
      <c r="P11" s="65">
        <v>32141</v>
      </c>
      <c r="Q11" s="65">
        <v>36770</v>
      </c>
      <c r="R11" s="65">
        <v>90682</v>
      </c>
      <c r="S11" s="65">
        <v>97865</v>
      </c>
      <c r="T11" s="65">
        <v>33430</v>
      </c>
      <c r="U11" s="65">
        <v>33762</v>
      </c>
      <c r="V11" s="65">
        <v>165057</v>
      </c>
      <c r="W11" s="65">
        <v>462115</v>
      </c>
      <c r="X11" s="65">
        <v>129320</v>
      </c>
      <c r="Y11" s="65">
        <v>332795</v>
      </c>
      <c r="Z11" s="145">
        <v>257.34</v>
      </c>
      <c r="AA11" s="160">
        <v>129320</v>
      </c>
    </row>
    <row r="12" spans="1:27" ht="13.5">
      <c r="A12" s="198" t="s">
        <v>108</v>
      </c>
      <c r="B12" s="200"/>
      <c r="C12" s="160">
        <v>565604</v>
      </c>
      <c r="D12" s="160"/>
      <c r="E12" s="161">
        <v>472121</v>
      </c>
      <c r="F12" s="65">
        <v>472123</v>
      </c>
      <c r="G12" s="65">
        <v>46430</v>
      </c>
      <c r="H12" s="65">
        <v>47626</v>
      </c>
      <c r="I12" s="65">
        <v>49875</v>
      </c>
      <c r="J12" s="65">
        <v>143931</v>
      </c>
      <c r="K12" s="65">
        <v>55475</v>
      </c>
      <c r="L12" s="65">
        <v>53437</v>
      </c>
      <c r="M12" s="65">
        <v>51247</v>
      </c>
      <c r="N12" s="65">
        <v>160159</v>
      </c>
      <c r="O12" s="65">
        <v>49249</v>
      </c>
      <c r="P12" s="65">
        <v>70579</v>
      </c>
      <c r="Q12" s="65">
        <v>53452</v>
      </c>
      <c r="R12" s="65">
        <v>173280</v>
      </c>
      <c r="S12" s="65">
        <v>56086</v>
      </c>
      <c r="T12" s="65">
        <v>54885</v>
      </c>
      <c r="U12" s="65">
        <v>437356</v>
      </c>
      <c r="V12" s="65">
        <v>548327</v>
      </c>
      <c r="W12" s="65">
        <v>1025697</v>
      </c>
      <c r="X12" s="65">
        <v>472123</v>
      </c>
      <c r="Y12" s="65">
        <v>553574</v>
      </c>
      <c r="Z12" s="145">
        <v>117.25</v>
      </c>
      <c r="AA12" s="160">
        <v>472123</v>
      </c>
    </row>
    <row r="13" spans="1:27" ht="13.5">
      <c r="A13" s="196" t="s">
        <v>109</v>
      </c>
      <c r="B13" s="200"/>
      <c r="C13" s="160">
        <v>903394</v>
      </c>
      <c r="D13" s="160"/>
      <c r="E13" s="161">
        <v>678400</v>
      </c>
      <c r="F13" s="65">
        <v>678400</v>
      </c>
      <c r="G13" s="65">
        <v>5847</v>
      </c>
      <c r="H13" s="65">
        <v>27430</v>
      </c>
      <c r="I13" s="65">
        <v>52417</v>
      </c>
      <c r="J13" s="65">
        <v>85694</v>
      </c>
      <c r="K13" s="65">
        <v>81899</v>
      </c>
      <c r="L13" s="65">
        <v>1154</v>
      </c>
      <c r="M13" s="65">
        <v>34736</v>
      </c>
      <c r="N13" s="65">
        <v>117789</v>
      </c>
      <c r="O13" s="65">
        <v>7780</v>
      </c>
      <c r="P13" s="65">
        <v>69519</v>
      </c>
      <c r="Q13" s="65">
        <v>43928</v>
      </c>
      <c r="R13" s="65">
        <v>121227</v>
      </c>
      <c r="S13" s="65">
        <v>46555</v>
      </c>
      <c r="T13" s="65">
        <v>38498</v>
      </c>
      <c r="U13" s="65">
        <v>175257</v>
      </c>
      <c r="V13" s="65">
        <v>260310</v>
      </c>
      <c r="W13" s="65">
        <v>585020</v>
      </c>
      <c r="X13" s="65">
        <v>678400</v>
      </c>
      <c r="Y13" s="65">
        <v>-93380</v>
      </c>
      <c r="Z13" s="145">
        <v>-13.76</v>
      </c>
      <c r="AA13" s="160">
        <v>678400</v>
      </c>
    </row>
    <row r="14" spans="1:27" ht="13.5">
      <c r="A14" s="196" t="s">
        <v>110</v>
      </c>
      <c r="B14" s="200"/>
      <c r="C14" s="160">
        <v>842999</v>
      </c>
      <c r="D14" s="160"/>
      <c r="E14" s="161">
        <v>801360</v>
      </c>
      <c r="F14" s="65">
        <v>801360</v>
      </c>
      <c r="G14" s="65">
        <v>95518</v>
      </c>
      <c r="H14" s="65">
        <v>99161</v>
      </c>
      <c r="I14" s="65">
        <v>103446</v>
      </c>
      <c r="J14" s="65">
        <v>298125</v>
      </c>
      <c r="K14" s="65">
        <v>109395</v>
      </c>
      <c r="L14" s="65">
        <v>130268</v>
      </c>
      <c r="M14" s="65">
        <v>114133</v>
      </c>
      <c r="N14" s="65">
        <v>353796</v>
      </c>
      <c r="O14" s="65">
        <v>114508</v>
      </c>
      <c r="P14" s="65">
        <v>108884</v>
      </c>
      <c r="Q14" s="65">
        <v>114921</v>
      </c>
      <c r="R14" s="65">
        <v>338313</v>
      </c>
      <c r="S14" s="65">
        <v>112587</v>
      </c>
      <c r="T14" s="65">
        <v>116971</v>
      </c>
      <c r="U14" s="65">
        <v>119264</v>
      </c>
      <c r="V14" s="65">
        <v>348822</v>
      </c>
      <c r="W14" s="65">
        <v>1339056</v>
      </c>
      <c r="X14" s="65">
        <v>801360</v>
      </c>
      <c r="Y14" s="65">
        <v>537696</v>
      </c>
      <c r="Z14" s="145">
        <v>67.1</v>
      </c>
      <c r="AA14" s="160">
        <v>801360</v>
      </c>
    </row>
    <row r="15" spans="1:27" ht="13.5">
      <c r="A15" s="196" t="s">
        <v>111</v>
      </c>
      <c r="B15" s="200"/>
      <c r="C15" s="160">
        <v>540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8698596</v>
      </c>
      <c r="D16" s="160"/>
      <c r="E16" s="161">
        <v>9524237</v>
      </c>
      <c r="F16" s="65">
        <v>8524238</v>
      </c>
      <c r="G16" s="65">
        <v>120063</v>
      </c>
      <c r="H16" s="65">
        <v>508957</v>
      </c>
      <c r="I16" s="65">
        <v>281961</v>
      </c>
      <c r="J16" s="65">
        <v>910981</v>
      </c>
      <c r="K16" s="65">
        <v>843658</v>
      </c>
      <c r="L16" s="65">
        <v>234317</v>
      </c>
      <c r="M16" s="65">
        <v>33194</v>
      </c>
      <c r="N16" s="65">
        <v>1111169</v>
      </c>
      <c r="O16" s="65">
        <v>837066</v>
      </c>
      <c r="P16" s="65">
        <v>559375</v>
      </c>
      <c r="Q16" s="65">
        <v>934759</v>
      </c>
      <c r="R16" s="65">
        <v>2331200</v>
      </c>
      <c r="S16" s="65">
        <v>359754</v>
      </c>
      <c r="T16" s="65">
        <v>839258</v>
      </c>
      <c r="U16" s="65">
        <v>755780</v>
      </c>
      <c r="V16" s="65">
        <v>1954792</v>
      </c>
      <c r="W16" s="65">
        <v>6308142</v>
      </c>
      <c r="X16" s="65">
        <v>8524238</v>
      </c>
      <c r="Y16" s="65">
        <v>-2216096</v>
      </c>
      <c r="Z16" s="145">
        <v>-26</v>
      </c>
      <c r="AA16" s="160">
        <v>8524238</v>
      </c>
    </row>
    <row r="17" spans="1:27" ht="13.5">
      <c r="A17" s="196" t="s">
        <v>113</v>
      </c>
      <c r="B17" s="200"/>
      <c r="C17" s="160">
        <v>1086424</v>
      </c>
      <c r="D17" s="160"/>
      <c r="E17" s="161">
        <v>1094640</v>
      </c>
      <c r="F17" s="65">
        <v>1094641</v>
      </c>
      <c r="G17" s="65">
        <v>48889</v>
      </c>
      <c r="H17" s="65">
        <v>108693</v>
      </c>
      <c r="I17" s="65">
        <v>92291</v>
      </c>
      <c r="J17" s="65">
        <v>249873</v>
      </c>
      <c r="K17" s="65">
        <v>95248</v>
      </c>
      <c r="L17" s="65">
        <v>109627</v>
      </c>
      <c r="M17" s="65">
        <v>62360</v>
      </c>
      <c r="N17" s="65">
        <v>267235</v>
      </c>
      <c r="O17" s="65">
        <v>96559</v>
      </c>
      <c r="P17" s="65">
        <v>61142</v>
      </c>
      <c r="Q17" s="65">
        <v>142380</v>
      </c>
      <c r="R17" s="65">
        <v>300081</v>
      </c>
      <c r="S17" s="65">
        <v>87350</v>
      </c>
      <c r="T17" s="65">
        <v>67641</v>
      </c>
      <c r="U17" s="65">
        <v>135014</v>
      </c>
      <c r="V17" s="65">
        <v>290005</v>
      </c>
      <c r="W17" s="65">
        <v>1107194</v>
      </c>
      <c r="X17" s="65">
        <v>1094641</v>
      </c>
      <c r="Y17" s="65">
        <v>12553</v>
      </c>
      <c r="Z17" s="145">
        <v>1.15</v>
      </c>
      <c r="AA17" s="160">
        <v>1094641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33185498</v>
      </c>
      <c r="D19" s="160"/>
      <c r="E19" s="161">
        <v>34885000</v>
      </c>
      <c r="F19" s="65">
        <v>34885000</v>
      </c>
      <c r="G19" s="65">
        <v>12683000</v>
      </c>
      <c r="H19" s="65">
        <v>879908</v>
      </c>
      <c r="I19" s="65">
        <v>796960</v>
      </c>
      <c r="J19" s="65">
        <v>14359868</v>
      </c>
      <c r="K19" s="65">
        <v>175467</v>
      </c>
      <c r="L19" s="65">
        <v>216396</v>
      </c>
      <c r="M19" s="65">
        <v>10286847</v>
      </c>
      <c r="N19" s="65">
        <v>10678710</v>
      </c>
      <c r="O19" s="65">
        <v>88148</v>
      </c>
      <c r="P19" s="65">
        <v>125489</v>
      </c>
      <c r="Q19" s="65">
        <v>252082</v>
      </c>
      <c r="R19" s="65">
        <v>465719</v>
      </c>
      <c r="S19" s="65">
        <v>7717569</v>
      </c>
      <c r="T19" s="65">
        <v>89531</v>
      </c>
      <c r="U19" s="65">
        <v>417070</v>
      </c>
      <c r="V19" s="65">
        <v>8224170</v>
      </c>
      <c r="W19" s="65">
        <v>33728467</v>
      </c>
      <c r="X19" s="65">
        <v>34885000</v>
      </c>
      <c r="Y19" s="65">
        <v>-1156533</v>
      </c>
      <c r="Z19" s="145">
        <v>-3.32</v>
      </c>
      <c r="AA19" s="160">
        <v>34885000</v>
      </c>
    </row>
    <row r="20" spans="1:27" ht="13.5">
      <c r="A20" s="196" t="s">
        <v>35</v>
      </c>
      <c r="B20" s="200" t="s">
        <v>96</v>
      </c>
      <c r="C20" s="160">
        <v>3826141</v>
      </c>
      <c r="D20" s="160"/>
      <c r="E20" s="161">
        <v>14646492</v>
      </c>
      <c r="F20" s="59">
        <v>17672794</v>
      </c>
      <c r="G20" s="59">
        <v>1205873</v>
      </c>
      <c r="H20" s="59">
        <v>1341090</v>
      </c>
      <c r="I20" s="59">
        <v>980070</v>
      </c>
      <c r="J20" s="59">
        <v>3527033</v>
      </c>
      <c r="K20" s="59">
        <v>1236202</v>
      </c>
      <c r="L20" s="59">
        <v>1052558</v>
      </c>
      <c r="M20" s="59">
        <v>1107308</v>
      </c>
      <c r="N20" s="59">
        <v>3396068</v>
      </c>
      <c r="O20" s="59">
        <v>1000511</v>
      </c>
      <c r="P20" s="59">
        <v>1828405</v>
      </c>
      <c r="Q20" s="59">
        <v>651680</v>
      </c>
      <c r="R20" s="59">
        <v>3480596</v>
      </c>
      <c r="S20" s="59">
        <v>1850209</v>
      </c>
      <c r="T20" s="59">
        <v>1298433</v>
      </c>
      <c r="U20" s="59">
        <v>1325748</v>
      </c>
      <c r="V20" s="59">
        <v>4474390</v>
      </c>
      <c r="W20" s="59">
        <v>14878087</v>
      </c>
      <c r="X20" s="59">
        <v>17672794</v>
      </c>
      <c r="Y20" s="59">
        <v>-2794707</v>
      </c>
      <c r="Z20" s="199">
        <v>-15.81</v>
      </c>
      <c r="AA20" s="135">
        <v>17672794</v>
      </c>
    </row>
    <row r="21" spans="1:27" ht="13.5">
      <c r="A21" s="196" t="s">
        <v>115</v>
      </c>
      <c r="B21" s="200"/>
      <c r="C21" s="160">
        <v>16791</v>
      </c>
      <c r="D21" s="160"/>
      <c r="E21" s="161">
        <v>5300</v>
      </c>
      <c r="F21" s="65">
        <v>5300</v>
      </c>
      <c r="G21" s="65">
        <v>1700</v>
      </c>
      <c r="H21" s="65">
        <v>500</v>
      </c>
      <c r="I21" s="87">
        <v>-6542</v>
      </c>
      <c r="J21" s="65">
        <v>-4342</v>
      </c>
      <c r="K21" s="65">
        <v>939</v>
      </c>
      <c r="L21" s="65">
        <v>6121</v>
      </c>
      <c r="M21" s="65">
        <v>962</v>
      </c>
      <c r="N21" s="65">
        <v>8022</v>
      </c>
      <c r="O21" s="65">
        <v>439</v>
      </c>
      <c r="P21" s="87">
        <v>-39</v>
      </c>
      <c r="Q21" s="65">
        <v>700</v>
      </c>
      <c r="R21" s="65">
        <v>1100</v>
      </c>
      <c r="S21" s="65">
        <v>29353</v>
      </c>
      <c r="T21" s="65">
        <v>1536</v>
      </c>
      <c r="U21" s="65">
        <v>53179</v>
      </c>
      <c r="V21" s="65">
        <v>84068</v>
      </c>
      <c r="W21" s="87">
        <v>88848</v>
      </c>
      <c r="X21" s="65">
        <v>5300</v>
      </c>
      <c r="Y21" s="65">
        <v>83548</v>
      </c>
      <c r="Z21" s="145">
        <v>1576.38</v>
      </c>
      <c r="AA21" s="160">
        <v>5300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127503772</v>
      </c>
      <c r="D22" s="203">
        <f>SUM(D5:D21)</f>
        <v>0</v>
      </c>
      <c r="E22" s="204">
        <f t="shared" si="0"/>
        <v>148817421</v>
      </c>
      <c r="F22" s="205">
        <f t="shared" si="0"/>
        <v>148843727</v>
      </c>
      <c r="G22" s="205">
        <f t="shared" si="0"/>
        <v>24505164</v>
      </c>
      <c r="H22" s="205">
        <f t="shared" si="0"/>
        <v>10054162</v>
      </c>
      <c r="I22" s="205">
        <f t="shared" si="0"/>
        <v>9143897</v>
      </c>
      <c r="J22" s="205">
        <f t="shared" si="0"/>
        <v>43703223</v>
      </c>
      <c r="K22" s="205">
        <f t="shared" si="0"/>
        <v>8758280</v>
      </c>
      <c r="L22" s="205">
        <f t="shared" si="0"/>
        <v>8432292</v>
      </c>
      <c r="M22" s="205">
        <f t="shared" si="0"/>
        <v>18072479</v>
      </c>
      <c r="N22" s="205">
        <f t="shared" si="0"/>
        <v>35263051</v>
      </c>
      <c r="O22" s="205">
        <f t="shared" si="0"/>
        <v>8533820</v>
      </c>
      <c r="P22" s="205">
        <f t="shared" si="0"/>
        <v>10173718</v>
      </c>
      <c r="Q22" s="205">
        <f t="shared" si="0"/>
        <v>8041476</v>
      </c>
      <c r="R22" s="205">
        <f t="shared" si="0"/>
        <v>26749014</v>
      </c>
      <c r="S22" s="205">
        <f t="shared" si="0"/>
        <v>16447926</v>
      </c>
      <c r="T22" s="205">
        <f t="shared" si="0"/>
        <v>8752545</v>
      </c>
      <c r="U22" s="205">
        <f t="shared" si="0"/>
        <v>9566583</v>
      </c>
      <c r="V22" s="205">
        <f t="shared" si="0"/>
        <v>34767054</v>
      </c>
      <c r="W22" s="205">
        <f t="shared" si="0"/>
        <v>140482342</v>
      </c>
      <c r="X22" s="205">
        <f t="shared" si="0"/>
        <v>148843727</v>
      </c>
      <c r="Y22" s="205">
        <f t="shared" si="0"/>
        <v>-8361385</v>
      </c>
      <c r="Z22" s="206">
        <f>+IF(X22&lt;&gt;0,+(Y22/X22)*100,0)</f>
        <v>-5.617559549553606</v>
      </c>
      <c r="AA22" s="203">
        <f>SUM(AA5:AA21)</f>
        <v>148843727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51443910</v>
      </c>
      <c r="D25" s="160"/>
      <c r="E25" s="161">
        <v>47528076</v>
      </c>
      <c r="F25" s="65">
        <v>47040235</v>
      </c>
      <c r="G25" s="65">
        <v>3648300</v>
      </c>
      <c r="H25" s="65">
        <v>3912633</v>
      </c>
      <c r="I25" s="65">
        <v>3931222</v>
      </c>
      <c r="J25" s="65">
        <v>11492155</v>
      </c>
      <c r="K25" s="65">
        <v>3963502</v>
      </c>
      <c r="L25" s="65">
        <v>4151546</v>
      </c>
      <c r="M25" s="65">
        <v>3777060</v>
      </c>
      <c r="N25" s="65">
        <v>11892108</v>
      </c>
      <c r="O25" s="65">
        <v>3835198</v>
      </c>
      <c r="P25" s="65">
        <v>4072197</v>
      </c>
      <c r="Q25" s="65">
        <v>3702498</v>
      </c>
      <c r="R25" s="65">
        <v>11609893</v>
      </c>
      <c r="S25" s="65">
        <v>3733684</v>
      </c>
      <c r="T25" s="65">
        <v>3719979</v>
      </c>
      <c r="U25" s="65">
        <v>3180874</v>
      </c>
      <c r="V25" s="65">
        <v>10634537</v>
      </c>
      <c r="W25" s="65">
        <v>45628693</v>
      </c>
      <c r="X25" s="65">
        <v>47040235</v>
      </c>
      <c r="Y25" s="65">
        <v>-1411542</v>
      </c>
      <c r="Z25" s="145">
        <v>-3</v>
      </c>
      <c r="AA25" s="160">
        <v>47040235</v>
      </c>
    </row>
    <row r="26" spans="1:27" ht="13.5">
      <c r="A26" s="198" t="s">
        <v>38</v>
      </c>
      <c r="B26" s="197"/>
      <c r="C26" s="160">
        <v>3223142</v>
      </c>
      <c r="D26" s="160"/>
      <c r="E26" s="161">
        <v>3521347</v>
      </c>
      <c r="F26" s="65">
        <v>3482604</v>
      </c>
      <c r="G26" s="65">
        <v>268543</v>
      </c>
      <c r="H26" s="65">
        <v>268543</v>
      </c>
      <c r="I26" s="65">
        <v>268543</v>
      </c>
      <c r="J26" s="65">
        <v>805629</v>
      </c>
      <c r="K26" s="65">
        <v>268543</v>
      </c>
      <c r="L26" s="65">
        <v>276350</v>
      </c>
      <c r="M26" s="65">
        <v>350544</v>
      </c>
      <c r="N26" s="65">
        <v>895437</v>
      </c>
      <c r="O26" s="65">
        <v>226857</v>
      </c>
      <c r="P26" s="65">
        <v>290701</v>
      </c>
      <c r="Q26" s="65">
        <v>279614</v>
      </c>
      <c r="R26" s="65">
        <v>797172</v>
      </c>
      <c r="S26" s="65">
        <v>334975</v>
      </c>
      <c r="T26" s="65">
        <v>284055</v>
      </c>
      <c r="U26" s="65">
        <v>284055</v>
      </c>
      <c r="V26" s="65">
        <v>903085</v>
      </c>
      <c r="W26" s="65">
        <v>3401323</v>
      </c>
      <c r="X26" s="65">
        <v>3482604</v>
      </c>
      <c r="Y26" s="65">
        <v>-81281</v>
      </c>
      <c r="Z26" s="145">
        <v>-2.33</v>
      </c>
      <c r="AA26" s="160">
        <v>3482604</v>
      </c>
    </row>
    <row r="27" spans="1:27" ht="13.5">
      <c r="A27" s="198" t="s">
        <v>118</v>
      </c>
      <c r="B27" s="197" t="s">
        <v>99</v>
      </c>
      <c r="C27" s="160">
        <v>16599146</v>
      </c>
      <c r="D27" s="160"/>
      <c r="E27" s="161">
        <v>10899518</v>
      </c>
      <c r="F27" s="65">
        <v>7501000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7501000</v>
      </c>
      <c r="Y27" s="65">
        <v>-7501000</v>
      </c>
      <c r="Z27" s="145">
        <v>-100</v>
      </c>
      <c r="AA27" s="160">
        <v>7501000</v>
      </c>
    </row>
    <row r="28" spans="1:27" ht="13.5">
      <c r="A28" s="198" t="s">
        <v>39</v>
      </c>
      <c r="B28" s="197" t="s">
        <v>96</v>
      </c>
      <c r="C28" s="160">
        <v>47708970</v>
      </c>
      <c r="D28" s="160"/>
      <c r="E28" s="161">
        <v>11516190</v>
      </c>
      <c r="F28" s="65">
        <v>6414736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6414736</v>
      </c>
      <c r="Y28" s="65">
        <v>-6414736</v>
      </c>
      <c r="Z28" s="145">
        <v>-100</v>
      </c>
      <c r="AA28" s="160">
        <v>6414736</v>
      </c>
    </row>
    <row r="29" spans="1:27" ht="13.5">
      <c r="A29" s="198" t="s">
        <v>40</v>
      </c>
      <c r="B29" s="197"/>
      <c r="C29" s="160">
        <v>754856</v>
      </c>
      <c r="D29" s="160"/>
      <c r="E29" s="161">
        <v>2162231</v>
      </c>
      <c r="F29" s="65">
        <v>1507030</v>
      </c>
      <c r="G29" s="65">
        <v>98290</v>
      </c>
      <c r="H29" s="65">
        <v>97015</v>
      </c>
      <c r="I29" s="65">
        <v>320581</v>
      </c>
      <c r="J29" s="65">
        <v>515886</v>
      </c>
      <c r="K29" s="65">
        <v>-23854</v>
      </c>
      <c r="L29" s="65">
        <v>88911</v>
      </c>
      <c r="M29" s="65">
        <v>16431</v>
      </c>
      <c r="N29" s="65">
        <v>81488</v>
      </c>
      <c r="O29" s="65">
        <v>145583</v>
      </c>
      <c r="P29" s="65">
        <v>66504</v>
      </c>
      <c r="Q29" s="65">
        <v>287513</v>
      </c>
      <c r="R29" s="65">
        <v>499600</v>
      </c>
      <c r="S29" s="65">
        <v>66762</v>
      </c>
      <c r="T29" s="65">
        <v>67651</v>
      </c>
      <c r="U29" s="65">
        <v>162457</v>
      </c>
      <c r="V29" s="65">
        <v>296870</v>
      </c>
      <c r="W29" s="65">
        <v>1393844</v>
      </c>
      <c r="X29" s="65">
        <v>1507030</v>
      </c>
      <c r="Y29" s="65">
        <v>-113186</v>
      </c>
      <c r="Z29" s="145">
        <v>-7.51</v>
      </c>
      <c r="AA29" s="160">
        <v>1507030</v>
      </c>
    </row>
    <row r="30" spans="1:27" ht="13.5">
      <c r="A30" s="198" t="s">
        <v>119</v>
      </c>
      <c r="B30" s="197" t="s">
        <v>96</v>
      </c>
      <c r="C30" s="160">
        <v>26379586</v>
      </c>
      <c r="D30" s="160"/>
      <c r="E30" s="161">
        <v>34028267</v>
      </c>
      <c r="F30" s="65">
        <v>34028267</v>
      </c>
      <c r="G30" s="65">
        <v>4560824</v>
      </c>
      <c r="H30" s="65">
        <v>4981410</v>
      </c>
      <c r="I30" s="65">
        <v>3111482</v>
      </c>
      <c r="J30" s="65">
        <v>12653716</v>
      </c>
      <c r="K30" s="65">
        <v>2176094</v>
      </c>
      <c r="L30" s="65">
        <v>2184596</v>
      </c>
      <c r="M30" s="65">
        <v>2181069</v>
      </c>
      <c r="N30" s="65">
        <v>6541759</v>
      </c>
      <c r="O30" s="65">
        <v>2193469</v>
      </c>
      <c r="P30" s="65">
        <v>2167483</v>
      </c>
      <c r="Q30" s="65">
        <v>2135779</v>
      </c>
      <c r="R30" s="65">
        <v>6496731</v>
      </c>
      <c r="S30" s="65">
        <v>2243518</v>
      </c>
      <c r="T30" s="65">
        <v>2261008</v>
      </c>
      <c r="U30" s="65">
        <v>3909650</v>
      </c>
      <c r="V30" s="65">
        <v>8414176</v>
      </c>
      <c r="W30" s="65">
        <v>34106382</v>
      </c>
      <c r="X30" s="65">
        <v>34028267</v>
      </c>
      <c r="Y30" s="65">
        <v>78115</v>
      </c>
      <c r="Z30" s="145">
        <v>0.23</v>
      </c>
      <c r="AA30" s="160">
        <v>34028267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14781559</v>
      </c>
      <c r="F31" s="65">
        <v>14782000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14782000</v>
      </c>
      <c r="Y31" s="65">
        <v>-14782000</v>
      </c>
      <c r="Z31" s="145">
        <v>-100</v>
      </c>
      <c r="AA31" s="160">
        <v>14782000</v>
      </c>
    </row>
    <row r="32" spans="1:27" ht="13.5">
      <c r="A32" s="198" t="s">
        <v>122</v>
      </c>
      <c r="B32" s="197"/>
      <c r="C32" s="160">
        <v>8980096</v>
      </c>
      <c r="D32" s="160"/>
      <c r="E32" s="161">
        <v>6272346</v>
      </c>
      <c r="F32" s="65">
        <v>4005300</v>
      </c>
      <c r="G32" s="65">
        <v>242294</v>
      </c>
      <c r="H32" s="65">
        <v>259839</v>
      </c>
      <c r="I32" s="65">
        <v>356300</v>
      </c>
      <c r="J32" s="65">
        <v>858433</v>
      </c>
      <c r="K32" s="65">
        <v>527509</v>
      </c>
      <c r="L32" s="65">
        <v>387058</v>
      </c>
      <c r="M32" s="65">
        <v>711597</v>
      </c>
      <c r="N32" s="65">
        <v>1626164</v>
      </c>
      <c r="O32" s="65">
        <v>325197</v>
      </c>
      <c r="P32" s="65">
        <v>497924</v>
      </c>
      <c r="Q32" s="65">
        <v>770275</v>
      </c>
      <c r="R32" s="65">
        <v>1593396</v>
      </c>
      <c r="S32" s="65">
        <v>420309</v>
      </c>
      <c r="T32" s="65">
        <v>460404</v>
      </c>
      <c r="U32" s="65">
        <v>862053</v>
      </c>
      <c r="V32" s="65">
        <v>1742766</v>
      </c>
      <c r="W32" s="65">
        <v>5820759</v>
      </c>
      <c r="X32" s="65">
        <v>4005300</v>
      </c>
      <c r="Y32" s="65">
        <v>1815459</v>
      </c>
      <c r="Z32" s="145">
        <v>45.33</v>
      </c>
      <c r="AA32" s="160">
        <v>4005300</v>
      </c>
    </row>
    <row r="33" spans="1:27" ht="13.5">
      <c r="A33" s="198" t="s">
        <v>42</v>
      </c>
      <c r="B33" s="197"/>
      <c r="C33" s="160">
        <v>567870</v>
      </c>
      <c r="D33" s="160"/>
      <c r="E33" s="161">
        <v>12671026</v>
      </c>
      <c r="F33" s="65">
        <v>12671202</v>
      </c>
      <c r="G33" s="65">
        <v>701970</v>
      </c>
      <c r="H33" s="65">
        <v>1102110</v>
      </c>
      <c r="I33" s="65">
        <v>776788</v>
      </c>
      <c r="J33" s="65">
        <v>2580868</v>
      </c>
      <c r="K33" s="65">
        <v>574712</v>
      </c>
      <c r="L33" s="65">
        <v>3088216</v>
      </c>
      <c r="M33" s="65">
        <v>705483</v>
      </c>
      <c r="N33" s="65">
        <v>4368411</v>
      </c>
      <c r="O33" s="65">
        <v>637758</v>
      </c>
      <c r="P33" s="65">
        <v>1392766</v>
      </c>
      <c r="Q33" s="65">
        <v>2970345</v>
      </c>
      <c r="R33" s="65">
        <v>5000869</v>
      </c>
      <c r="S33" s="65">
        <v>1292521</v>
      </c>
      <c r="T33" s="65">
        <v>1854866</v>
      </c>
      <c r="U33" s="65">
        <v>2904496</v>
      </c>
      <c r="V33" s="65">
        <v>6051883</v>
      </c>
      <c r="W33" s="65">
        <v>18002031</v>
      </c>
      <c r="X33" s="65">
        <v>12671202</v>
      </c>
      <c r="Y33" s="65">
        <v>5330829</v>
      </c>
      <c r="Z33" s="145">
        <v>42.07</v>
      </c>
      <c r="AA33" s="160">
        <v>12671202</v>
      </c>
    </row>
    <row r="34" spans="1:27" ht="13.5">
      <c r="A34" s="198" t="s">
        <v>43</v>
      </c>
      <c r="B34" s="197" t="s">
        <v>123</v>
      </c>
      <c r="C34" s="160">
        <v>27653284</v>
      </c>
      <c r="D34" s="160"/>
      <c r="E34" s="161">
        <v>15303765</v>
      </c>
      <c r="F34" s="65">
        <v>34058025</v>
      </c>
      <c r="G34" s="65">
        <v>1151740</v>
      </c>
      <c r="H34" s="65">
        <v>2014861</v>
      </c>
      <c r="I34" s="65">
        <v>2491049</v>
      </c>
      <c r="J34" s="65">
        <v>5657650</v>
      </c>
      <c r="K34" s="65">
        <v>2644839</v>
      </c>
      <c r="L34" s="65">
        <v>2672123</v>
      </c>
      <c r="M34" s="65">
        <v>1723779</v>
      </c>
      <c r="N34" s="65">
        <v>7040741</v>
      </c>
      <c r="O34" s="65">
        <v>3026238</v>
      </c>
      <c r="P34" s="65">
        <v>2593090</v>
      </c>
      <c r="Q34" s="65">
        <v>3031012</v>
      </c>
      <c r="R34" s="65">
        <v>8650340</v>
      </c>
      <c r="S34" s="65">
        <v>2487732</v>
      </c>
      <c r="T34" s="65">
        <v>2559508</v>
      </c>
      <c r="U34" s="65">
        <v>4942387</v>
      </c>
      <c r="V34" s="65">
        <v>9989627</v>
      </c>
      <c r="W34" s="65">
        <v>31338358</v>
      </c>
      <c r="X34" s="65">
        <v>34058025</v>
      </c>
      <c r="Y34" s="65">
        <v>-2719667</v>
      </c>
      <c r="Z34" s="145">
        <v>-7.99</v>
      </c>
      <c r="AA34" s="160">
        <v>34058025</v>
      </c>
    </row>
    <row r="35" spans="1:27" ht="13.5">
      <c r="A35" s="196" t="s">
        <v>124</v>
      </c>
      <c r="B35" s="200"/>
      <c r="C35" s="160">
        <v>382404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9188</v>
      </c>
      <c r="U35" s="65">
        <v>0</v>
      </c>
      <c r="V35" s="65">
        <v>9188</v>
      </c>
      <c r="W35" s="65">
        <v>9188</v>
      </c>
      <c r="X35" s="65">
        <v>0</v>
      </c>
      <c r="Y35" s="65">
        <v>9188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183693264</v>
      </c>
      <c r="D36" s="203">
        <f>SUM(D25:D35)</f>
        <v>0</v>
      </c>
      <c r="E36" s="204">
        <f t="shared" si="1"/>
        <v>158684325</v>
      </c>
      <c r="F36" s="205">
        <f t="shared" si="1"/>
        <v>165490399</v>
      </c>
      <c r="G36" s="205">
        <f t="shared" si="1"/>
        <v>10671961</v>
      </c>
      <c r="H36" s="205">
        <f t="shared" si="1"/>
        <v>12636411</v>
      </c>
      <c r="I36" s="205">
        <f t="shared" si="1"/>
        <v>11255965</v>
      </c>
      <c r="J36" s="205">
        <f t="shared" si="1"/>
        <v>34564337</v>
      </c>
      <c r="K36" s="205">
        <f t="shared" si="1"/>
        <v>10131345</v>
      </c>
      <c r="L36" s="205">
        <f t="shared" si="1"/>
        <v>12848800</v>
      </c>
      <c r="M36" s="205">
        <f t="shared" si="1"/>
        <v>9465963</v>
      </c>
      <c r="N36" s="205">
        <f t="shared" si="1"/>
        <v>32446108</v>
      </c>
      <c r="O36" s="205">
        <f t="shared" si="1"/>
        <v>10390300</v>
      </c>
      <c r="P36" s="205">
        <f t="shared" si="1"/>
        <v>11080665</v>
      </c>
      <c r="Q36" s="205">
        <f t="shared" si="1"/>
        <v>13177036</v>
      </c>
      <c r="R36" s="205">
        <f t="shared" si="1"/>
        <v>34648001</v>
      </c>
      <c r="S36" s="205">
        <f t="shared" si="1"/>
        <v>10579501</v>
      </c>
      <c r="T36" s="205">
        <f t="shared" si="1"/>
        <v>11216659</v>
      </c>
      <c r="U36" s="205">
        <f t="shared" si="1"/>
        <v>16245972</v>
      </c>
      <c r="V36" s="205">
        <f t="shared" si="1"/>
        <v>38042132</v>
      </c>
      <c r="W36" s="205">
        <f t="shared" si="1"/>
        <v>139700578</v>
      </c>
      <c r="X36" s="205">
        <f t="shared" si="1"/>
        <v>165490399</v>
      </c>
      <c r="Y36" s="205">
        <f t="shared" si="1"/>
        <v>-25789821</v>
      </c>
      <c r="Z36" s="206">
        <f>+IF(X36&lt;&gt;0,+(Y36/X36)*100,0)</f>
        <v>-15.583877467115176</v>
      </c>
      <c r="AA36" s="203">
        <f>SUM(AA25:AA35)</f>
        <v>165490399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-56189492</v>
      </c>
      <c r="D38" s="214">
        <f>+D22-D36</f>
        <v>0</v>
      </c>
      <c r="E38" s="215">
        <f t="shared" si="2"/>
        <v>-9866904</v>
      </c>
      <c r="F38" s="111">
        <f t="shared" si="2"/>
        <v>-16646672</v>
      </c>
      <c r="G38" s="111">
        <f t="shared" si="2"/>
        <v>13833203</v>
      </c>
      <c r="H38" s="111">
        <f t="shared" si="2"/>
        <v>-2582249</v>
      </c>
      <c r="I38" s="111">
        <f t="shared" si="2"/>
        <v>-2112068</v>
      </c>
      <c r="J38" s="111">
        <f t="shared" si="2"/>
        <v>9138886</v>
      </c>
      <c r="K38" s="111">
        <f t="shared" si="2"/>
        <v>-1373065</v>
      </c>
      <c r="L38" s="111">
        <f t="shared" si="2"/>
        <v>-4416508</v>
      </c>
      <c r="M38" s="111">
        <f t="shared" si="2"/>
        <v>8606516</v>
      </c>
      <c r="N38" s="111">
        <f t="shared" si="2"/>
        <v>2816943</v>
      </c>
      <c r="O38" s="111">
        <f t="shared" si="2"/>
        <v>-1856480</v>
      </c>
      <c r="P38" s="111">
        <f t="shared" si="2"/>
        <v>-906947</v>
      </c>
      <c r="Q38" s="111">
        <f t="shared" si="2"/>
        <v>-5135560</v>
      </c>
      <c r="R38" s="111">
        <f t="shared" si="2"/>
        <v>-7898987</v>
      </c>
      <c r="S38" s="111">
        <f t="shared" si="2"/>
        <v>5868425</v>
      </c>
      <c r="T38" s="111">
        <f t="shared" si="2"/>
        <v>-2464114</v>
      </c>
      <c r="U38" s="111">
        <f t="shared" si="2"/>
        <v>-6679389</v>
      </c>
      <c r="V38" s="111">
        <f t="shared" si="2"/>
        <v>-3275078</v>
      </c>
      <c r="W38" s="111">
        <f t="shared" si="2"/>
        <v>781764</v>
      </c>
      <c r="X38" s="111">
        <f>IF(F22=F36,0,X22-X36)</f>
        <v>-16646672</v>
      </c>
      <c r="Y38" s="111">
        <f t="shared" si="2"/>
        <v>17428436</v>
      </c>
      <c r="Z38" s="216">
        <f>+IF(X38&lt;&gt;0,+(Y38/X38)*100,0)</f>
        <v>-104.69621795876077</v>
      </c>
      <c r="AA38" s="214">
        <f>+AA22-AA36</f>
        <v>-16646672</v>
      </c>
    </row>
    <row r="39" spans="1:27" ht="13.5">
      <c r="A39" s="196" t="s">
        <v>46</v>
      </c>
      <c r="B39" s="200"/>
      <c r="C39" s="160">
        <v>8292099</v>
      </c>
      <c r="D39" s="160"/>
      <c r="E39" s="161">
        <v>13566000</v>
      </c>
      <c r="F39" s="65">
        <v>10739000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2688011</v>
      </c>
      <c r="Q39" s="65">
        <v>1003742</v>
      </c>
      <c r="R39" s="65">
        <v>3691753</v>
      </c>
      <c r="S39" s="65">
        <v>0</v>
      </c>
      <c r="T39" s="65">
        <v>0</v>
      </c>
      <c r="U39" s="65">
        <v>0</v>
      </c>
      <c r="V39" s="65">
        <v>0</v>
      </c>
      <c r="W39" s="65">
        <v>3691753</v>
      </c>
      <c r="X39" s="65">
        <v>10739000</v>
      </c>
      <c r="Y39" s="65">
        <v>-7047247</v>
      </c>
      <c r="Z39" s="145">
        <v>-65.62</v>
      </c>
      <c r="AA39" s="160">
        <v>10739000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-47897393</v>
      </c>
      <c r="D42" s="221">
        <f>SUM(D38:D41)</f>
        <v>0</v>
      </c>
      <c r="E42" s="222">
        <f t="shared" si="3"/>
        <v>3699096</v>
      </c>
      <c r="F42" s="93">
        <f t="shared" si="3"/>
        <v>-5907672</v>
      </c>
      <c r="G42" s="93">
        <f t="shared" si="3"/>
        <v>13833203</v>
      </c>
      <c r="H42" s="93">
        <f t="shared" si="3"/>
        <v>-2582249</v>
      </c>
      <c r="I42" s="93">
        <f t="shared" si="3"/>
        <v>-2112068</v>
      </c>
      <c r="J42" s="93">
        <f t="shared" si="3"/>
        <v>9138886</v>
      </c>
      <c r="K42" s="93">
        <f t="shared" si="3"/>
        <v>-1373065</v>
      </c>
      <c r="L42" s="93">
        <f t="shared" si="3"/>
        <v>-4416508</v>
      </c>
      <c r="M42" s="93">
        <f t="shared" si="3"/>
        <v>8606516</v>
      </c>
      <c r="N42" s="93">
        <f t="shared" si="3"/>
        <v>2816943</v>
      </c>
      <c r="O42" s="93">
        <f t="shared" si="3"/>
        <v>-1856480</v>
      </c>
      <c r="P42" s="93">
        <f t="shared" si="3"/>
        <v>1781064</v>
      </c>
      <c r="Q42" s="93">
        <f t="shared" si="3"/>
        <v>-4131818</v>
      </c>
      <c r="R42" s="93">
        <f t="shared" si="3"/>
        <v>-4207234</v>
      </c>
      <c r="S42" s="93">
        <f t="shared" si="3"/>
        <v>5868425</v>
      </c>
      <c r="T42" s="93">
        <f t="shared" si="3"/>
        <v>-2464114</v>
      </c>
      <c r="U42" s="93">
        <f t="shared" si="3"/>
        <v>-6679389</v>
      </c>
      <c r="V42" s="93">
        <f t="shared" si="3"/>
        <v>-3275078</v>
      </c>
      <c r="W42" s="93">
        <f t="shared" si="3"/>
        <v>4473517</v>
      </c>
      <c r="X42" s="93">
        <f t="shared" si="3"/>
        <v>-5907672</v>
      </c>
      <c r="Y42" s="93">
        <f t="shared" si="3"/>
        <v>10381189</v>
      </c>
      <c r="Z42" s="223">
        <f>+IF(X42&lt;&gt;0,+(Y42/X42)*100,0)</f>
        <v>-175.7238553528361</v>
      </c>
      <c r="AA42" s="221">
        <f>SUM(AA38:AA41)</f>
        <v>-5907672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-47897393</v>
      </c>
      <c r="D44" s="225">
        <f>+D42-D43</f>
        <v>0</v>
      </c>
      <c r="E44" s="226">
        <f t="shared" si="4"/>
        <v>3699096</v>
      </c>
      <c r="F44" s="82">
        <f t="shared" si="4"/>
        <v>-5907672</v>
      </c>
      <c r="G44" s="82">
        <f t="shared" si="4"/>
        <v>13833203</v>
      </c>
      <c r="H44" s="82">
        <f t="shared" si="4"/>
        <v>-2582249</v>
      </c>
      <c r="I44" s="82">
        <f t="shared" si="4"/>
        <v>-2112068</v>
      </c>
      <c r="J44" s="82">
        <f t="shared" si="4"/>
        <v>9138886</v>
      </c>
      <c r="K44" s="82">
        <f t="shared" si="4"/>
        <v>-1373065</v>
      </c>
      <c r="L44" s="82">
        <f t="shared" si="4"/>
        <v>-4416508</v>
      </c>
      <c r="M44" s="82">
        <f t="shared" si="4"/>
        <v>8606516</v>
      </c>
      <c r="N44" s="82">
        <f t="shared" si="4"/>
        <v>2816943</v>
      </c>
      <c r="O44" s="82">
        <f t="shared" si="4"/>
        <v>-1856480</v>
      </c>
      <c r="P44" s="82">
        <f t="shared" si="4"/>
        <v>1781064</v>
      </c>
      <c r="Q44" s="82">
        <f t="shared" si="4"/>
        <v>-4131818</v>
      </c>
      <c r="R44" s="82">
        <f t="shared" si="4"/>
        <v>-4207234</v>
      </c>
      <c r="S44" s="82">
        <f t="shared" si="4"/>
        <v>5868425</v>
      </c>
      <c r="T44" s="82">
        <f t="shared" si="4"/>
        <v>-2464114</v>
      </c>
      <c r="U44" s="82">
        <f t="shared" si="4"/>
        <v>-6679389</v>
      </c>
      <c r="V44" s="82">
        <f t="shared" si="4"/>
        <v>-3275078</v>
      </c>
      <c r="W44" s="82">
        <f t="shared" si="4"/>
        <v>4473517</v>
      </c>
      <c r="X44" s="82">
        <f t="shared" si="4"/>
        <v>-5907672</v>
      </c>
      <c r="Y44" s="82">
        <f t="shared" si="4"/>
        <v>10381189</v>
      </c>
      <c r="Z44" s="227">
        <f>+IF(X44&lt;&gt;0,+(Y44/X44)*100,0)</f>
        <v>-175.7238553528361</v>
      </c>
      <c r="AA44" s="225">
        <f>+AA42-AA43</f>
        <v>-5907672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-47897393</v>
      </c>
      <c r="D46" s="221">
        <f>SUM(D44:D45)</f>
        <v>0</v>
      </c>
      <c r="E46" s="222">
        <f t="shared" si="5"/>
        <v>3699096</v>
      </c>
      <c r="F46" s="93">
        <f t="shared" si="5"/>
        <v>-5907672</v>
      </c>
      <c r="G46" s="93">
        <f t="shared" si="5"/>
        <v>13833203</v>
      </c>
      <c r="H46" s="93">
        <f t="shared" si="5"/>
        <v>-2582249</v>
      </c>
      <c r="I46" s="93">
        <f t="shared" si="5"/>
        <v>-2112068</v>
      </c>
      <c r="J46" s="93">
        <f t="shared" si="5"/>
        <v>9138886</v>
      </c>
      <c r="K46" s="93">
        <f t="shared" si="5"/>
        <v>-1373065</v>
      </c>
      <c r="L46" s="93">
        <f t="shared" si="5"/>
        <v>-4416508</v>
      </c>
      <c r="M46" s="93">
        <f t="shared" si="5"/>
        <v>8606516</v>
      </c>
      <c r="N46" s="93">
        <f t="shared" si="5"/>
        <v>2816943</v>
      </c>
      <c r="O46" s="93">
        <f t="shared" si="5"/>
        <v>-1856480</v>
      </c>
      <c r="P46" s="93">
        <f t="shared" si="5"/>
        <v>1781064</v>
      </c>
      <c r="Q46" s="93">
        <f t="shared" si="5"/>
        <v>-4131818</v>
      </c>
      <c r="R46" s="93">
        <f t="shared" si="5"/>
        <v>-4207234</v>
      </c>
      <c r="S46" s="93">
        <f t="shared" si="5"/>
        <v>5868425</v>
      </c>
      <c r="T46" s="93">
        <f t="shared" si="5"/>
        <v>-2464114</v>
      </c>
      <c r="U46" s="93">
        <f t="shared" si="5"/>
        <v>-6679389</v>
      </c>
      <c r="V46" s="93">
        <f t="shared" si="5"/>
        <v>-3275078</v>
      </c>
      <c r="W46" s="93">
        <f t="shared" si="5"/>
        <v>4473517</v>
      </c>
      <c r="X46" s="93">
        <f t="shared" si="5"/>
        <v>-5907672</v>
      </c>
      <c r="Y46" s="93">
        <f t="shared" si="5"/>
        <v>10381189</v>
      </c>
      <c r="Z46" s="223">
        <f>+IF(X46&lt;&gt;0,+(Y46/X46)*100,0)</f>
        <v>-175.7238553528361</v>
      </c>
      <c r="AA46" s="221">
        <f>SUM(AA44:AA45)</f>
        <v>-5907672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-47897393</v>
      </c>
      <c r="D48" s="232">
        <f>SUM(D46:D47)</f>
        <v>0</v>
      </c>
      <c r="E48" s="233">
        <f t="shared" si="6"/>
        <v>3699096</v>
      </c>
      <c r="F48" s="234">
        <f t="shared" si="6"/>
        <v>-5907672</v>
      </c>
      <c r="G48" s="234">
        <f t="shared" si="6"/>
        <v>13833203</v>
      </c>
      <c r="H48" s="235">
        <f t="shared" si="6"/>
        <v>-2582249</v>
      </c>
      <c r="I48" s="235">
        <f t="shared" si="6"/>
        <v>-2112068</v>
      </c>
      <c r="J48" s="235">
        <f t="shared" si="6"/>
        <v>9138886</v>
      </c>
      <c r="K48" s="235">
        <f t="shared" si="6"/>
        <v>-1373065</v>
      </c>
      <c r="L48" s="235">
        <f t="shared" si="6"/>
        <v>-4416508</v>
      </c>
      <c r="M48" s="234">
        <f t="shared" si="6"/>
        <v>8606516</v>
      </c>
      <c r="N48" s="234">
        <f t="shared" si="6"/>
        <v>2816943</v>
      </c>
      <c r="O48" s="235">
        <f t="shared" si="6"/>
        <v>-1856480</v>
      </c>
      <c r="P48" s="235">
        <f t="shared" si="6"/>
        <v>1781064</v>
      </c>
      <c r="Q48" s="235">
        <f t="shared" si="6"/>
        <v>-4131818</v>
      </c>
      <c r="R48" s="235">
        <f t="shared" si="6"/>
        <v>-4207234</v>
      </c>
      <c r="S48" s="235">
        <f t="shared" si="6"/>
        <v>5868425</v>
      </c>
      <c r="T48" s="234">
        <f t="shared" si="6"/>
        <v>-2464114</v>
      </c>
      <c r="U48" s="234">
        <f t="shared" si="6"/>
        <v>-6679389</v>
      </c>
      <c r="V48" s="235">
        <f t="shared" si="6"/>
        <v>-3275078</v>
      </c>
      <c r="W48" s="235">
        <f t="shared" si="6"/>
        <v>4473517</v>
      </c>
      <c r="X48" s="235">
        <f t="shared" si="6"/>
        <v>-5907672</v>
      </c>
      <c r="Y48" s="235">
        <f t="shared" si="6"/>
        <v>10381189</v>
      </c>
      <c r="Z48" s="236">
        <f>+IF(X48&lt;&gt;0,+(Y48/X48)*100,0)</f>
        <v>-175.7238553528361</v>
      </c>
      <c r="AA48" s="237">
        <f>SUM(AA46:AA47)</f>
        <v>-5907672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389486</v>
      </c>
      <c r="D5" s="158">
        <f>SUM(D6:D8)</f>
        <v>0</v>
      </c>
      <c r="E5" s="159">
        <f t="shared" si="0"/>
        <v>2597000</v>
      </c>
      <c r="F5" s="105">
        <f t="shared" si="0"/>
        <v>3228500</v>
      </c>
      <c r="G5" s="105">
        <f t="shared" si="0"/>
        <v>0</v>
      </c>
      <c r="H5" s="105">
        <f t="shared" si="0"/>
        <v>235703</v>
      </c>
      <c r="I5" s="105">
        <f t="shared" si="0"/>
        <v>276996</v>
      </c>
      <c r="J5" s="105">
        <f t="shared" si="0"/>
        <v>512699</v>
      </c>
      <c r="K5" s="105">
        <f t="shared" si="0"/>
        <v>16066</v>
      </c>
      <c r="L5" s="105">
        <f t="shared" si="0"/>
        <v>30022</v>
      </c>
      <c r="M5" s="105">
        <f t="shared" si="0"/>
        <v>590710</v>
      </c>
      <c r="N5" s="105">
        <f t="shared" si="0"/>
        <v>636798</v>
      </c>
      <c r="O5" s="105">
        <f t="shared" si="0"/>
        <v>18940</v>
      </c>
      <c r="P5" s="105">
        <f t="shared" si="0"/>
        <v>91781</v>
      </c>
      <c r="Q5" s="105">
        <f t="shared" si="0"/>
        <v>521250</v>
      </c>
      <c r="R5" s="105">
        <f t="shared" si="0"/>
        <v>631971</v>
      </c>
      <c r="S5" s="105">
        <f t="shared" si="0"/>
        <v>187013</v>
      </c>
      <c r="T5" s="105">
        <f t="shared" si="0"/>
        <v>77749</v>
      </c>
      <c r="U5" s="105">
        <f t="shared" si="0"/>
        <v>479037</v>
      </c>
      <c r="V5" s="105">
        <f t="shared" si="0"/>
        <v>743799</v>
      </c>
      <c r="W5" s="105">
        <f t="shared" si="0"/>
        <v>2525267</v>
      </c>
      <c r="X5" s="105">
        <f t="shared" si="0"/>
        <v>3228500</v>
      </c>
      <c r="Y5" s="105">
        <f t="shared" si="0"/>
        <v>-703233</v>
      </c>
      <c r="Z5" s="142">
        <f>+IF(X5&lt;&gt;0,+(Y5/X5)*100,0)</f>
        <v>-21.782035000774354</v>
      </c>
      <c r="AA5" s="158">
        <f>SUM(AA6:AA8)</f>
        <v>3228500</v>
      </c>
    </row>
    <row r="6" spans="1:27" ht="13.5">
      <c r="A6" s="143" t="s">
        <v>75</v>
      </c>
      <c r="B6" s="141"/>
      <c r="C6" s="160">
        <v>41454</v>
      </c>
      <c r="D6" s="160"/>
      <c r="E6" s="161">
        <v>430000</v>
      </c>
      <c r="F6" s="65">
        <v>630500</v>
      </c>
      <c r="G6" s="65"/>
      <c r="H6" s="65">
        <v>833</v>
      </c>
      <c r="I6" s="65">
        <v>214</v>
      </c>
      <c r="J6" s="65">
        <v>1047</v>
      </c>
      <c r="K6" s="65"/>
      <c r="L6" s="65">
        <v>3996</v>
      </c>
      <c r="M6" s="65"/>
      <c r="N6" s="65">
        <v>3996</v>
      </c>
      <c r="O6" s="65"/>
      <c r="P6" s="65">
        <v>50761</v>
      </c>
      <c r="Q6" s="65">
        <v>43192</v>
      </c>
      <c r="R6" s="65">
        <v>93953</v>
      </c>
      <c r="S6" s="65">
        <v>1929</v>
      </c>
      <c r="T6" s="65"/>
      <c r="U6" s="65">
        <v>4438</v>
      </c>
      <c r="V6" s="65">
        <v>6367</v>
      </c>
      <c r="W6" s="65">
        <v>105363</v>
      </c>
      <c r="X6" s="65">
        <v>630500</v>
      </c>
      <c r="Y6" s="65">
        <v>-525137</v>
      </c>
      <c r="Z6" s="145">
        <v>-83.29</v>
      </c>
      <c r="AA6" s="67">
        <v>630500</v>
      </c>
    </row>
    <row r="7" spans="1:27" ht="13.5">
      <c r="A7" s="143" t="s">
        <v>76</v>
      </c>
      <c r="B7" s="141"/>
      <c r="C7" s="162">
        <v>168062</v>
      </c>
      <c r="D7" s="162"/>
      <c r="E7" s="163">
        <v>1467000</v>
      </c>
      <c r="F7" s="164">
        <v>1467000</v>
      </c>
      <c r="G7" s="164"/>
      <c r="H7" s="164">
        <v>234870</v>
      </c>
      <c r="I7" s="164">
        <v>276782</v>
      </c>
      <c r="J7" s="164">
        <v>511652</v>
      </c>
      <c r="K7" s="164">
        <v>16066</v>
      </c>
      <c r="L7" s="164">
        <v>26026</v>
      </c>
      <c r="M7" s="164">
        <v>590710</v>
      </c>
      <c r="N7" s="164">
        <v>632802</v>
      </c>
      <c r="O7" s="164">
        <v>18940</v>
      </c>
      <c r="P7" s="164">
        <v>41020</v>
      </c>
      <c r="Q7" s="164">
        <v>478058</v>
      </c>
      <c r="R7" s="164">
        <v>538018</v>
      </c>
      <c r="S7" s="164">
        <v>146505</v>
      </c>
      <c r="T7" s="164">
        <v>77749</v>
      </c>
      <c r="U7" s="164">
        <v>474599</v>
      </c>
      <c r="V7" s="164">
        <v>698853</v>
      </c>
      <c r="W7" s="164">
        <v>2381325</v>
      </c>
      <c r="X7" s="164">
        <v>1467000</v>
      </c>
      <c r="Y7" s="164">
        <v>914325</v>
      </c>
      <c r="Z7" s="146">
        <v>62.33</v>
      </c>
      <c r="AA7" s="239">
        <v>1467000</v>
      </c>
    </row>
    <row r="8" spans="1:27" ht="13.5">
      <c r="A8" s="143" t="s">
        <v>77</v>
      </c>
      <c r="B8" s="141"/>
      <c r="C8" s="160">
        <v>179970</v>
      </c>
      <c r="D8" s="160"/>
      <c r="E8" s="161">
        <v>700000</v>
      </c>
      <c r="F8" s="65">
        <v>1131000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>
        <v>38579</v>
      </c>
      <c r="T8" s="65"/>
      <c r="U8" s="65"/>
      <c r="V8" s="65">
        <v>38579</v>
      </c>
      <c r="W8" s="65">
        <v>38579</v>
      </c>
      <c r="X8" s="65">
        <v>1131000</v>
      </c>
      <c r="Y8" s="65">
        <v>-1092421</v>
      </c>
      <c r="Z8" s="145">
        <v>-96.59</v>
      </c>
      <c r="AA8" s="67">
        <v>1131000</v>
      </c>
    </row>
    <row r="9" spans="1:27" ht="13.5">
      <c r="A9" s="140" t="s">
        <v>78</v>
      </c>
      <c r="B9" s="141"/>
      <c r="C9" s="158">
        <f aca="true" t="shared" si="1" ref="C9:Y9">SUM(C10:C14)</f>
        <v>2610377</v>
      </c>
      <c r="D9" s="158">
        <f>SUM(D10:D14)</f>
        <v>0</v>
      </c>
      <c r="E9" s="159">
        <f t="shared" si="1"/>
        <v>1150000</v>
      </c>
      <c r="F9" s="105">
        <f t="shared" si="1"/>
        <v>1150000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6658</v>
      </c>
      <c r="M9" s="105">
        <f t="shared" si="1"/>
        <v>20500</v>
      </c>
      <c r="N9" s="105">
        <f t="shared" si="1"/>
        <v>27158</v>
      </c>
      <c r="O9" s="105">
        <f t="shared" si="1"/>
        <v>0</v>
      </c>
      <c r="P9" s="105">
        <f t="shared" si="1"/>
        <v>2123</v>
      </c>
      <c r="Q9" s="105">
        <f t="shared" si="1"/>
        <v>29474</v>
      </c>
      <c r="R9" s="105">
        <f t="shared" si="1"/>
        <v>31597</v>
      </c>
      <c r="S9" s="105">
        <f t="shared" si="1"/>
        <v>32921</v>
      </c>
      <c r="T9" s="105">
        <f t="shared" si="1"/>
        <v>0</v>
      </c>
      <c r="U9" s="105">
        <f t="shared" si="1"/>
        <v>176196</v>
      </c>
      <c r="V9" s="105">
        <f t="shared" si="1"/>
        <v>209117</v>
      </c>
      <c r="W9" s="105">
        <f t="shared" si="1"/>
        <v>267872</v>
      </c>
      <c r="X9" s="105">
        <f t="shared" si="1"/>
        <v>1150000</v>
      </c>
      <c r="Y9" s="105">
        <f t="shared" si="1"/>
        <v>-882128</v>
      </c>
      <c r="Z9" s="142">
        <f>+IF(X9&lt;&gt;0,+(Y9/X9)*100,0)</f>
        <v>-76.70678260869566</v>
      </c>
      <c r="AA9" s="107">
        <f>SUM(AA10:AA14)</f>
        <v>1150000</v>
      </c>
    </row>
    <row r="10" spans="1:27" ht="13.5">
      <c r="A10" s="143" t="s">
        <v>79</v>
      </c>
      <c r="B10" s="141"/>
      <c r="C10" s="160">
        <v>566914</v>
      </c>
      <c r="D10" s="160"/>
      <c r="E10" s="161">
        <v>1000000</v>
      </c>
      <c r="F10" s="65">
        <v>1000000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>
        <v>13462</v>
      </c>
      <c r="V10" s="65">
        <v>13462</v>
      </c>
      <c r="W10" s="65">
        <v>13462</v>
      </c>
      <c r="X10" s="65">
        <v>1000000</v>
      </c>
      <c r="Y10" s="65">
        <v>-986538</v>
      </c>
      <c r="Z10" s="145">
        <v>-98.65</v>
      </c>
      <c r="AA10" s="67">
        <v>1000000</v>
      </c>
    </row>
    <row r="11" spans="1:27" ht="13.5">
      <c r="A11" s="143" t="s">
        <v>80</v>
      </c>
      <c r="B11" s="141"/>
      <c r="C11" s="160">
        <v>597950</v>
      </c>
      <c r="D11" s="160"/>
      <c r="E11" s="161"/>
      <c r="F11" s="65"/>
      <c r="G11" s="65"/>
      <c r="H11" s="65"/>
      <c r="I11" s="65"/>
      <c r="J11" s="65"/>
      <c r="K11" s="65"/>
      <c r="L11" s="65"/>
      <c r="M11" s="65">
        <v>20500</v>
      </c>
      <c r="N11" s="65">
        <v>20500</v>
      </c>
      <c r="O11" s="65"/>
      <c r="P11" s="65"/>
      <c r="Q11" s="65">
        <v>27075</v>
      </c>
      <c r="R11" s="65">
        <v>27075</v>
      </c>
      <c r="S11" s="65"/>
      <c r="T11" s="65"/>
      <c r="U11" s="65"/>
      <c r="V11" s="65"/>
      <c r="W11" s="65">
        <v>47575</v>
      </c>
      <c r="X11" s="65"/>
      <c r="Y11" s="65">
        <v>47575</v>
      </c>
      <c r="Z11" s="145"/>
      <c r="AA11" s="67"/>
    </row>
    <row r="12" spans="1:27" ht="13.5">
      <c r="A12" s="143" t="s">
        <v>81</v>
      </c>
      <c r="B12" s="141"/>
      <c r="C12" s="160">
        <v>571968</v>
      </c>
      <c r="D12" s="160"/>
      <c r="E12" s="161">
        <v>150000</v>
      </c>
      <c r="F12" s="65">
        <v>150000</v>
      </c>
      <c r="G12" s="65"/>
      <c r="H12" s="65"/>
      <c r="I12" s="65"/>
      <c r="J12" s="65"/>
      <c r="K12" s="65"/>
      <c r="L12" s="65">
        <v>6658</v>
      </c>
      <c r="M12" s="65"/>
      <c r="N12" s="65">
        <v>6658</v>
      </c>
      <c r="O12" s="65"/>
      <c r="P12" s="65">
        <v>2123</v>
      </c>
      <c r="Q12" s="65">
        <v>2399</v>
      </c>
      <c r="R12" s="65">
        <v>4522</v>
      </c>
      <c r="S12" s="65">
        <v>32921</v>
      </c>
      <c r="T12" s="65"/>
      <c r="U12" s="65">
        <v>162734</v>
      </c>
      <c r="V12" s="65">
        <v>195655</v>
      </c>
      <c r="W12" s="65">
        <v>206835</v>
      </c>
      <c r="X12" s="65">
        <v>150000</v>
      </c>
      <c r="Y12" s="65">
        <v>56835</v>
      </c>
      <c r="Z12" s="145">
        <v>37.89</v>
      </c>
      <c r="AA12" s="67">
        <v>150000</v>
      </c>
    </row>
    <row r="13" spans="1:27" ht="13.5">
      <c r="A13" s="143" t="s">
        <v>82</v>
      </c>
      <c r="B13" s="141"/>
      <c r="C13" s="160">
        <v>707374</v>
      </c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166171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3452635</v>
      </c>
      <c r="D15" s="158">
        <f>SUM(D16:D18)</f>
        <v>0</v>
      </c>
      <c r="E15" s="159">
        <f t="shared" si="2"/>
        <v>3528000</v>
      </c>
      <c r="F15" s="105">
        <f t="shared" si="2"/>
        <v>3528000</v>
      </c>
      <c r="G15" s="105">
        <f t="shared" si="2"/>
        <v>0</v>
      </c>
      <c r="H15" s="105">
        <f t="shared" si="2"/>
        <v>59035</v>
      </c>
      <c r="I15" s="105">
        <f t="shared" si="2"/>
        <v>55498</v>
      </c>
      <c r="J15" s="105">
        <f t="shared" si="2"/>
        <v>114533</v>
      </c>
      <c r="K15" s="105">
        <f t="shared" si="2"/>
        <v>580778</v>
      </c>
      <c r="L15" s="105">
        <f t="shared" si="2"/>
        <v>2082033</v>
      </c>
      <c r="M15" s="105">
        <f t="shared" si="2"/>
        <v>103223</v>
      </c>
      <c r="N15" s="105">
        <f t="shared" si="2"/>
        <v>2766034</v>
      </c>
      <c r="O15" s="105">
        <f t="shared" si="2"/>
        <v>38303</v>
      </c>
      <c r="P15" s="105">
        <f t="shared" si="2"/>
        <v>981631</v>
      </c>
      <c r="Q15" s="105">
        <f t="shared" si="2"/>
        <v>2349803</v>
      </c>
      <c r="R15" s="105">
        <f t="shared" si="2"/>
        <v>3369737</v>
      </c>
      <c r="S15" s="105">
        <f t="shared" si="2"/>
        <v>1067351</v>
      </c>
      <c r="T15" s="105">
        <f t="shared" si="2"/>
        <v>1392399</v>
      </c>
      <c r="U15" s="105">
        <f t="shared" si="2"/>
        <v>3004938</v>
      </c>
      <c r="V15" s="105">
        <f t="shared" si="2"/>
        <v>5464688</v>
      </c>
      <c r="W15" s="105">
        <f t="shared" si="2"/>
        <v>11714992</v>
      </c>
      <c r="X15" s="105">
        <f t="shared" si="2"/>
        <v>3528000</v>
      </c>
      <c r="Y15" s="105">
        <f t="shared" si="2"/>
        <v>8186992</v>
      </c>
      <c r="Z15" s="142">
        <f>+IF(X15&lt;&gt;0,+(Y15/X15)*100,0)</f>
        <v>232.0575963718821</v>
      </c>
      <c r="AA15" s="107">
        <f>SUM(AA16:AA18)</f>
        <v>3528000</v>
      </c>
    </row>
    <row r="16" spans="1:27" ht="13.5">
      <c r="A16" s="143" t="s">
        <v>85</v>
      </c>
      <c r="B16" s="141"/>
      <c r="C16" s="160">
        <v>596503</v>
      </c>
      <c r="D16" s="160"/>
      <c r="E16" s="161">
        <v>300000</v>
      </c>
      <c r="F16" s="65">
        <v>300000</v>
      </c>
      <c r="G16" s="65"/>
      <c r="H16" s="65">
        <v>59035</v>
      </c>
      <c r="I16" s="65"/>
      <c r="J16" s="65">
        <v>59035</v>
      </c>
      <c r="K16" s="65">
        <v>498137</v>
      </c>
      <c r="L16" s="65">
        <v>2023530</v>
      </c>
      <c r="M16" s="65">
        <v>74335</v>
      </c>
      <c r="N16" s="65">
        <v>2596002</v>
      </c>
      <c r="O16" s="65">
        <v>17241</v>
      </c>
      <c r="P16" s="65">
        <v>763071</v>
      </c>
      <c r="Q16" s="65">
        <v>1727207</v>
      </c>
      <c r="R16" s="65">
        <v>2507519</v>
      </c>
      <c r="S16" s="65">
        <v>720142</v>
      </c>
      <c r="T16" s="65">
        <v>1051068</v>
      </c>
      <c r="U16" s="65">
        <v>2166651</v>
      </c>
      <c r="V16" s="65">
        <v>3937861</v>
      </c>
      <c r="W16" s="65">
        <v>9100417</v>
      </c>
      <c r="X16" s="65">
        <v>300000</v>
      </c>
      <c r="Y16" s="65">
        <v>8800417</v>
      </c>
      <c r="Z16" s="145">
        <v>2933.47</v>
      </c>
      <c r="AA16" s="67">
        <v>300000</v>
      </c>
    </row>
    <row r="17" spans="1:27" ht="13.5">
      <c r="A17" s="143" t="s">
        <v>86</v>
      </c>
      <c r="B17" s="141"/>
      <c r="C17" s="160">
        <v>2856132</v>
      </c>
      <c r="D17" s="160"/>
      <c r="E17" s="161">
        <v>3228000</v>
      </c>
      <c r="F17" s="65">
        <v>3228000</v>
      </c>
      <c r="G17" s="65"/>
      <c r="H17" s="65"/>
      <c r="I17" s="65">
        <v>55498</v>
      </c>
      <c r="J17" s="65">
        <v>55498</v>
      </c>
      <c r="K17" s="65">
        <v>82641</v>
      </c>
      <c r="L17" s="65">
        <v>58503</v>
      </c>
      <c r="M17" s="65">
        <v>28888</v>
      </c>
      <c r="N17" s="65">
        <v>170032</v>
      </c>
      <c r="O17" s="65">
        <v>21062</v>
      </c>
      <c r="P17" s="65">
        <v>218560</v>
      </c>
      <c r="Q17" s="65">
        <v>622596</v>
      </c>
      <c r="R17" s="65">
        <v>862218</v>
      </c>
      <c r="S17" s="65">
        <v>347209</v>
      </c>
      <c r="T17" s="65">
        <v>341331</v>
      </c>
      <c r="U17" s="65">
        <v>838287</v>
      </c>
      <c r="V17" s="65">
        <v>1526827</v>
      </c>
      <c r="W17" s="65">
        <v>2614575</v>
      </c>
      <c r="X17" s="65">
        <v>3228000</v>
      </c>
      <c r="Y17" s="65">
        <v>-613425</v>
      </c>
      <c r="Z17" s="145">
        <v>-19</v>
      </c>
      <c r="AA17" s="67">
        <v>3228000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13852247</v>
      </c>
      <c r="D19" s="158">
        <f>SUM(D20:D23)</f>
        <v>0</v>
      </c>
      <c r="E19" s="159">
        <f t="shared" si="3"/>
        <v>13382000</v>
      </c>
      <c r="F19" s="105">
        <f t="shared" si="3"/>
        <v>13382000</v>
      </c>
      <c r="G19" s="105">
        <f t="shared" si="3"/>
        <v>18010</v>
      </c>
      <c r="H19" s="105">
        <f t="shared" si="3"/>
        <v>0</v>
      </c>
      <c r="I19" s="105">
        <f t="shared" si="3"/>
        <v>0</v>
      </c>
      <c r="J19" s="105">
        <f t="shared" si="3"/>
        <v>18010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20138</v>
      </c>
      <c r="Q19" s="105">
        <f t="shared" si="3"/>
        <v>141410</v>
      </c>
      <c r="R19" s="105">
        <f t="shared" si="3"/>
        <v>161548</v>
      </c>
      <c r="S19" s="105">
        <f t="shared" si="3"/>
        <v>-131970</v>
      </c>
      <c r="T19" s="105">
        <f t="shared" si="3"/>
        <v>35405</v>
      </c>
      <c r="U19" s="105">
        <f t="shared" si="3"/>
        <v>0</v>
      </c>
      <c r="V19" s="105">
        <f t="shared" si="3"/>
        <v>-96565</v>
      </c>
      <c r="W19" s="105">
        <f t="shared" si="3"/>
        <v>82993</v>
      </c>
      <c r="X19" s="105">
        <f t="shared" si="3"/>
        <v>13382000</v>
      </c>
      <c r="Y19" s="105">
        <f t="shared" si="3"/>
        <v>-13299007</v>
      </c>
      <c r="Z19" s="142">
        <f>+IF(X19&lt;&gt;0,+(Y19/X19)*100,0)</f>
        <v>-99.37981617097594</v>
      </c>
      <c r="AA19" s="107">
        <f>SUM(AA20:AA23)</f>
        <v>13382000</v>
      </c>
    </row>
    <row r="20" spans="1:27" ht="13.5">
      <c r="A20" s="143" t="s">
        <v>89</v>
      </c>
      <c r="B20" s="141"/>
      <c r="C20" s="160">
        <v>1107899</v>
      </c>
      <c r="D20" s="160"/>
      <c r="E20" s="161">
        <v>1051000</v>
      </c>
      <c r="F20" s="65">
        <v>1051000</v>
      </c>
      <c r="G20" s="65">
        <v>18010</v>
      </c>
      <c r="H20" s="65"/>
      <c r="I20" s="65"/>
      <c r="J20" s="65">
        <v>18010</v>
      </c>
      <c r="K20" s="65"/>
      <c r="L20" s="65"/>
      <c r="M20" s="65"/>
      <c r="N20" s="65"/>
      <c r="O20" s="65"/>
      <c r="P20" s="65"/>
      <c r="Q20" s="65"/>
      <c r="R20" s="65"/>
      <c r="S20" s="65">
        <v>9440</v>
      </c>
      <c r="T20" s="65"/>
      <c r="U20" s="65"/>
      <c r="V20" s="65">
        <v>9440</v>
      </c>
      <c r="W20" s="65">
        <v>27450</v>
      </c>
      <c r="X20" s="65">
        <v>1051000</v>
      </c>
      <c r="Y20" s="65">
        <v>-1023550</v>
      </c>
      <c r="Z20" s="145">
        <v>-97.39</v>
      </c>
      <c r="AA20" s="67">
        <v>1051000</v>
      </c>
    </row>
    <row r="21" spans="1:27" ht="13.5">
      <c r="A21" s="143" t="s">
        <v>90</v>
      </c>
      <c r="B21" s="141"/>
      <c r="C21" s="160">
        <v>6973956</v>
      </c>
      <c r="D21" s="160"/>
      <c r="E21" s="161">
        <v>6331000</v>
      </c>
      <c r="F21" s="65">
        <v>6331000</v>
      </c>
      <c r="G21" s="65"/>
      <c r="H21" s="65"/>
      <c r="I21" s="65"/>
      <c r="J21" s="65"/>
      <c r="K21" s="65"/>
      <c r="L21" s="65"/>
      <c r="M21" s="65"/>
      <c r="N21" s="65"/>
      <c r="O21" s="65"/>
      <c r="P21" s="65">
        <v>11393</v>
      </c>
      <c r="Q21" s="65">
        <v>141410</v>
      </c>
      <c r="R21" s="65">
        <v>152803</v>
      </c>
      <c r="S21" s="65">
        <v>-141410</v>
      </c>
      <c r="T21" s="65"/>
      <c r="U21" s="65"/>
      <c r="V21" s="65">
        <v>-141410</v>
      </c>
      <c r="W21" s="65">
        <v>11393</v>
      </c>
      <c r="X21" s="65">
        <v>6331000</v>
      </c>
      <c r="Y21" s="65">
        <v>-6319607</v>
      </c>
      <c r="Z21" s="145">
        <v>-99.82</v>
      </c>
      <c r="AA21" s="67">
        <v>6331000</v>
      </c>
    </row>
    <row r="22" spans="1:27" ht="13.5">
      <c r="A22" s="143" t="s">
        <v>91</v>
      </c>
      <c r="B22" s="141"/>
      <c r="C22" s="162">
        <v>2878587</v>
      </c>
      <c r="D22" s="162"/>
      <c r="E22" s="163">
        <v>6000000</v>
      </c>
      <c r="F22" s="164">
        <v>6000000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6000000</v>
      </c>
      <c r="Y22" s="164">
        <v>-6000000</v>
      </c>
      <c r="Z22" s="146">
        <v>-100</v>
      </c>
      <c r="AA22" s="239">
        <v>6000000</v>
      </c>
    </row>
    <row r="23" spans="1:27" ht="13.5">
      <c r="A23" s="143" t="s">
        <v>92</v>
      </c>
      <c r="B23" s="141"/>
      <c r="C23" s="160">
        <v>2891805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>
        <v>8745</v>
      </c>
      <c r="Q23" s="65"/>
      <c r="R23" s="65">
        <v>8745</v>
      </c>
      <c r="S23" s="65"/>
      <c r="T23" s="65">
        <v>35405</v>
      </c>
      <c r="U23" s="65"/>
      <c r="V23" s="65">
        <v>35405</v>
      </c>
      <c r="W23" s="65">
        <v>44150</v>
      </c>
      <c r="X23" s="65"/>
      <c r="Y23" s="65">
        <v>44150</v>
      </c>
      <c r="Z23" s="145"/>
      <c r="AA23" s="67"/>
    </row>
    <row r="24" spans="1:27" ht="13.5">
      <c r="A24" s="140" t="s">
        <v>93</v>
      </c>
      <c r="B24" s="147"/>
      <c r="C24" s="158">
        <v>9396</v>
      </c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20314141</v>
      </c>
      <c r="D25" s="232">
        <f>+D5+D9+D15+D19+D24</f>
        <v>0</v>
      </c>
      <c r="E25" s="245">
        <f t="shared" si="4"/>
        <v>20657000</v>
      </c>
      <c r="F25" s="234">
        <f t="shared" si="4"/>
        <v>21288500</v>
      </c>
      <c r="G25" s="234">
        <f t="shared" si="4"/>
        <v>18010</v>
      </c>
      <c r="H25" s="234">
        <f t="shared" si="4"/>
        <v>294738</v>
      </c>
      <c r="I25" s="234">
        <f t="shared" si="4"/>
        <v>332494</v>
      </c>
      <c r="J25" s="234">
        <f t="shared" si="4"/>
        <v>645242</v>
      </c>
      <c r="K25" s="234">
        <f t="shared" si="4"/>
        <v>596844</v>
      </c>
      <c r="L25" s="234">
        <f t="shared" si="4"/>
        <v>2118713</v>
      </c>
      <c r="M25" s="234">
        <f t="shared" si="4"/>
        <v>714433</v>
      </c>
      <c r="N25" s="234">
        <f t="shared" si="4"/>
        <v>3429990</v>
      </c>
      <c r="O25" s="234">
        <f t="shared" si="4"/>
        <v>57243</v>
      </c>
      <c r="P25" s="234">
        <f t="shared" si="4"/>
        <v>1095673</v>
      </c>
      <c r="Q25" s="234">
        <f t="shared" si="4"/>
        <v>3041937</v>
      </c>
      <c r="R25" s="234">
        <f t="shared" si="4"/>
        <v>4194853</v>
      </c>
      <c r="S25" s="234">
        <f t="shared" si="4"/>
        <v>1155315</v>
      </c>
      <c r="T25" s="234">
        <f t="shared" si="4"/>
        <v>1505553</v>
      </c>
      <c r="U25" s="234">
        <f t="shared" si="4"/>
        <v>3660171</v>
      </c>
      <c r="V25" s="234">
        <f t="shared" si="4"/>
        <v>6321039</v>
      </c>
      <c r="W25" s="234">
        <f t="shared" si="4"/>
        <v>14591124</v>
      </c>
      <c r="X25" s="234">
        <f t="shared" si="4"/>
        <v>21288500</v>
      </c>
      <c r="Y25" s="234">
        <f t="shared" si="4"/>
        <v>-6697376</v>
      </c>
      <c r="Z25" s="246">
        <f>+IF(X25&lt;&gt;0,+(Y25/X25)*100,0)</f>
        <v>-31.460065293468304</v>
      </c>
      <c r="AA25" s="247">
        <f>+AA5+AA9+AA15+AA19+AA24</f>
        <v>21288500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7651011</v>
      </c>
      <c r="D28" s="160"/>
      <c r="E28" s="161">
        <v>13566000</v>
      </c>
      <c r="F28" s="65">
        <v>13566000</v>
      </c>
      <c r="G28" s="65"/>
      <c r="H28" s="65"/>
      <c r="I28" s="65"/>
      <c r="J28" s="65"/>
      <c r="K28" s="65"/>
      <c r="L28" s="65"/>
      <c r="M28" s="65"/>
      <c r="N28" s="65"/>
      <c r="O28" s="65">
        <v>17241</v>
      </c>
      <c r="P28" s="65">
        <v>811844</v>
      </c>
      <c r="Q28" s="65">
        <v>1866205</v>
      </c>
      <c r="R28" s="65">
        <v>2695290</v>
      </c>
      <c r="S28" s="65">
        <v>578732</v>
      </c>
      <c r="T28" s="65">
        <v>1138334</v>
      </c>
      <c r="U28" s="65">
        <v>2478117</v>
      </c>
      <c r="V28" s="65">
        <v>4195183</v>
      </c>
      <c r="W28" s="65">
        <v>6890473</v>
      </c>
      <c r="X28" s="65">
        <v>13566000</v>
      </c>
      <c r="Y28" s="65">
        <v>-6675527</v>
      </c>
      <c r="Z28" s="145">
        <v>-49.21</v>
      </c>
      <c r="AA28" s="160">
        <v>13566000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7651011</v>
      </c>
      <c r="D32" s="225">
        <f>SUM(D28:D31)</f>
        <v>0</v>
      </c>
      <c r="E32" s="226">
        <f t="shared" si="5"/>
        <v>13566000</v>
      </c>
      <c r="F32" s="82">
        <f t="shared" si="5"/>
        <v>13566000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17241</v>
      </c>
      <c r="P32" s="82">
        <f t="shared" si="5"/>
        <v>811844</v>
      </c>
      <c r="Q32" s="82">
        <f t="shared" si="5"/>
        <v>1866205</v>
      </c>
      <c r="R32" s="82">
        <f t="shared" si="5"/>
        <v>2695290</v>
      </c>
      <c r="S32" s="82">
        <f t="shared" si="5"/>
        <v>578732</v>
      </c>
      <c r="T32" s="82">
        <f t="shared" si="5"/>
        <v>1138334</v>
      </c>
      <c r="U32" s="82">
        <f t="shared" si="5"/>
        <v>2478117</v>
      </c>
      <c r="V32" s="82">
        <f t="shared" si="5"/>
        <v>4195183</v>
      </c>
      <c r="W32" s="82">
        <f t="shared" si="5"/>
        <v>6890473</v>
      </c>
      <c r="X32" s="82">
        <f t="shared" si="5"/>
        <v>13566000</v>
      </c>
      <c r="Y32" s="82">
        <f t="shared" si="5"/>
        <v>-6675527</v>
      </c>
      <c r="Z32" s="227">
        <f>+IF(X32&lt;&gt;0,+(Y32/X32)*100,0)</f>
        <v>-49.2077767949285</v>
      </c>
      <c r="AA32" s="84">
        <f>SUM(AA28:AA31)</f>
        <v>13566000</v>
      </c>
    </row>
    <row r="33" spans="1:27" ht="13.5">
      <c r="A33" s="252" t="s">
        <v>51</v>
      </c>
      <c r="B33" s="141" t="s">
        <v>141</v>
      </c>
      <c r="C33" s="160">
        <v>977821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9000000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2685309</v>
      </c>
      <c r="D35" s="160"/>
      <c r="E35" s="161">
        <v>7091000</v>
      </c>
      <c r="F35" s="65">
        <v>7722500</v>
      </c>
      <c r="G35" s="65"/>
      <c r="H35" s="65"/>
      <c r="I35" s="65"/>
      <c r="J35" s="65"/>
      <c r="K35" s="65"/>
      <c r="L35" s="65"/>
      <c r="M35" s="65"/>
      <c r="N35" s="65"/>
      <c r="O35" s="65">
        <v>40002</v>
      </c>
      <c r="P35" s="65">
        <v>283829</v>
      </c>
      <c r="Q35" s="65">
        <v>1175732</v>
      </c>
      <c r="R35" s="65">
        <v>1499563</v>
      </c>
      <c r="S35" s="65">
        <v>576583</v>
      </c>
      <c r="T35" s="65">
        <v>367219</v>
      </c>
      <c r="U35" s="65">
        <v>1182054</v>
      </c>
      <c r="V35" s="65">
        <v>2125856</v>
      </c>
      <c r="W35" s="65">
        <v>3625419</v>
      </c>
      <c r="X35" s="65">
        <v>7722500</v>
      </c>
      <c r="Y35" s="65">
        <v>-4097081</v>
      </c>
      <c r="Z35" s="145">
        <v>-53.05</v>
      </c>
      <c r="AA35" s="67">
        <v>7722500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20314141</v>
      </c>
      <c r="D36" s="237">
        <f>SUM(D32:D35)</f>
        <v>0</v>
      </c>
      <c r="E36" s="233">
        <f t="shared" si="6"/>
        <v>20657000</v>
      </c>
      <c r="F36" s="235">
        <f t="shared" si="6"/>
        <v>21288500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57243</v>
      </c>
      <c r="P36" s="235">
        <f t="shared" si="6"/>
        <v>1095673</v>
      </c>
      <c r="Q36" s="235">
        <f t="shared" si="6"/>
        <v>3041937</v>
      </c>
      <c r="R36" s="235">
        <f t="shared" si="6"/>
        <v>4194853</v>
      </c>
      <c r="S36" s="235">
        <f t="shared" si="6"/>
        <v>1155315</v>
      </c>
      <c r="T36" s="235">
        <f t="shared" si="6"/>
        <v>1505553</v>
      </c>
      <c r="U36" s="235">
        <f t="shared" si="6"/>
        <v>3660171</v>
      </c>
      <c r="V36" s="235">
        <f t="shared" si="6"/>
        <v>6321039</v>
      </c>
      <c r="W36" s="235">
        <f t="shared" si="6"/>
        <v>10515892</v>
      </c>
      <c r="X36" s="235">
        <f t="shared" si="6"/>
        <v>21288500</v>
      </c>
      <c r="Y36" s="235">
        <f t="shared" si="6"/>
        <v>-10772608</v>
      </c>
      <c r="Z36" s="236">
        <f>+IF(X36&lt;&gt;0,+(Y36/X36)*100,0)</f>
        <v>-50.602945252131434</v>
      </c>
      <c r="AA36" s="254">
        <f>SUM(AA32:AA35)</f>
        <v>21288500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9160617</v>
      </c>
      <c r="D6" s="160"/>
      <c r="E6" s="64">
        <v>3600000</v>
      </c>
      <c r="F6" s="65">
        <v>3600000</v>
      </c>
      <c r="G6" s="65">
        <v>90160</v>
      </c>
      <c r="H6" s="65">
        <v>90160</v>
      </c>
      <c r="I6" s="65">
        <v>90160</v>
      </c>
      <c r="J6" s="65">
        <v>270480</v>
      </c>
      <c r="K6" s="65">
        <v>90160</v>
      </c>
      <c r="L6" s="65">
        <v>90160</v>
      </c>
      <c r="M6" s="65">
        <v>90160</v>
      </c>
      <c r="N6" s="65">
        <v>270480</v>
      </c>
      <c r="O6" s="65">
        <v>90160</v>
      </c>
      <c r="P6" s="65">
        <v>114770</v>
      </c>
      <c r="Q6" s="65">
        <v>114770</v>
      </c>
      <c r="R6" s="65">
        <v>319700</v>
      </c>
      <c r="S6" s="65">
        <v>114770</v>
      </c>
      <c r="T6" s="65">
        <v>110770</v>
      </c>
      <c r="U6" s="65">
        <v>110770</v>
      </c>
      <c r="V6" s="65">
        <v>336310</v>
      </c>
      <c r="W6" s="65">
        <v>1196970</v>
      </c>
      <c r="X6" s="65">
        <v>3600000</v>
      </c>
      <c r="Y6" s="65">
        <v>-2403030</v>
      </c>
      <c r="Z6" s="145">
        <v>-66.75</v>
      </c>
      <c r="AA6" s="67">
        <v>3600000</v>
      </c>
    </row>
    <row r="7" spans="1:27" ht="13.5">
      <c r="A7" s="264" t="s">
        <v>147</v>
      </c>
      <c r="B7" s="197" t="s">
        <v>72</v>
      </c>
      <c r="C7" s="160"/>
      <c r="D7" s="160"/>
      <c r="E7" s="64">
        <v>12757000</v>
      </c>
      <c r="F7" s="65">
        <v>12757000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12757000</v>
      </c>
      <c r="Y7" s="65">
        <v>-12757000</v>
      </c>
      <c r="Z7" s="145">
        <v>-100</v>
      </c>
      <c r="AA7" s="67">
        <v>12757000</v>
      </c>
    </row>
    <row r="8" spans="1:27" ht="13.5">
      <c r="A8" s="264" t="s">
        <v>148</v>
      </c>
      <c r="B8" s="197" t="s">
        <v>72</v>
      </c>
      <c r="C8" s="160">
        <v>6965677</v>
      </c>
      <c r="D8" s="160"/>
      <c r="E8" s="64">
        <v>12445206</v>
      </c>
      <c r="F8" s="65">
        <v>85485000</v>
      </c>
      <c r="G8" s="65">
        <v>31867322</v>
      </c>
      <c r="H8" s="65">
        <v>23465613</v>
      </c>
      <c r="I8" s="65">
        <v>25288112</v>
      </c>
      <c r="J8" s="65">
        <v>80621047</v>
      </c>
      <c r="K8" s="65">
        <v>25739386</v>
      </c>
      <c r="L8" s="65">
        <v>26234693</v>
      </c>
      <c r="M8" s="65">
        <v>27518028</v>
      </c>
      <c r="N8" s="65">
        <v>79492107</v>
      </c>
      <c r="O8" s="65">
        <v>17536766</v>
      </c>
      <c r="P8" s="65">
        <v>19371669</v>
      </c>
      <c r="Q8" s="65">
        <v>20304516</v>
      </c>
      <c r="R8" s="65">
        <v>57212951</v>
      </c>
      <c r="S8" s="65">
        <v>21031630</v>
      </c>
      <c r="T8" s="65">
        <v>22379572</v>
      </c>
      <c r="U8" s="65">
        <v>22337541</v>
      </c>
      <c r="V8" s="65">
        <v>65748743</v>
      </c>
      <c r="W8" s="65">
        <v>283074848</v>
      </c>
      <c r="X8" s="65">
        <v>85485000</v>
      </c>
      <c r="Y8" s="65">
        <v>197589848</v>
      </c>
      <c r="Z8" s="145">
        <v>231.14</v>
      </c>
      <c r="AA8" s="67">
        <v>85485000</v>
      </c>
    </row>
    <row r="9" spans="1:27" ht="13.5">
      <c r="A9" s="264" t="s">
        <v>149</v>
      </c>
      <c r="B9" s="197"/>
      <c r="C9" s="160">
        <v>6021430</v>
      </c>
      <c r="D9" s="160"/>
      <c r="E9" s="64">
        <v>5632650</v>
      </c>
      <c r="F9" s="65">
        <v>5633000</v>
      </c>
      <c r="G9" s="65">
        <v>10188717</v>
      </c>
      <c r="H9" s="65">
        <v>2484415</v>
      </c>
      <c r="I9" s="65">
        <v>2803143</v>
      </c>
      <c r="J9" s="65">
        <v>15476275</v>
      </c>
      <c r="K9" s="65">
        <v>1756232</v>
      </c>
      <c r="L9" s="65">
        <v>1524867</v>
      </c>
      <c r="M9" s="65">
        <v>-324482</v>
      </c>
      <c r="N9" s="65">
        <v>2956617</v>
      </c>
      <c r="O9" s="65">
        <v>-2222554</v>
      </c>
      <c r="P9" s="65">
        <v>-530374</v>
      </c>
      <c r="Q9" s="65">
        <v>568900</v>
      </c>
      <c r="R9" s="65">
        <v>-2184028</v>
      </c>
      <c r="S9" s="65">
        <v>547695</v>
      </c>
      <c r="T9" s="65">
        <v>-1269666</v>
      </c>
      <c r="U9" s="65">
        <v>442557</v>
      </c>
      <c r="V9" s="65">
        <v>-279414</v>
      </c>
      <c r="W9" s="65">
        <v>15969450</v>
      </c>
      <c r="X9" s="65">
        <v>5633000</v>
      </c>
      <c r="Y9" s="65">
        <v>10336450</v>
      </c>
      <c r="Z9" s="145">
        <v>183.5</v>
      </c>
      <c r="AA9" s="67">
        <v>5633000</v>
      </c>
    </row>
    <row r="10" spans="1:27" ht="13.5">
      <c r="A10" s="264" t="s">
        <v>150</v>
      </c>
      <c r="B10" s="197"/>
      <c r="C10" s="160">
        <v>56918</v>
      </c>
      <c r="D10" s="160"/>
      <c r="E10" s="64">
        <v>6800</v>
      </c>
      <c r="F10" s="65">
        <v>6500</v>
      </c>
      <c r="G10" s="164"/>
      <c r="H10" s="164">
        <v>273860</v>
      </c>
      <c r="I10" s="164"/>
      <c r="J10" s="65">
        <v>273860</v>
      </c>
      <c r="K10" s="164"/>
      <c r="L10" s="164"/>
      <c r="M10" s="65"/>
      <c r="N10" s="164"/>
      <c r="O10" s="164">
        <v>456440</v>
      </c>
      <c r="P10" s="164">
        <v>243733</v>
      </c>
      <c r="Q10" s="65">
        <v>243733</v>
      </c>
      <c r="R10" s="164">
        <v>943906</v>
      </c>
      <c r="S10" s="164"/>
      <c r="T10" s="65">
        <v>1162</v>
      </c>
      <c r="U10" s="164">
        <v>1164</v>
      </c>
      <c r="V10" s="164">
        <v>2326</v>
      </c>
      <c r="W10" s="164">
        <v>1220092</v>
      </c>
      <c r="X10" s="65">
        <v>6500</v>
      </c>
      <c r="Y10" s="164">
        <v>1213592</v>
      </c>
      <c r="Z10" s="146">
        <v>18670.65</v>
      </c>
      <c r="AA10" s="239">
        <v>6500</v>
      </c>
    </row>
    <row r="11" spans="1:27" ht="13.5">
      <c r="A11" s="264" t="s">
        <v>151</v>
      </c>
      <c r="B11" s="197" t="s">
        <v>96</v>
      </c>
      <c r="C11" s="160">
        <v>45388485</v>
      </c>
      <c r="D11" s="160"/>
      <c r="E11" s="64">
        <v>4236500</v>
      </c>
      <c r="F11" s="65">
        <v>4237000</v>
      </c>
      <c r="G11" s="65">
        <v>2314116</v>
      </c>
      <c r="H11" s="65">
        <v>48606702</v>
      </c>
      <c r="I11" s="65">
        <v>48784145</v>
      </c>
      <c r="J11" s="65">
        <v>99704963</v>
      </c>
      <c r="K11" s="65">
        <v>48874999</v>
      </c>
      <c r="L11" s="65">
        <v>48865329</v>
      </c>
      <c r="M11" s="65">
        <v>49015311</v>
      </c>
      <c r="N11" s="65">
        <v>146755639</v>
      </c>
      <c r="O11" s="65">
        <v>45683861</v>
      </c>
      <c r="P11" s="65">
        <v>45662509</v>
      </c>
      <c r="Q11" s="65">
        <v>45597327</v>
      </c>
      <c r="R11" s="65">
        <v>136943697</v>
      </c>
      <c r="S11" s="65">
        <v>45535980</v>
      </c>
      <c r="T11" s="65">
        <v>46383325</v>
      </c>
      <c r="U11" s="65">
        <v>46108410</v>
      </c>
      <c r="V11" s="65">
        <v>138027715</v>
      </c>
      <c r="W11" s="65">
        <v>521432014</v>
      </c>
      <c r="X11" s="65">
        <v>4237000</v>
      </c>
      <c r="Y11" s="65">
        <v>517195014</v>
      </c>
      <c r="Z11" s="145">
        <v>12206.63</v>
      </c>
      <c r="AA11" s="67">
        <v>4237000</v>
      </c>
    </row>
    <row r="12" spans="1:27" ht="13.5">
      <c r="A12" s="265" t="s">
        <v>56</v>
      </c>
      <c r="B12" s="266"/>
      <c r="C12" s="177">
        <f aca="true" t="shared" si="0" ref="C12:Y12">SUM(C6:C11)</f>
        <v>67593127</v>
      </c>
      <c r="D12" s="177">
        <f>SUM(D6:D11)</f>
        <v>0</v>
      </c>
      <c r="E12" s="77">
        <f t="shared" si="0"/>
        <v>38678156</v>
      </c>
      <c r="F12" s="78">
        <f t="shared" si="0"/>
        <v>111718500</v>
      </c>
      <c r="G12" s="78">
        <f t="shared" si="0"/>
        <v>44460315</v>
      </c>
      <c r="H12" s="78">
        <f t="shared" si="0"/>
        <v>74920750</v>
      </c>
      <c r="I12" s="78">
        <f t="shared" si="0"/>
        <v>76965560</v>
      </c>
      <c r="J12" s="78">
        <f t="shared" si="0"/>
        <v>196346625</v>
      </c>
      <c r="K12" s="78">
        <f t="shared" si="0"/>
        <v>76460777</v>
      </c>
      <c r="L12" s="78">
        <f t="shared" si="0"/>
        <v>76715049</v>
      </c>
      <c r="M12" s="78">
        <f t="shared" si="0"/>
        <v>76299017</v>
      </c>
      <c r="N12" s="78">
        <f t="shared" si="0"/>
        <v>229474843</v>
      </c>
      <c r="O12" s="78">
        <f t="shared" si="0"/>
        <v>61544673</v>
      </c>
      <c r="P12" s="78">
        <f t="shared" si="0"/>
        <v>64862307</v>
      </c>
      <c r="Q12" s="78">
        <f t="shared" si="0"/>
        <v>66829246</v>
      </c>
      <c r="R12" s="78">
        <f t="shared" si="0"/>
        <v>193236226</v>
      </c>
      <c r="S12" s="78">
        <f t="shared" si="0"/>
        <v>67230075</v>
      </c>
      <c r="T12" s="78">
        <f t="shared" si="0"/>
        <v>67605163</v>
      </c>
      <c r="U12" s="78">
        <f t="shared" si="0"/>
        <v>69000442</v>
      </c>
      <c r="V12" s="78">
        <f t="shared" si="0"/>
        <v>203835680</v>
      </c>
      <c r="W12" s="78">
        <f t="shared" si="0"/>
        <v>822893374</v>
      </c>
      <c r="X12" s="78">
        <f t="shared" si="0"/>
        <v>111718500</v>
      </c>
      <c r="Y12" s="78">
        <f t="shared" si="0"/>
        <v>711174874</v>
      </c>
      <c r="Z12" s="179">
        <f>+IF(X12&lt;&gt;0,+(Y12/X12)*100,0)</f>
        <v>636.5775355021773</v>
      </c>
      <c r="AA12" s="79">
        <f>SUM(AA6:AA11)</f>
        <v>111718500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30126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207931</v>
      </c>
      <c r="D16" s="160"/>
      <c r="E16" s="64"/>
      <c r="F16" s="65"/>
      <c r="G16" s="164">
        <v>22466914</v>
      </c>
      <c r="H16" s="164">
        <v>19889593</v>
      </c>
      <c r="I16" s="164">
        <v>18740266</v>
      </c>
      <c r="J16" s="65">
        <v>61096773</v>
      </c>
      <c r="K16" s="164">
        <v>14020164</v>
      </c>
      <c r="L16" s="164">
        <v>13313469</v>
      </c>
      <c r="M16" s="65">
        <v>23339233</v>
      </c>
      <c r="N16" s="164">
        <v>50672866</v>
      </c>
      <c r="O16" s="164">
        <v>18214129</v>
      </c>
      <c r="P16" s="164">
        <v>17014636</v>
      </c>
      <c r="Q16" s="65">
        <v>15198029</v>
      </c>
      <c r="R16" s="164">
        <v>50426794</v>
      </c>
      <c r="S16" s="164">
        <v>24546230</v>
      </c>
      <c r="T16" s="65">
        <v>21981442</v>
      </c>
      <c r="U16" s="164">
        <v>14357992</v>
      </c>
      <c r="V16" s="164">
        <v>60885664</v>
      </c>
      <c r="W16" s="164">
        <v>223082097</v>
      </c>
      <c r="X16" s="65"/>
      <c r="Y16" s="164">
        <v>223082097</v>
      </c>
      <c r="Z16" s="146"/>
      <c r="AA16" s="239"/>
    </row>
    <row r="17" spans="1:27" ht="13.5">
      <c r="A17" s="264" t="s">
        <v>155</v>
      </c>
      <c r="B17" s="197"/>
      <c r="C17" s="160">
        <v>4272026</v>
      </c>
      <c r="D17" s="160"/>
      <c r="E17" s="64">
        <v>187000</v>
      </c>
      <c r="F17" s="65">
        <v>187000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187000</v>
      </c>
      <c r="Y17" s="65">
        <v>-187000</v>
      </c>
      <c r="Z17" s="145">
        <v>-100</v>
      </c>
      <c r="AA17" s="67">
        <v>187000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817864390</v>
      </c>
      <c r="D19" s="160"/>
      <c r="E19" s="64">
        <v>248936430</v>
      </c>
      <c r="F19" s="65">
        <v>248936400</v>
      </c>
      <c r="G19" s="65">
        <v>231095095</v>
      </c>
      <c r="H19" s="65">
        <v>827242684</v>
      </c>
      <c r="I19" s="65">
        <v>827242684</v>
      </c>
      <c r="J19" s="65">
        <v>1885580463</v>
      </c>
      <c r="K19" s="65">
        <v>827242684</v>
      </c>
      <c r="L19" s="65">
        <v>827242684</v>
      </c>
      <c r="M19" s="65">
        <v>827242684</v>
      </c>
      <c r="N19" s="65">
        <v>2481728052</v>
      </c>
      <c r="O19" s="65">
        <v>823170527</v>
      </c>
      <c r="P19" s="65">
        <v>823170527</v>
      </c>
      <c r="Q19" s="65">
        <v>823170527</v>
      </c>
      <c r="R19" s="65">
        <v>2469511581</v>
      </c>
      <c r="S19" s="65">
        <v>823170527</v>
      </c>
      <c r="T19" s="65">
        <v>823170527</v>
      </c>
      <c r="U19" s="65">
        <v>823170527</v>
      </c>
      <c r="V19" s="65">
        <v>2469511581</v>
      </c>
      <c r="W19" s="65">
        <v>9306331677</v>
      </c>
      <c r="X19" s="65">
        <v>248936400</v>
      </c>
      <c r="Y19" s="65">
        <v>9057395277</v>
      </c>
      <c r="Z19" s="145">
        <v>3638.44</v>
      </c>
      <c r="AA19" s="67">
        <v>248936400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1034110</v>
      </c>
      <c r="D22" s="160"/>
      <c r="E22" s="64">
        <v>178425</v>
      </c>
      <c r="F22" s="65">
        <v>178400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178400</v>
      </c>
      <c r="Y22" s="65">
        <v>-178400</v>
      </c>
      <c r="Z22" s="145">
        <v>-100</v>
      </c>
      <c r="AA22" s="67">
        <v>178400</v>
      </c>
    </row>
    <row r="23" spans="1:27" ht="13.5">
      <c r="A23" s="264" t="s">
        <v>161</v>
      </c>
      <c r="B23" s="197"/>
      <c r="C23" s="160"/>
      <c r="D23" s="160"/>
      <c r="E23" s="64">
        <v>18230</v>
      </c>
      <c r="F23" s="65">
        <v>18000</v>
      </c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>
        <v>18000</v>
      </c>
      <c r="Y23" s="164">
        <v>-18000</v>
      </c>
      <c r="Z23" s="146">
        <v>-100</v>
      </c>
      <c r="AA23" s="239">
        <v>18000</v>
      </c>
    </row>
    <row r="24" spans="1:27" ht="13.5">
      <c r="A24" s="265" t="s">
        <v>57</v>
      </c>
      <c r="B24" s="268"/>
      <c r="C24" s="177">
        <f aca="true" t="shared" si="1" ref="C24:Y24">SUM(C15:C23)</f>
        <v>823408583</v>
      </c>
      <c r="D24" s="177">
        <f>SUM(D15:D23)</f>
        <v>0</v>
      </c>
      <c r="E24" s="81">
        <f t="shared" si="1"/>
        <v>249320085</v>
      </c>
      <c r="F24" s="82">
        <f t="shared" si="1"/>
        <v>249319800</v>
      </c>
      <c r="G24" s="82">
        <f t="shared" si="1"/>
        <v>253562009</v>
      </c>
      <c r="H24" s="82">
        <f t="shared" si="1"/>
        <v>847132277</v>
      </c>
      <c r="I24" s="82">
        <f t="shared" si="1"/>
        <v>845982950</v>
      </c>
      <c r="J24" s="82">
        <f t="shared" si="1"/>
        <v>1946677236</v>
      </c>
      <c r="K24" s="82">
        <f t="shared" si="1"/>
        <v>841262848</v>
      </c>
      <c r="L24" s="82">
        <f t="shared" si="1"/>
        <v>840556153</v>
      </c>
      <c r="M24" s="82">
        <f t="shared" si="1"/>
        <v>850581917</v>
      </c>
      <c r="N24" s="82">
        <f t="shared" si="1"/>
        <v>2532400918</v>
      </c>
      <c r="O24" s="82">
        <f t="shared" si="1"/>
        <v>841384656</v>
      </c>
      <c r="P24" s="82">
        <f t="shared" si="1"/>
        <v>840185163</v>
      </c>
      <c r="Q24" s="82">
        <f t="shared" si="1"/>
        <v>838368556</v>
      </c>
      <c r="R24" s="82">
        <f t="shared" si="1"/>
        <v>2519938375</v>
      </c>
      <c r="S24" s="82">
        <f t="shared" si="1"/>
        <v>847716757</v>
      </c>
      <c r="T24" s="82">
        <f t="shared" si="1"/>
        <v>845151969</v>
      </c>
      <c r="U24" s="82">
        <f t="shared" si="1"/>
        <v>837528519</v>
      </c>
      <c r="V24" s="82">
        <f t="shared" si="1"/>
        <v>2530397245</v>
      </c>
      <c r="W24" s="82">
        <f t="shared" si="1"/>
        <v>9529413774</v>
      </c>
      <c r="X24" s="82">
        <f t="shared" si="1"/>
        <v>249319800</v>
      </c>
      <c r="Y24" s="82">
        <f t="shared" si="1"/>
        <v>9280093974</v>
      </c>
      <c r="Z24" s="227">
        <f>+IF(X24&lt;&gt;0,+(Y24/X24)*100,0)</f>
        <v>3722.1648557394956</v>
      </c>
      <c r="AA24" s="84">
        <f>SUM(AA15:AA23)</f>
        <v>249319800</v>
      </c>
    </row>
    <row r="25" spans="1:27" ht="13.5">
      <c r="A25" s="265" t="s">
        <v>162</v>
      </c>
      <c r="B25" s="266"/>
      <c r="C25" s="177">
        <f aca="true" t="shared" si="2" ref="C25:Y25">+C12+C24</f>
        <v>891001710</v>
      </c>
      <c r="D25" s="177">
        <f>+D12+D24</f>
        <v>0</v>
      </c>
      <c r="E25" s="77">
        <f t="shared" si="2"/>
        <v>287998241</v>
      </c>
      <c r="F25" s="78">
        <f t="shared" si="2"/>
        <v>361038300</v>
      </c>
      <c r="G25" s="78">
        <f t="shared" si="2"/>
        <v>298022324</v>
      </c>
      <c r="H25" s="78">
        <f t="shared" si="2"/>
        <v>922053027</v>
      </c>
      <c r="I25" s="78">
        <f t="shared" si="2"/>
        <v>922948510</v>
      </c>
      <c r="J25" s="78">
        <f t="shared" si="2"/>
        <v>2143023861</v>
      </c>
      <c r="K25" s="78">
        <f t="shared" si="2"/>
        <v>917723625</v>
      </c>
      <c r="L25" s="78">
        <f t="shared" si="2"/>
        <v>917271202</v>
      </c>
      <c r="M25" s="78">
        <f t="shared" si="2"/>
        <v>926880934</v>
      </c>
      <c r="N25" s="78">
        <f t="shared" si="2"/>
        <v>2761875761</v>
      </c>
      <c r="O25" s="78">
        <f t="shared" si="2"/>
        <v>902929329</v>
      </c>
      <c r="P25" s="78">
        <f t="shared" si="2"/>
        <v>905047470</v>
      </c>
      <c r="Q25" s="78">
        <f t="shared" si="2"/>
        <v>905197802</v>
      </c>
      <c r="R25" s="78">
        <f t="shared" si="2"/>
        <v>2713174601</v>
      </c>
      <c r="S25" s="78">
        <f t="shared" si="2"/>
        <v>914946832</v>
      </c>
      <c r="T25" s="78">
        <f t="shared" si="2"/>
        <v>912757132</v>
      </c>
      <c r="U25" s="78">
        <f t="shared" si="2"/>
        <v>906528961</v>
      </c>
      <c r="V25" s="78">
        <f t="shared" si="2"/>
        <v>2734232925</v>
      </c>
      <c r="W25" s="78">
        <f t="shared" si="2"/>
        <v>10352307148</v>
      </c>
      <c r="X25" s="78">
        <f t="shared" si="2"/>
        <v>361038300</v>
      </c>
      <c r="Y25" s="78">
        <f t="shared" si="2"/>
        <v>9991268848</v>
      </c>
      <c r="Z25" s="179">
        <f>+IF(X25&lt;&gt;0,+(Y25/X25)*100,0)</f>
        <v>2767.3708988769336</v>
      </c>
      <c r="AA25" s="79">
        <f>+AA12+AA24</f>
        <v>361038300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3847137</v>
      </c>
      <c r="D29" s="160"/>
      <c r="E29" s="64">
        <v>2569800</v>
      </c>
      <c r="F29" s="65">
        <v>2569000</v>
      </c>
      <c r="G29" s="65">
        <v>1308798</v>
      </c>
      <c r="H29" s="65">
        <v>2201169</v>
      </c>
      <c r="I29" s="65">
        <v>5130534</v>
      </c>
      <c r="J29" s="65">
        <v>8640501</v>
      </c>
      <c r="K29" s="65">
        <v>944866</v>
      </c>
      <c r="L29" s="65">
        <v>389201</v>
      </c>
      <c r="M29" s="65">
        <v>-3402185</v>
      </c>
      <c r="N29" s="65">
        <v>-2068118</v>
      </c>
      <c r="O29" s="65">
        <v>-5478857</v>
      </c>
      <c r="P29" s="65">
        <v>-2019199</v>
      </c>
      <c r="Q29" s="65">
        <v>3350616</v>
      </c>
      <c r="R29" s="65">
        <v>-4147440</v>
      </c>
      <c r="S29" s="65">
        <v>-306892</v>
      </c>
      <c r="T29" s="65">
        <v>2210839</v>
      </c>
      <c r="U29" s="65">
        <v>5627582</v>
      </c>
      <c r="V29" s="65">
        <v>7531529</v>
      </c>
      <c r="W29" s="65">
        <v>9956472</v>
      </c>
      <c r="X29" s="65">
        <v>2569000</v>
      </c>
      <c r="Y29" s="65">
        <v>7387472</v>
      </c>
      <c r="Z29" s="145">
        <v>287.56</v>
      </c>
      <c r="AA29" s="67">
        <v>2569000</v>
      </c>
    </row>
    <row r="30" spans="1:27" ht="13.5">
      <c r="A30" s="264" t="s">
        <v>52</v>
      </c>
      <c r="B30" s="197" t="s">
        <v>94</v>
      </c>
      <c r="C30" s="160">
        <v>2024986</v>
      </c>
      <c r="D30" s="160"/>
      <c r="E30" s="64">
        <v>1256000</v>
      </c>
      <c r="F30" s="65">
        <v>1256200</v>
      </c>
      <c r="G30" s="65">
        <v>2832227</v>
      </c>
      <c r="H30" s="65">
        <v>2883866</v>
      </c>
      <c r="I30" s="65">
        <v>2503972</v>
      </c>
      <c r="J30" s="65">
        <v>8220065</v>
      </c>
      <c r="K30" s="65">
        <v>2382814</v>
      </c>
      <c r="L30" s="65">
        <v>2258149</v>
      </c>
      <c r="M30" s="65">
        <v>2259895</v>
      </c>
      <c r="N30" s="65">
        <v>6900858</v>
      </c>
      <c r="O30" s="65">
        <v>2011949</v>
      </c>
      <c r="P30" s="65">
        <v>1905292</v>
      </c>
      <c r="Q30" s="65">
        <v>1509750</v>
      </c>
      <c r="R30" s="65">
        <v>5426991</v>
      </c>
      <c r="S30" s="65">
        <v>1379500</v>
      </c>
      <c r="T30" s="65">
        <v>1250274</v>
      </c>
      <c r="U30" s="65">
        <v>1762140</v>
      </c>
      <c r="V30" s="65">
        <v>4391914</v>
      </c>
      <c r="W30" s="65">
        <v>24939828</v>
      </c>
      <c r="X30" s="65">
        <v>1256200</v>
      </c>
      <c r="Y30" s="65">
        <v>23683628</v>
      </c>
      <c r="Z30" s="145">
        <v>1885.34</v>
      </c>
      <c r="AA30" s="67">
        <v>1256200</v>
      </c>
    </row>
    <row r="31" spans="1:27" ht="13.5">
      <c r="A31" s="264" t="s">
        <v>166</v>
      </c>
      <c r="B31" s="197"/>
      <c r="C31" s="160">
        <v>1710285</v>
      </c>
      <c r="D31" s="160"/>
      <c r="E31" s="64">
        <v>1842560</v>
      </c>
      <c r="F31" s="65">
        <v>1843000</v>
      </c>
      <c r="G31" s="65">
        <v>1725014</v>
      </c>
      <c r="H31" s="65">
        <v>1738055</v>
      </c>
      <c r="I31" s="65">
        <v>1746919</v>
      </c>
      <c r="J31" s="65">
        <v>5209988</v>
      </c>
      <c r="K31" s="65">
        <v>1764310</v>
      </c>
      <c r="L31" s="65">
        <v>1778882</v>
      </c>
      <c r="M31" s="65">
        <v>1755113</v>
      </c>
      <c r="N31" s="65">
        <v>5298305</v>
      </c>
      <c r="O31" s="65">
        <v>1763461</v>
      </c>
      <c r="P31" s="65">
        <v>1764849</v>
      </c>
      <c r="Q31" s="65">
        <v>1770428</v>
      </c>
      <c r="R31" s="65">
        <v>5298738</v>
      </c>
      <c r="S31" s="65">
        <v>1782300</v>
      </c>
      <c r="T31" s="65">
        <v>1795701</v>
      </c>
      <c r="U31" s="65">
        <v>1786824</v>
      </c>
      <c r="V31" s="65">
        <v>5364825</v>
      </c>
      <c r="W31" s="65">
        <v>21171856</v>
      </c>
      <c r="X31" s="65">
        <v>1843000</v>
      </c>
      <c r="Y31" s="65">
        <v>19328856</v>
      </c>
      <c r="Z31" s="145">
        <v>1048.77</v>
      </c>
      <c r="AA31" s="67">
        <v>1843000</v>
      </c>
    </row>
    <row r="32" spans="1:27" ht="13.5">
      <c r="A32" s="264" t="s">
        <v>167</v>
      </c>
      <c r="B32" s="197" t="s">
        <v>94</v>
      </c>
      <c r="C32" s="160">
        <v>10651162</v>
      </c>
      <c r="D32" s="160"/>
      <c r="E32" s="64">
        <v>12221216</v>
      </c>
      <c r="F32" s="65">
        <v>12221500</v>
      </c>
      <c r="G32" s="65">
        <v>25952944</v>
      </c>
      <c r="H32" s="65">
        <v>12250764</v>
      </c>
      <c r="I32" s="65">
        <v>12748315</v>
      </c>
      <c r="J32" s="65">
        <v>50952023</v>
      </c>
      <c r="K32" s="65">
        <v>13191356</v>
      </c>
      <c r="L32" s="65">
        <v>17815989</v>
      </c>
      <c r="M32" s="65">
        <v>23145762</v>
      </c>
      <c r="N32" s="65">
        <v>54153107</v>
      </c>
      <c r="O32" s="65">
        <v>18091712</v>
      </c>
      <c r="P32" s="65">
        <v>14985817</v>
      </c>
      <c r="Q32" s="65">
        <v>14351452</v>
      </c>
      <c r="R32" s="65">
        <v>47428981</v>
      </c>
      <c r="S32" s="65">
        <v>22007943</v>
      </c>
      <c r="T32" s="65">
        <v>19233992</v>
      </c>
      <c r="U32" s="65">
        <v>18951827</v>
      </c>
      <c r="V32" s="65">
        <v>60193762</v>
      </c>
      <c r="W32" s="65">
        <v>212727873</v>
      </c>
      <c r="X32" s="65">
        <v>12221500</v>
      </c>
      <c r="Y32" s="65">
        <v>200506373</v>
      </c>
      <c r="Z32" s="145">
        <v>1640.6</v>
      </c>
      <c r="AA32" s="67">
        <v>12221500</v>
      </c>
    </row>
    <row r="33" spans="1:27" ht="13.5">
      <c r="A33" s="264" t="s">
        <v>168</v>
      </c>
      <c r="B33" s="197"/>
      <c r="C33" s="160">
        <v>1091123</v>
      </c>
      <c r="D33" s="160"/>
      <c r="E33" s="64">
        <v>5236000</v>
      </c>
      <c r="F33" s="65">
        <v>5235600</v>
      </c>
      <c r="G33" s="65">
        <v>24922991</v>
      </c>
      <c r="H33" s="65">
        <v>31489068</v>
      </c>
      <c r="I33" s="65">
        <v>31489068</v>
      </c>
      <c r="J33" s="65">
        <v>87901127</v>
      </c>
      <c r="K33" s="65">
        <v>31489068</v>
      </c>
      <c r="L33" s="65">
        <v>31489068</v>
      </c>
      <c r="M33" s="65">
        <v>31489068</v>
      </c>
      <c r="N33" s="65">
        <v>94467204</v>
      </c>
      <c r="O33" s="65">
        <v>35665023</v>
      </c>
      <c r="P33" s="65">
        <v>35677079</v>
      </c>
      <c r="Q33" s="65">
        <v>35677079</v>
      </c>
      <c r="R33" s="65">
        <v>107019181</v>
      </c>
      <c r="S33" s="65">
        <v>35677079</v>
      </c>
      <c r="T33" s="65">
        <v>35677079</v>
      </c>
      <c r="U33" s="65">
        <v>34970535</v>
      </c>
      <c r="V33" s="65">
        <v>106324693</v>
      </c>
      <c r="W33" s="65">
        <v>395712205</v>
      </c>
      <c r="X33" s="65">
        <v>5235600</v>
      </c>
      <c r="Y33" s="65">
        <v>390476605</v>
      </c>
      <c r="Z33" s="145">
        <v>7458.11</v>
      </c>
      <c r="AA33" s="67">
        <v>5235600</v>
      </c>
    </row>
    <row r="34" spans="1:27" ht="13.5">
      <c r="A34" s="265" t="s">
        <v>58</v>
      </c>
      <c r="B34" s="266"/>
      <c r="C34" s="177">
        <f aca="true" t="shared" si="3" ref="C34:Y34">SUM(C29:C33)</f>
        <v>19324693</v>
      </c>
      <c r="D34" s="177">
        <f>SUM(D29:D33)</f>
        <v>0</v>
      </c>
      <c r="E34" s="77">
        <f t="shared" si="3"/>
        <v>23125576</v>
      </c>
      <c r="F34" s="78">
        <f t="shared" si="3"/>
        <v>23125300</v>
      </c>
      <c r="G34" s="78">
        <f t="shared" si="3"/>
        <v>56741974</v>
      </c>
      <c r="H34" s="78">
        <f t="shared" si="3"/>
        <v>50562922</v>
      </c>
      <c r="I34" s="78">
        <f t="shared" si="3"/>
        <v>53618808</v>
      </c>
      <c r="J34" s="78">
        <f t="shared" si="3"/>
        <v>160923704</v>
      </c>
      <c r="K34" s="78">
        <f t="shared" si="3"/>
        <v>49772414</v>
      </c>
      <c r="L34" s="78">
        <f t="shared" si="3"/>
        <v>53731289</v>
      </c>
      <c r="M34" s="78">
        <f t="shared" si="3"/>
        <v>55247653</v>
      </c>
      <c r="N34" s="78">
        <f t="shared" si="3"/>
        <v>158751356</v>
      </c>
      <c r="O34" s="78">
        <f t="shared" si="3"/>
        <v>52053288</v>
      </c>
      <c r="P34" s="78">
        <f t="shared" si="3"/>
        <v>52313838</v>
      </c>
      <c r="Q34" s="78">
        <f t="shared" si="3"/>
        <v>56659325</v>
      </c>
      <c r="R34" s="78">
        <f t="shared" si="3"/>
        <v>161026451</v>
      </c>
      <c r="S34" s="78">
        <f t="shared" si="3"/>
        <v>60539930</v>
      </c>
      <c r="T34" s="78">
        <f t="shared" si="3"/>
        <v>60167885</v>
      </c>
      <c r="U34" s="78">
        <f t="shared" si="3"/>
        <v>63098908</v>
      </c>
      <c r="V34" s="78">
        <f t="shared" si="3"/>
        <v>183806723</v>
      </c>
      <c r="W34" s="78">
        <f t="shared" si="3"/>
        <v>664508234</v>
      </c>
      <c r="X34" s="78">
        <f t="shared" si="3"/>
        <v>23125300</v>
      </c>
      <c r="Y34" s="78">
        <f t="shared" si="3"/>
        <v>641382934</v>
      </c>
      <c r="Z34" s="179">
        <f>+IF(X34&lt;&gt;0,+(Y34/X34)*100,0)</f>
        <v>2773.511842008536</v>
      </c>
      <c r="AA34" s="79">
        <f>SUM(AA29:AA33)</f>
        <v>23125300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10792632</v>
      </c>
      <c r="D37" s="160"/>
      <c r="E37" s="64">
        <v>12553600</v>
      </c>
      <c r="F37" s="65">
        <v>12554000</v>
      </c>
      <c r="G37" s="65">
        <v>10677239</v>
      </c>
      <c r="H37" s="65">
        <v>10677239</v>
      </c>
      <c r="I37" s="65">
        <v>10677239</v>
      </c>
      <c r="J37" s="65">
        <v>32031717</v>
      </c>
      <c r="K37" s="65">
        <v>10677239</v>
      </c>
      <c r="L37" s="65">
        <v>10677239</v>
      </c>
      <c r="M37" s="65">
        <v>10677239</v>
      </c>
      <c r="N37" s="65">
        <v>32031717</v>
      </c>
      <c r="O37" s="65">
        <v>10677239</v>
      </c>
      <c r="P37" s="65">
        <v>10653635</v>
      </c>
      <c r="Q37" s="65">
        <v>10653635</v>
      </c>
      <c r="R37" s="65">
        <v>31984509</v>
      </c>
      <c r="S37" s="65">
        <v>10653635</v>
      </c>
      <c r="T37" s="65">
        <v>10653635</v>
      </c>
      <c r="U37" s="65">
        <v>8394191</v>
      </c>
      <c r="V37" s="65">
        <v>29701461</v>
      </c>
      <c r="W37" s="65">
        <v>125749404</v>
      </c>
      <c r="X37" s="65">
        <v>12554000</v>
      </c>
      <c r="Y37" s="65">
        <v>113195404</v>
      </c>
      <c r="Z37" s="145">
        <v>901.67</v>
      </c>
      <c r="AA37" s="67">
        <v>12554000</v>
      </c>
    </row>
    <row r="38" spans="1:27" ht="13.5">
      <c r="A38" s="264" t="s">
        <v>168</v>
      </c>
      <c r="B38" s="197"/>
      <c r="C38" s="160">
        <v>30227124</v>
      </c>
      <c r="D38" s="160"/>
      <c r="E38" s="64">
        <v>26965600</v>
      </c>
      <c r="F38" s="65">
        <v>26966000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26966000</v>
      </c>
      <c r="Y38" s="65">
        <v>-26966000</v>
      </c>
      <c r="Z38" s="145">
        <v>-100</v>
      </c>
      <c r="AA38" s="67">
        <v>26966000</v>
      </c>
    </row>
    <row r="39" spans="1:27" ht="13.5">
      <c r="A39" s="265" t="s">
        <v>59</v>
      </c>
      <c r="B39" s="268"/>
      <c r="C39" s="177">
        <f aca="true" t="shared" si="4" ref="C39:Y39">SUM(C37:C38)</f>
        <v>41019756</v>
      </c>
      <c r="D39" s="177">
        <f>SUM(D37:D38)</f>
        <v>0</v>
      </c>
      <c r="E39" s="81">
        <f t="shared" si="4"/>
        <v>39519200</v>
      </c>
      <c r="F39" s="82">
        <f t="shared" si="4"/>
        <v>39520000</v>
      </c>
      <c r="G39" s="82">
        <f t="shared" si="4"/>
        <v>10677239</v>
      </c>
      <c r="H39" s="82">
        <f t="shared" si="4"/>
        <v>10677239</v>
      </c>
      <c r="I39" s="82">
        <f t="shared" si="4"/>
        <v>10677239</v>
      </c>
      <c r="J39" s="82">
        <f t="shared" si="4"/>
        <v>32031717</v>
      </c>
      <c r="K39" s="82">
        <f t="shared" si="4"/>
        <v>10677239</v>
      </c>
      <c r="L39" s="82">
        <f t="shared" si="4"/>
        <v>10677239</v>
      </c>
      <c r="M39" s="82">
        <f t="shared" si="4"/>
        <v>10677239</v>
      </c>
      <c r="N39" s="82">
        <f t="shared" si="4"/>
        <v>32031717</v>
      </c>
      <c r="O39" s="82">
        <f t="shared" si="4"/>
        <v>10677239</v>
      </c>
      <c r="P39" s="82">
        <f t="shared" si="4"/>
        <v>10653635</v>
      </c>
      <c r="Q39" s="82">
        <f t="shared" si="4"/>
        <v>10653635</v>
      </c>
      <c r="R39" s="82">
        <f t="shared" si="4"/>
        <v>31984509</v>
      </c>
      <c r="S39" s="82">
        <f t="shared" si="4"/>
        <v>10653635</v>
      </c>
      <c r="T39" s="82">
        <f t="shared" si="4"/>
        <v>10653635</v>
      </c>
      <c r="U39" s="82">
        <f t="shared" si="4"/>
        <v>8394191</v>
      </c>
      <c r="V39" s="82">
        <f t="shared" si="4"/>
        <v>29701461</v>
      </c>
      <c r="W39" s="82">
        <f t="shared" si="4"/>
        <v>125749404</v>
      </c>
      <c r="X39" s="82">
        <f t="shared" si="4"/>
        <v>39520000</v>
      </c>
      <c r="Y39" s="82">
        <f t="shared" si="4"/>
        <v>86229404</v>
      </c>
      <c r="Z39" s="227">
        <f>+IF(X39&lt;&gt;0,+(Y39/X39)*100,0)</f>
        <v>218.1918117408907</v>
      </c>
      <c r="AA39" s="84">
        <f>SUM(AA37:AA38)</f>
        <v>39520000</v>
      </c>
    </row>
    <row r="40" spans="1:27" ht="13.5">
      <c r="A40" s="265" t="s">
        <v>170</v>
      </c>
      <c r="B40" s="266"/>
      <c r="C40" s="177">
        <f aca="true" t="shared" si="5" ref="C40:Y40">+C34+C39</f>
        <v>60344449</v>
      </c>
      <c r="D40" s="177">
        <f>+D34+D39</f>
        <v>0</v>
      </c>
      <c r="E40" s="77">
        <f t="shared" si="5"/>
        <v>62644776</v>
      </c>
      <c r="F40" s="78">
        <f t="shared" si="5"/>
        <v>62645300</v>
      </c>
      <c r="G40" s="78">
        <f t="shared" si="5"/>
        <v>67419213</v>
      </c>
      <c r="H40" s="78">
        <f t="shared" si="5"/>
        <v>61240161</v>
      </c>
      <c r="I40" s="78">
        <f t="shared" si="5"/>
        <v>64296047</v>
      </c>
      <c r="J40" s="78">
        <f t="shared" si="5"/>
        <v>192955421</v>
      </c>
      <c r="K40" s="78">
        <f t="shared" si="5"/>
        <v>60449653</v>
      </c>
      <c r="L40" s="78">
        <f t="shared" si="5"/>
        <v>64408528</v>
      </c>
      <c r="M40" s="78">
        <f t="shared" si="5"/>
        <v>65924892</v>
      </c>
      <c r="N40" s="78">
        <f t="shared" si="5"/>
        <v>190783073</v>
      </c>
      <c r="O40" s="78">
        <f t="shared" si="5"/>
        <v>62730527</v>
      </c>
      <c r="P40" s="78">
        <f t="shared" si="5"/>
        <v>62967473</v>
      </c>
      <c r="Q40" s="78">
        <f t="shared" si="5"/>
        <v>67312960</v>
      </c>
      <c r="R40" s="78">
        <f t="shared" si="5"/>
        <v>193010960</v>
      </c>
      <c r="S40" s="78">
        <f t="shared" si="5"/>
        <v>71193565</v>
      </c>
      <c r="T40" s="78">
        <f t="shared" si="5"/>
        <v>70821520</v>
      </c>
      <c r="U40" s="78">
        <f t="shared" si="5"/>
        <v>71493099</v>
      </c>
      <c r="V40" s="78">
        <f t="shared" si="5"/>
        <v>213508184</v>
      </c>
      <c r="W40" s="78">
        <f t="shared" si="5"/>
        <v>790257638</v>
      </c>
      <c r="X40" s="78">
        <f t="shared" si="5"/>
        <v>62645300</v>
      </c>
      <c r="Y40" s="78">
        <f t="shared" si="5"/>
        <v>727612338</v>
      </c>
      <c r="Z40" s="179">
        <f>+IF(X40&lt;&gt;0,+(Y40/X40)*100,0)</f>
        <v>1161.4795331812602</v>
      </c>
      <c r="AA40" s="79">
        <f>+AA34+AA39</f>
        <v>62645300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830657261</v>
      </c>
      <c r="D42" s="272">
        <f>+D25-D40</f>
        <v>0</v>
      </c>
      <c r="E42" s="273">
        <f t="shared" si="6"/>
        <v>225353465</v>
      </c>
      <c r="F42" s="274">
        <f t="shared" si="6"/>
        <v>298393000</v>
      </c>
      <c r="G42" s="274">
        <f t="shared" si="6"/>
        <v>230603111</v>
      </c>
      <c r="H42" s="274">
        <f t="shared" si="6"/>
        <v>860812866</v>
      </c>
      <c r="I42" s="274">
        <f t="shared" si="6"/>
        <v>858652463</v>
      </c>
      <c r="J42" s="274">
        <f t="shared" si="6"/>
        <v>1950068440</v>
      </c>
      <c r="K42" s="274">
        <f t="shared" si="6"/>
        <v>857273972</v>
      </c>
      <c r="L42" s="274">
        <f t="shared" si="6"/>
        <v>852862674</v>
      </c>
      <c r="M42" s="274">
        <f t="shared" si="6"/>
        <v>860956042</v>
      </c>
      <c r="N42" s="274">
        <f t="shared" si="6"/>
        <v>2571092688</v>
      </c>
      <c r="O42" s="274">
        <f t="shared" si="6"/>
        <v>840198802</v>
      </c>
      <c r="P42" s="274">
        <f t="shared" si="6"/>
        <v>842079997</v>
      </c>
      <c r="Q42" s="274">
        <f t="shared" si="6"/>
        <v>837884842</v>
      </c>
      <c r="R42" s="274">
        <f t="shared" si="6"/>
        <v>2520163641</v>
      </c>
      <c r="S42" s="274">
        <f t="shared" si="6"/>
        <v>843753267</v>
      </c>
      <c r="T42" s="274">
        <f t="shared" si="6"/>
        <v>841935612</v>
      </c>
      <c r="U42" s="274">
        <f t="shared" si="6"/>
        <v>835035862</v>
      </c>
      <c r="V42" s="274">
        <f t="shared" si="6"/>
        <v>2520724741</v>
      </c>
      <c r="W42" s="274">
        <f t="shared" si="6"/>
        <v>9562049510</v>
      </c>
      <c r="X42" s="274">
        <f t="shared" si="6"/>
        <v>298393000</v>
      </c>
      <c r="Y42" s="274">
        <f t="shared" si="6"/>
        <v>9263656510</v>
      </c>
      <c r="Z42" s="275">
        <f>+IF(X42&lt;&gt;0,+(Y42/X42)*100,0)</f>
        <v>3104.5153572637428</v>
      </c>
      <c r="AA42" s="276">
        <f>+AA25-AA40</f>
        <v>298393000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559350311</v>
      </c>
      <c r="D45" s="160"/>
      <c r="E45" s="64">
        <v>222764465</v>
      </c>
      <c r="F45" s="65">
        <v>295804000</v>
      </c>
      <c r="G45" s="65">
        <v>228350318</v>
      </c>
      <c r="H45" s="65">
        <v>858560073</v>
      </c>
      <c r="I45" s="65">
        <v>856399670</v>
      </c>
      <c r="J45" s="65">
        <v>1943310061</v>
      </c>
      <c r="K45" s="65">
        <v>855021179</v>
      </c>
      <c r="L45" s="65">
        <v>850609881</v>
      </c>
      <c r="M45" s="65">
        <v>858703249</v>
      </c>
      <c r="N45" s="65">
        <v>2564334309</v>
      </c>
      <c r="O45" s="65">
        <v>642952054</v>
      </c>
      <c r="P45" s="65">
        <v>644833249</v>
      </c>
      <c r="Q45" s="65">
        <v>640638094</v>
      </c>
      <c r="R45" s="65">
        <v>1928423397</v>
      </c>
      <c r="S45" s="65">
        <v>646506519</v>
      </c>
      <c r="T45" s="65">
        <v>647242384</v>
      </c>
      <c r="U45" s="65">
        <v>640342634</v>
      </c>
      <c r="V45" s="65">
        <v>1934091537</v>
      </c>
      <c r="W45" s="65">
        <v>8370159304</v>
      </c>
      <c r="X45" s="65">
        <v>295804000</v>
      </c>
      <c r="Y45" s="65">
        <v>8074355304</v>
      </c>
      <c r="Z45" s="144">
        <v>2729.63</v>
      </c>
      <c r="AA45" s="67">
        <v>295804000</v>
      </c>
    </row>
    <row r="46" spans="1:27" ht="13.5">
      <c r="A46" s="264" t="s">
        <v>174</v>
      </c>
      <c r="B46" s="197" t="s">
        <v>94</v>
      </c>
      <c r="C46" s="160">
        <v>271306950</v>
      </c>
      <c r="D46" s="160"/>
      <c r="E46" s="64">
        <v>2589000</v>
      </c>
      <c r="F46" s="65">
        <v>2589000</v>
      </c>
      <c r="G46" s="65">
        <v>2252793</v>
      </c>
      <c r="H46" s="65">
        <v>2252793</v>
      </c>
      <c r="I46" s="65">
        <v>2252793</v>
      </c>
      <c r="J46" s="65">
        <v>6758379</v>
      </c>
      <c r="K46" s="65">
        <v>2252793</v>
      </c>
      <c r="L46" s="65">
        <v>2252793</v>
      </c>
      <c r="M46" s="65">
        <v>2252793</v>
      </c>
      <c r="N46" s="65">
        <v>6758379</v>
      </c>
      <c r="O46" s="65">
        <v>197246748</v>
      </c>
      <c r="P46" s="65">
        <v>197246748</v>
      </c>
      <c r="Q46" s="65">
        <v>197246748</v>
      </c>
      <c r="R46" s="65">
        <v>591740244</v>
      </c>
      <c r="S46" s="65">
        <v>197246748</v>
      </c>
      <c r="T46" s="65">
        <v>194693228</v>
      </c>
      <c r="U46" s="65">
        <v>194693228</v>
      </c>
      <c r="V46" s="65">
        <v>586633204</v>
      </c>
      <c r="W46" s="65">
        <v>1191890206</v>
      </c>
      <c r="X46" s="65">
        <v>2589000</v>
      </c>
      <c r="Y46" s="65">
        <v>1189301206</v>
      </c>
      <c r="Z46" s="144">
        <v>45936.7</v>
      </c>
      <c r="AA46" s="67">
        <v>2589000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830657261</v>
      </c>
      <c r="D48" s="232">
        <f>SUM(D45:D47)</f>
        <v>0</v>
      </c>
      <c r="E48" s="279">
        <f t="shared" si="7"/>
        <v>225353465</v>
      </c>
      <c r="F48" s="234">
        <f t="shared" si="7"/>
        <v>298393000</v>
      </c>
      <c r="G48" s="234">
        <f t="shared" si="7"/>
        <v>230603111</v>
      </c>
      <c r="H48" s="234">
        <f t="shared" si="7"/>
        <v>860812866</v>
      </c>
      <c r="I48" s="234">
        <f t="shared" si="7"/>
        <v>858652463</v>
      </c>
      <c r="J48" s="234">
        <f t="shared" si="7"/>
        <v>1950068440</v>
      </c>
      <c r="K48" s="234">
        <f t="shared" si="7"/>
        <v>857273972</v>
      </c>
      <c r="L48" s="234">
        <f t="shared" si="7"/>
        <v>852862674</v>
      </c>
      <c r="M48" s="234">
        <f t="shared" si="7"/>
        <v>860956042</v>
      </c>
      <c r="N48" s="234">
        <f t="shared" si="7"/>
        <v>2571092688</v>
      </c>
      <c r="O48" s="234">
        <f t="shared" si="7"/>
        <v>840198802</v>
      </c>
      <c r="P48" s="234">
        <f t="shared" si="7"/>
        <v>842079997</v>
      </c>
      <c r="Q48" s="234">
        <f t="shared" si="7"/>
        <v>837884842</v>
      </c>
      <c r="R48" s="234">
        <f t="shared" si="7"/>
        <v>2520163641</v>
      </c>
      <c r="S48" s="234">
        <f t="shared" si="7"/>
        <v>843753267</v>
      </c>
      <c r="T48" s="234">
        <f t="shared" si="7"/>
        <v>841935612</v>
      </c>
      <c r="U48" s="234">
        <f t="shared" si="7"/>
        <v>835035862</v>
      </c>
      <c r="V48" s="234">
        <f t="shared" si="7"/>
        <v>2520724741</v>
      </c>
      <c r="W48" s="234">
        <f t="shared" si="7"/>
        <v>9562049510</v>
      </c>
      <c r="X48" s="234">
        <f t="shared" si="7"/>
        <v>298393000</v>
      </c>
      <c r="Y48" s="234">
        <f t="shared" si="7"/>
        <v>9263656510</v>
      </c>
      <c r="Z48" s="280">
        <f>+IF(X48&lt;&gt;0,+(Y48/X48)*100,0)</f>
        <v>3104.5153572637428</v>
      </c>
      <c r="AA48" s="247">
        <f>SUM(AA45:AA47)</f>
        <v>298393000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79786623</v>
      </c>
      <c r="D6" s="160">
        <v>104740957</v>
      </c>
      <c r="E6" s="64">
        <v>133745410</v>
      </c>
      <c r="F6" s="65">
        <v>133188410</v>
      </c>
      <c r="G6" s="65">
        <v>11719099</v>
      </c>
      <c r="H6" s="65">
        <v>9047163</v>
      </c>
      <c r="I6" s="65">
        <v>8197616</v>
      </c>
      <c r="J6" s="65">
        <v>28963878</v>
      </c>
      <c r="K6" s="65">
        <v>8390581</v>
      </c>
      <c r="L6" s="65">
        <v>8078354</v>
      </c>
      <c r="M6" s="65">
        <v>7635800</v>
      </c>
      <c r="N6" s="65">
        <v>24104735</v>
      </c>
      <c r="O6" s="65">
        <v>8322946</v>
      </c>
      <c r="P6" s="65">
        <v>9869864</v>
      </c>
      <c r="Q6" s="65">
        <v>7629847</v>
      </c>
      <c r="R6" s="65">
        <v>25822657</v>
      </c>
      <c r="S6" s="65">
        <v>8541864</v>
      </c>
      <c r="T6" s="65">
        <v>8506010</v>
      </c>
      <c r="U6" s="65">
        <v>8801813</v>
      </c>
      <c r="V6" s="65">
        <v>25849687</v>
      </c>
      <c r="W6" s="65">
        <v>104740957</v>
      </c>
      <c r="X6" s="65">
        <v>133188410</v>
      </c>
      <c r="Y6" s="65">
        <v>-28447453</v>
      </c>
      <c r="Z6" s="145">
        <v>-21.36</v>
      </c>
      <c r="AA6" s="67">
        <v>133188410</v>
      </c>
    </row>
    <row r="7" spans="1:27" ht="13.5">
      <c r="A7" s="264" t="s">
        <v>181</v>
      </c>
      <c r="B7" s="197" t="s">
        <v>72</v>
      </c>
      <c r="C7" s="160">
        <v>33185498</v>
      </c>
      <c r="D7" s="160">
        <v>33728464</v>
      </c>
      <c r="E7" s="64">
        <v>32680000</v>
      </c>
      <c r="F7" s="65">
        <v>34885000</v>
      </c>
      <c r="G7" s="65">
        <v>12683000</v>
      </c>
      <c r="H7" s="65">
        <v>879908</v>
      </c>
      <c r="I7" s="65">
        <v>796960</v>
      </c>
      <c r="J7" s="65">
        <v>14359868</v>
      </c>
      <c r="K7" s="65">
        <v>175467</v>
      </c>
      <c r="L7" s="65">
        <v>216396</v>
      </c>
      <c r="M7" s="65">
        <v>10286847</v>
      </c>
      <c r="N7" s="65">
        <v>10678710</v>
      </c>
      <c r="O7" s="65">
        <v>88148</v>
      </c>
      <c r="P7" s="65">
        <v>125489</v>
      </c>
      <c r="Q7" s="65">
        <v>252081</v>
      </c>
      <c r="R7" s="65">
        <v>465718</v>
      </c>
      <c r="S7" s="65">
        <v>7717567</v>
      </c>
      <c r="T7" s="65">
        <v>89531</v>
      </c>
      <c r="U7" s="65">
        <v>417070</v>
      </c>
      <c r="V7" s="65">
        <v>8224168</v>
      </c>
      <c r="W7" s="65">
        <v>33728464</v>
      </c>
      <c r="X7" s="65">
        <v>34885000</v>
      </c>
      <c r="Y7" s="65">
        <v>-1156536</v>
      </c>
      <c r="Z7" s="145">
        <v>-3.32</v>
      </c>
      <c r="AA7" s="67">
        <v>34885000</v>
      </c>
    </row>
    <row r="8" spans="1:27" ht="13.5">
      <c r="A8" s="264" t="s">
        <v>182</v>
      </c>
      <c r="B8" s="197" t="s">
        <v>72</v>
      </c>
      <c r="C8" s="160">
        <v>8421471</v>
      </c>
      <c r="D8" s="160">
        <v>1003742</v>
      </c>
      <c r="E8" s="64">
        <v>15266000</v>
      </c>
      <c r="F8" s="65">
        <v>13566000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1003742</v>
      </c>
      <c r="R8" s="65">
        <v>1003742</v>
      </c>
      <c r="S8" s="65"/>
      <c r="T8" s="65"/>
      <c r="U8" s="65"/>
      <c r="V8" s="65"/>
      <c r="W8" s="65">
        <v>1003742</v>
      </c>
      <c r="X8" s="65">
        <v>13566000</v>
      </c>
      <c r="Y8" s="65">
        <v>-12562258</v>
      </c>
      <c r="Z8" s="145">
        <v>-92.6</v>
      </c>
      <c r="AA8" s="67">
        <v>13566000</v>
      </c>
    </row>
    <row r="9" spans="1:27" ht="13.5">
      <c r="A9" s="264" t="s">
        <v>183</v>
      </c>
      <c r="B9" s="197"/>
      <c r="C9" s="160">
        <v>1746393</v>
      </c>
      <c r="D9" s="160">
        <v>1924075</v>
      </c>
      <c r="E9" s="64">
        <v>1479760</v>
      </c>
      <c r="F9" s="65">
        <v>1479760</v>
      </c>
      <c r="G9" s="65">
        <v>101365</v>
      </c>
      <c r="H9" s="65">
        <v>126591</v>
      </c>
      <c r="I9" s="65">
        <v>155863</v>
      </c>
      <c r="J9" s="65">
        <v>383819</v>
      </c>
      <c r="K9" s="65">
        <v>191294</v>
      </c>
      <c r="L9" s="65">
        <v>131422</v>
      </c>
      <c r="M9" s="65">
        <v>148869</v>
      </c>
      <c r="N9" s="65">
        <v>471585</v>
      </c>
      <c r="O9" s="65">
        <v>122287</v>
      </c>
      <c r="P9" s="65">
        <v>178403</v>
      </c>
      <c r="Q9" s="65">
        <v>158848</v>
      </c>
      <c r="R9" s="65">
        <v>459538</v>
      </c>
      <c r="S9" s="65">
        <v>159142</v>
      </c>
      <c r="T9" s="65">
        <v>155470</v>
      </c>
      <c r="U9" s="65">
        <v>294521</v>
      </c>
      <c r="V9" s="65">
        <v>609133</v>
      </c>
      <c r="W9" s="65">
        <v>1924075</v>
      </c>
      <c r="X9" s="65">
        <v>1479760</v>
      </c>
      <c r="Y9" s="65">
        <v>444315</v>
      </c>
      <c r="Z9" s="145">
        <v>30.03</v>
      </c>
      <c r="AA9" s="67">
        <v>1479760</v>
      </c>
    </row>
    <row r="10" spans="1:27" ht="13.5">
      <c r="A10" s="264" t="s">
        <v>184</v>
      </c>
      <c r="B10" s="197"/>
      <c r="C10" s="160">
        <v>540</v>
      </c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-109779967</v>
      </c>
      <c r="D12" s="160">
        <v>-127590650</v>
      </c>
      <c r="E12" s="64">
        <v>-145390543</v>
      </c>
      <c r="F12" s="65">
        <v>-143669543</v>
      </c>
      <c r="G12" s="65">
        <v>-23319652</v>
      </c>
      <c r="H12" s="65">
        <v>-10505641</v>
      </c>
      <c r="I12" s="65">
        <v>-9829102</v>
      </c>
      <c r="J12" s="65">
        <v>-43654395</v>
      </c>
      <c r="K12" s="65">
        <v>-9481780</v>
      </c>
      <c r="L12" s="65">
        <v>-9572892</v>
      </c>
      <c r="M12" s="65">
        <v>-8103951</v>
      </c>
      <c r="N12" s="65">
        <v>-27158623</v>
      </c>
      <c r="O12" s="65">
        <v>-9566956</v>
      </c>
      <c r="P12" s="65">
        <v>-9288791</v>
      </c>
      <c r="Q12" s="65">
        <v>-8744052</v>
      </c>
      <c r="R12" s="65">
        <v>-27599799</v>
      </c>
      <c r="S12" s="65">
        <v>-8653076</v>
      </c>
      <c r="T12" s="65">
        <v>-8839659</v>
      </c>
      <c r="U12" s="65">
        <v>-11685098</v>
      </c>
      <c r="V12" s="65">
        <v>-29177833</v>
      </c>
      <c r="W12" s="65">
        <v>-127590650</v>
      </c>
      <c r="X12" s="65">
        <v>-143669543</v>
      </c>
      <c r="Y12" s="65">
        <v>16078893</v>
      </c>
      <c r="Z12" s="145">
        <v>-11.19</v>
      </c>
      <c r="AA12" s="67">
        <v>-143669543</v>
      </c>
    </row>
    <row r="13" spans="1:27" ht="13.5">
      <c r="A13" s="264" t="s">
        <v>40</v>
      </c>
      <c r="B13" s="197"/>
      <c r="C13" s="160">
        <v>-754856</v>
      </c>
      <c r="D13" s="160">
        <v>-1294950</v>
      </c>
      <c r="E13" s="64">
        <v>-2162231</v>
      </c>
      <c r="F13" s="65">
        <v>-2162231</v>
      </c>
      <c r="G13" s="65"/>
      <c r="H13" s="65">
        <v>-97015</v>
      </c>
      <c r="I13" s="65">
        <v>-320581</v>
      </c>
      <c r="J13" s="65">
        <v>-417596</v>
      </c>
      <c r="K13" s="65">
        <v>23853</v>
      </c>
      <c r="L13" s="65">
        <v>-88912</v>
      </c>
      <c r="M13" s="65">
        <v>-16431</v>
      </c>
      <c r="N13" s="65">
        <v>-81490</v>
      </c>
      <c r="O13" s="65">
        <v>-145583</v>
      </c>
      <c r="P13" s="65">
        <v>-66505</v>
      </c>
      <c r="Q13" s="65">
        <v>-286908</v>
      </c>
      <c r="R13" s="65">
        <v>-498996</v>
      </c>
      <c r="S13" s="65">
        <v>-66761</v>
      </c>
      <c r="T13" s="65">
        <v>-67651</v>
      </c>
      <c r="U13" s="65">
        <v>-162456</v>
      </c>
      <c r="V13" s="65">
        <v>-296868</v>
      </c>
      <c r="W13" s="65">
        <v>-1294950</v>
      </c>
      <c r="X13" s="65">
        <v>-2162231</v>
      </c>
      <c r="Y13" s="65">
        <v>867281</v>
      </c>
      <c r="Z13" s="145">
        <v>-40.11</v>
      </c>
      <c r="AA13" s="67">
        <v>-2162231</v>
      </c>
    </row>
    <row r="14" spans="1:27" ht="13.5">
      <c r="A14" s="264" t="s">
        <v>42</v>
      </c>
      <c r="B14" s="197" t="s">
        <v>72</v>
      </c>
      <c r="C14" s="160">
        <v>-567870</v>
      </c>
      <c r="D14" s="160">
        <v>-18635942</v>
      </c>
      <c r="E14" s="64">
        <v>-15967826</v>
      </c>
      <c r="F14" s="65">
        <v>-3199826</v>
      </c>
      <c r="G14" s="65">
        <v>-701970</v>
      </c>
      <c r="H14" s="65">
        <v>-1739020</v>
      </c>
      <c r="I14" s="65">
        <v>-773788</v>
      </c>
      <c r="J14" s="65">
        <v>-3214778</v>
      </c>
      <c r="K14" s="65">
        <v>-574713</v>
      </c>
      <c r="L14" s="65">
        <v>-3088216</v>
      </c>
      <c r="M14" s="65">
        <v>-705482</v>
      </c>
      <c r="N14" s="65">
        <v>-4368411</v>
      </c>
      <c r="O14" s="65">
        <v>-637759</v>
      </c>
      <c r="P14" s="65">
        <v>-1392766</v>
      </c>
      <c r="Q14" s="65">
        <v>-2970344</v>
      </c>
      <c r="R14" s="65">
        <v>-5000869</v>
      </c>
      <c r="S14" s="65">
        <v>-1292521</v>
      </c>
      <c r="T14" s="65">
        <v>-1854867</v>
      </c>
      <c r="U14" s="65">
        <v>-2904496</v>
      </c>
      <c r="V14" s="65">
        <v>-6051884</v>
      </c>
      <c r="W14" s="65">
        <v>-18635942</v>
      </c>
      <c r="X14" s="65">
        <v>-3199826</v>
      </c>
      <c r="Y14" s="65">
        <v>-15436116</v>
      </c>
      <c r="Z14" s="145">
        <v>482.4</v>
      </c>
      <c r="AA14" s="67">
        <v>-3199826</v>
      </c>
    </row>
    <row r="15" spans="1:27" ht="13.5">
      <c r="A15" s="265" t="s">
        <v>187</v>
      </c>
      <c r="B15" s="266"/>
      <c r="C15" s="177">
        <f aca="true" t="shared" si="0" ref="C15:Y15">SUM(C6:C14)</f>
        <v>12037832</v>
      </c>
      <c r="D15" s="177">
        <f>SUM(D6:D14)</f>
        <v>-6124304</v>
      </c>
      <c r="E15" s="77">
        <f t="shared" si="0"/>
        <v>19650570</v>
      </c>
      <c r="F15" s="78">
        <f t="shared" si="0"/>
        <v>34087570</v>
      </c>
      <c r="G15" s="78">
        <f t="shared" si="0"/>
        <v>481842</v>
      </c>
      <c r="H15" s="78">
        <f t="shared" si="0"/>
        <v>-2288014</v>
      </c>
      <c r="I15" s="78">
        <f t="shared" si="0"/>
        <v>-1773032</v>
      </c>
      <c r="J15" s="78">
        <f t="shared" si="0"/>
        <v>-3579204</v>
      </c>
      <c r="K15" s="78">
        <f t="shared" si="0"/>
        <v>-1275298</v>
      </c>
      <c r="L15" s="78">
        <f t="shared" si="0"/>
        <v>-4323848</v>
      </c>
      <c r="M15" s="78">
        <f t="shared" si="0"/>
        <v>9245652</v>
      </c>
      <c r="N15" s="78">
        <f t="shared" si="0"/>
        <v>3646506</v>
      </c>
      <c r="O15" s="78">
        <f t="shared" si="0"/>
        <v>-1816917</v>
      </c>
      <c r="P15" s="78">
        <f t="shared" si="0"/>
        <v>-574306</v>
      </c>
      <c r="Q15" s="78">
        <f t="shared" si="0"/>
        <v>-2956786</v>
      </c>
      <c r="R15" s="78">
        <f t="shared" si="0"/>
        <v>-5348009</v>
      </c>
      <c r="S15" s="78">
        <f t="shared" si="0"/>
        <v>6406215</v>
      </c>
      <c r="T15" s="78">
        <f t="shared" si="0"/>
        <v>-2011166</v>
      </c>
      <c r="U15" s="78">
        <f t="shared" si="0"/>
        <v>-5238646</v>
      </c>
      <c r="V15" s="78">
        <f t="shared" si="0"/>
        <v>-843597</v>
      </c>
      <c r="W15" s="78">
        <f t="shared" si="0"/>
        <v>-6124304</v>
      </c>
      <c r="X15" s="78">
        <f t="shared" si="0"/>
        <v>34087570</v>
      </c>
      <c r="Y15" s="78">
        <f t="shared" si="0"/>
        <v>-40211874</v>
      </c>
      <c r="Z15" s="179">
        <f>+IF(X15&lt;&gt;0,+(Y15/X15)*100,0)</f>
        <v>-117.96638481417125</v>
      </c>
      <c r="AA15" s="79">
        <f>SUM(AA6:AA14)</f>
        <v>34087570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160260</v>
      </c>
      <c r="D19" s="160">
        <v>2775323</v>
      </c>
      <c r="E19" s="64">
        <v>105300</v>
      </c>
      <c r="F19" s="65">
        <v>5000</v>
      </c>
      <c r="G19" s="164">
        <v>1700</v>
      </c>
      <c r="H19" s="164">
        <v>500</v>
      </c>
      <c r="I19" s="164">
        <v>-6542</v>
      </c>
      <c r="J19" s="65">
        <v>-4342</v>
      </c>
      <c r="K19" s="164">
        <v>939</v>
      </c>
      <c r="L19" s="164">
        <v>6121</v>
      </c>
      <c r="M19" s="65">
        <v>962</v>
      </c>
      <c r="N19" s="164">
        <v>8022</v>
      </c>
      <c r="O19" s="164">
        <v>439</v>
      </c>
      <c r="P19" s="164">
        <v>2687972</v>
      </c>
      <c r="Q19" s="65">
        <v>700</v>
      </c>
      <c r="R19" s="164">
        <v>2689111</v>
      </c>
      <c r="S19" s="164">
        <v>29353</v>
      </c>
      <c r="T19" s="65"/>
      <c r="U19" s="164">
        <v>53179</v>
      </c>
      <c r="V19" s="164">
        <v>82532</v>
      </c>
      <c r="W19" s="164">
        <v>2775323</v>
      </c>
      <c r="X19" s="65">
        <v>5000</v>
      </c>
      <c r="Y19" s="164">
        <v>2770323</v>
      </c>
      <c r="Z19" s="146">
        <v>55406.46</v>
      </c>
      <c r="AA19" s="239">
        <v>5000</v>
      </c>
    </row>
    <row r="20" spans="1:27" ht="13.5">
      <c r="A20" s="264" t="s">
        <v>190</v>
      </c>
      <c r="B20" s="197"/>
      <c r="C20" s="160">
        <v>12709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>
        <v>20000</v>
      </c>
      <c r="F21" s="65">
        <v>20000</v>
      </c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>
        <v>20000</v>
      </c>
      <c r="Y21" s="164">
        <v>-20000</v>
      </c>
      <c r="Z21" s="146">
        <v>-100</v>
      </c>
      <c r="AA21" s="239">
        <v>20000</v>
      </c>
    </row>
    <row r="22" spans="1:27" ht="13.5">
      <c r="A22" s="264" t="s">
        <v>192</v>
      </c>
      <c r="B22" s="197"/>
      <c r="C22" s="160">
        <v>-467</v>
      </c>
      <c r="D22" s="160">
        <v>17588911</v>
      </c>
      <c r="E22" s="64"/>
      <c r="F22" s="65"/>
      <c r="G22" s="65">
        <v>2607670</v>
      </c>
      <c r="H22" s="65"/>
      <c r="I22" s="65">
        <v>3200000</v>
      </c>
      <c r="J22" s="65">
        <v>5807670</v>
      </c>
      <c r="K22" s="65">
        <v>2800000</v>
      </c>
      <c r="L22" s="65"/>
      <c r="M22" s="65"/>
      <c r="N22" s="65">
        <v>2800000</v>
      </c>
      <c r="O22" s="65">
        <v>5125104</v>
      </c>
      <c r="P22" s="65">
        <v>1199493</v>
      </c>
      <c r="Q22" s="65">
        <v>1816607</v>
      </c>
      <c r="R22" s="65">
        <v>8141204</v>
      </c>
      <c r="S22" s="65">
        <v>-9348201</v>
      </c>
      <c r="T22" s="65">
        <v>2564788</v>
      </c>
      <c r="U22" s="65">
        <v>7623450</v>
      </c>
      <c r="V22" s="65">
        <v>840037</v>
      </c>
      <c r="W22" s="65">
        <v>17588911</v>
      </c>
      <c r="X22" s="65"/>
      <c r="Y22" s="65">
        <v>17588911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-24436099</v>
      </c>
      <c r="D24" s="160">
        <v>-5546710</v>
      </c>
      <c r="E24" s="64"/>
      <c r="F24" s="65">
        <v>-15268000</v>
      </c>
      <c r="G24" s="65">
        <v>-18010</v>
      </c>
      <c r="H24" s="65">
        <v>-294738</v>
      </c>
      <c r="I24" s="65">
        <v>-332494</v>
      </c>
      <c r="J24" s="65">
        <v>-645242</v>
      </c>
      <c r="K24" s="65">
        <v>-98707</v>
      </c>
      <c r="L24" s="65">
        <v>-98780</v>
      </c>
      <c r="M24" s="65">
        <v>-640097</v>
      </c>
      <c r="N24" s="65">
        <v>-837584</v>
      </c>
      <c r="O24" s="65">
        <v>-40002</v>
      </c>
      <c r="P24" s="65">
        <v>-332602</v>
      </c>
      <c r="Q24" s="65">
        <v>-1175732</v>
      </c>
      <c r="R24" s="65">
        <v>-1548336</v>
      </c>
      <c r="S24" s="65">
        <v>-567143</v>
      </c>
      <c r="T24" s="65">
        <v>-454485</v>
      </c>
      <c r="U24" s="65">
        <v>-1493920</v>
      </c>
      <c r="V24" s="65">
        <v>-2515548</v>
      </c>
      <c r="W24" s="65">
        <v>-5546710</v>
      </c>
      <c r="X24" s="65">
        <v>-15268000</v>
      </c>
      <c r="Y24" s="65">
        <v>9721290</v>
      </c>
      <c r="Z24" s="145">
        <v>-63.67</v>
      </c>
      <c r="AA24" s="67">
        <v>-15268000</v>
      </c>
    </row>
    <row r="25" spans="1:27" ht="13.5">
      <c r="A25" s="265" t="s">
        <v>194</v>
      </c>
      <c r="B25" s="266"/>
      <c r="C25" s="177">
        <f aca="true" t="shared" si="1" ref="C25:Y25">SUM(C19:C24)</f>
        <v>-24263597</v>
      </c>
      <c r="D25" s="177">
        <f>SUM(D19:D24)</f>
        <v>14817524</v>
      </c>
      <c r="E25" s="77">
        <f t="shared" si="1"/>
        <v>125300</v>
      </c>
      <c r="F25" s="78">
        <f t="shared" si="1"/>
        <v>-15243000</v>
      </c>
      <c r="G25" s="78">
        <f t="shared" si="1"/>
        <v>2591360</v>
      </c>
      <c r="H25" s="78">
        <f t="shared" si="1"/>
        <v>-294238</v>
      </c>
      <c r="I25" s="78">
        <f t="shared" si="1"/>
        <v>2860964</v>
      </c>
      <c r="J25" s="78">
        <f t="shared" si="1"/>
        <v>5158086</v>
      </c>
      <c r="K25" s="78">
        <f t="shared" si="1"/>
        <v>2702232</v>
      </c>
      <c r="L25" s="78">
        <f t="shared" si="1"/>
        <v>-92659</v>
      </c>
      <c r="M25" s="78">
        <f t="shared" si="1"/>
        <v>-639135</v>
      </c>
      <c r="N25" s="78">
        <f t="shared" si="1"/>
        <v>1970438</v>
      </c>
      <c r="O25" s="78">
        <f t="shared" si="1"/>
        <v>5085541</v>
      </c>
      <c r="P25" s="78">
        <f t="shared" si="1"/>
        <v>3554863</v>
      </c>
      <c r="Q25" s="78">
        <f t="shared" si="1"/>
        <v>641575</v>
      </c>
      <c r="R25" s="78">
        <f t="shared" si="1"/>
        <v>9281979</v>
      </c>
      <c r="S25" s="78">
        <f t="shared" si="1"/>
        <v>-9885991</v>
      </c>
      <c r="T25" s="78">
        <f t="shared" si="1"/>
        <v>2110303</v>
      </c>
      <c r="U25" s="78">
        <f t="shared" si="1"/>
        <v>6182709</v>
      </c>
      <c r="V25" s="78">
        <f t="shared" si="1"/>
        <v>-1592979</v>
      </c>
      <c r="W25" s="78">
        <f t="shared" si="1"/>
        <v>14817524</v>
      </c>
      <c r="X25" s="78">
        <f t="shared" si="1"/>
        <v>-15243000</v>
      </c>
      <c r="Y25" s="78">
        <f t="shared" si="1"/>
        <v>30060524</v>
      </c>
      <c r="Z25" s="179">
        <f>+IF(X25&lt;&gt;0,+(Y25/X25)*100,0)</f>
        <v>-197.208712195762</v>
      </c>
      <c r="AA25" s="79">
        <f>SUM(AA19:AA24)</f>
        <v>-15243000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9000000</v>
      </c>
      <c r="D30" s="160"/>
      <c r="E30" s="64"/>
      <c r="F30" s="65">
        <v>51950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51950</v>
      </c>
      <c r="Y30" s="65">
        <v>-51950</v>
      </c>
      <c r="Z30" s="145">
        <v>-100</v>
      </c>
      <c r="AA30" s="67">
        <v>51950</v>
      </c>
    </row>
    <row r="31" spans="1:27" ht="13.5">
      <c r="A31" s="264" t="s">
        <v>198</v>
      </c>
      <c r="B31" s="197"/>
      <c r="C31" s="160"/>
      <c r="D31" s="160">
        <v>-8877</v>
      </c>
      <c r="E31" s="64">
        <v>98000</v>
      </c>
      <c r="F31" s="65">
        <v>98000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>
        <v>-8877</v>
      </c>
      <c r="V31" s="164">
        <v>-8877</v>
      </c>
      <c r="W31" s="164">
        <v>-8877</v>
      </c>
      <c r="X31" s="164">
        <v>98000</v>
      </c>
      <c r="Y31" s="65">
        <v>-106877</v>
      </c>
      <c r="Z31" s="145">
        <v>-109.06</v>
      </c>
      <c r="AA31" s="67">
        <v>98000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-1349765</v>
      </c>
      <c r="D33" s="160">
        <v>-1753918</v>
      </c>
      <c r="E33" s="64">
        <v>-1807000</v>
      </c>
      <c r="F33" s="65">
        <v>-1028000</v>
      </c>
      <c r="G33" s="65">
        <v>-115732</v>
      </c>
      <c r="H33" s="65">
        <v>-116784</v>
      </c>
      <c r="I33" s="65">
        <v>-374381</v>
      </c>
      <c r="J33" s="65">
        <v>-606897</v>
      </c>
      <c r="K33" s="65">
        <v>-118939</v>
      </c>
      <c r="L33" s="65"/>
      <c r="M33" s="65"/>
      <c r="N33" s="65">
        <v>-118939</v>
      </c>
      <c r="O33" s="65">
        <v>-122233</v>
      </c>
      <c r="P33" s="65">
        <v>-127924</v>
      </c>
      <c r="Q33" s="65">
        <v>-393177</v>
      </c>
      <c r="R33" s="65">
        <v>-643334</v>
      </c>
      <c r="S33" s="65">
        <v>-127854</v>
      </c>
      <c r="T33" s="65">
        <v>-126800</v>
      </c>
      <c r="U33" s="65">
        <v>-130094</v>
      </c>
      <c r="V33" s="65">
        <v>-384748</v>
      </c>
      <c r="W33" s="65">
        <v>-1753918</v>
      </c>
      <c r="X33" s="65">
        <v>-1028000</v>
      </c>
      <c r="Y33" s="65">
        <v>-725918</v>
      </c>
      <c r="Z33" s="145">
        <v>70.61</v>
      </c>
      <c r="AA33" s="67">
        <v>-1028000</v>
      </c>
    </row>
    <row r="34" spans="1:27" ht="13.5">
      <c r="A34" s="265" t="s">
        <v>200</v>
      </c>
      <c r="B34" s="266"/>
      <c r="C34" s="177">
        <f aca="true" t="shared" si="2" ref="C34:Y34">SUM(C29:C33)</f>
        <v>7650235</v>
      </c>
      <c r="D34" s="177">
        <f>SUM(D29:D33)</f>
        <v>-1762795</v>
      </c>
      <c r="E34" s="77">
        <f t="shared" si="2"/>
        <v>-1709000</v>
      </c>
      <c r="F34" s="78">
        <f t="shared" si="2"/>
        <v>-878050</v>
      </c>
      <c r="G34" s="78">
        <f t="shared" si="2"/>
        <v>-115732</v>
      </c>
      <c r="H34" s="78">
        <f t="shared" si="2"/>
        <v>-116784</v>
      </c>
      <c r="I34" s="78">
        <f t="shared" si="2"/>
        <v>-374381</v>
      </c>
      <c r="J34" s="78">
        <f t="shared" si="2"/>
        <v>-606897</v>
      </c>
      <c r="K34" s="78">
        <f t="shared" si="2"/>
        <v>-118939</v>
      </c>
      <c r="L34" s="78">
        <f t="shared" si="2"/>
        <v>0</v>
      </c>
      <c r="M34" s="78">
        <f t="shared" si="2"/>
        <v>0</v>
      </c>
      <c r="N34" s="78">
        <f t="shared" si="2"/>
        <v>-118939</v>
      </c>
      <c r="O34" s="78">
        <f t="shared" si="2"/>
        <v>-122233</v>
      </c>
      <c r="P34" s="78">
        <f t="shared" si="2"/>
        <v>-127924</v>
      </c>
      <c r="Q34" s="78">
        <f t="shared" si="2"/>
        <v>-393177</v>
      </c>
      <c r="R34" s="78">
        <f t="shared" si="2"/>
        <v>-643334</v>
      </c>
      <c r="S34" s="78">
        <f t="shared" si="2"/>
        <v>-127854</v>
      </c>
      <c r="T34" s="78">
        <f t="shared" si="2"/>
        <v>-126800</v>
      </c>
      <c r="U34" s="78">
        <f t="shared" si="2"/>
        <v>-138971</v>
      </c>
      <c r="V34" s="78">
        <f t="shared" si="2"/>
        <v>-393625</v>
      </c>
      <c r="W34" s="78">
        <f t="shared" si="2"/>
        <v>-1762795</v>
      </c>
      <c r="X34" s="78">
        <f t="shared" si="2"/>
        <v>-878050</v>
      </c>
      <c r="Y34" s="78">
        <f t="shared" si="2"/>
        <v>-884745</v>
      </c>
      <c r="Z34" s="179">
        <f>+IF(X34&lt;&gt;0,+(Y34/X34)*100,0)</f>
        <v>100.7624850521041</v>
      </c>
      <c r="AA34" s="79">
        <f>SUM(AA29:AA33)</f>
        <v>-878050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-4575530</v>
      </c>
      <c r="D36" s="158">
        <f>+D15+D25+D34</f>
        <v>6930425</v>
      </c>
      <c r="E36" s="104">
        <f t="shared" si="3"/>
        <v>18066870</v>
      </c>
      <c r="F36" s="105">
        <f t="shared" si="3"/>
        <v>17966520</v>
      </c>
      <c r="G36" s="105">
        <f t="shared" si="3"/>
        <v>2957470</v>
      </c>
      <c r="H36" s="105">
        <f t="shared" si="3"/>
        <v>-2699036</v>
      </c>
      <c r="I36" s="105">
        <f t="shared" si="3"/>
        <v>713551</v>
      </c>
      <c r="J36" s="105">
        <f t="shared" si="3"/>
        <v>971985</v>
      </c>
      <c r="K36" s="105">
        <f t="shared" si="3"/>
        <v>1307995</v>
      </c>
      <c r="L36" s="105">
        <f t="shared" si="3"/>
        <v>-4416507</v>
      </c>
      <c r="M36" s="105">
        <f t="shared" si="3"/>
        <v>8606517</v>
      </c>
      <c r="N36" s="105">
        <f t="shared" si="3"/>
        <v>5498005</v>
      </c>
      <c r="O36" s="105">
        <f t="shared" si="3"/>
        <v>3146391</v>
      </c>
      <c r="P36" s="105">
        <f t="shared" si="3"/>
        <v>2852633</v>
      </c>
      <c r="Q36" s="105">
        <f t="shared" si="3"/>
        <v>-2708388</v>
      </c>
      <c r="R36" s="105">
        <f t="shared" si="3"/>
        <v>3290636</v>
      </c>
      <c r="S36" s="105">
        <f t="shared" si="3"/>
        <v>-3607630</v>
      </c>
      <c r="T36" s="105">
        <f t="shared" si="3"/>
        <v>-27663</v>
      </c>
      <c r="U36" s="105">
        <f t="shared" si="3"/>
        <v>805092</v>
      </c>
      <c r="V36" s="105">
        <f t="shared" si="3"/>
        <v>-2830201</v>
      </c>
      <c r="W36" s="105">
        <f t="shared" si="3"/>
        <v>6930425</v>
      </c>
      <c r="X36" s="105">
        <f t="shared" si="3"/>
        <v>17966520</v>
      </c>
      <c r="Y36" s="105">
        <f t="shared" si="3"/>
        <v>-11036095</v>
      </c>
      <c r="Z36" s="142">
        <f>+IF(X36&lt;&gt;0,+(Y36/X36)*100,0)</f>
        <v>-61.42589104623488</v>
      </c>
      <c r="AA36" s="107">
        <f>+AA15+AA25+AA34</f>
        <v>17966520</v>
      </c>
    </row>
    <row r="37" spans="1:27" ht="13.5">
      <c r="A37" s="264" t="s">
        <v>202</v>
      </c>
      <c r="B37" s="197" t="s">
        <v>96</v>
      </c>
      <c r="C37" s="158">
        <v>10059383</v>
      </c>
      <c r="D37" s="158">
        <v>6167345</v>
      </c>
      <c r="E37" s="104">
        <v>63512000</v>
      </c>
      <c r="F37" s="105">
        <v>3600000</v>
      </c>
      <c r="G37" s="105">
        <v>6167345</v>
      </c>
      <c r="H37" s="105">
        <v>9124815</v>
      </c>
      <c r="I37" s="105">
        <v>6425779</v>
      </c>
      <c r="J37" s="105">
        <v>6167345</v>
      </c>
      <c r="K37" s="105">
        <v>7139330</v>
      </c>
      <c r="L37" s="105">
        <v>8447325</v>
      </c>
      <c r="M37" s="105">
        <v>4030818</v>
      </c>
      <c r="N37" s="105">
        <v>7139330</v>
      </c>
      <c r="O37" s="105">
        <v>12637335</v>
      </c>
      <c r="P37" s="105">
        <v>15783726</v>
      </c>
      <c r="Q37" s="105">
        <v>18636359</v>
      </c>
      <c r="R37" s="105">
        <v>12637335</v>
      </c>
      <c r="S37" s="105">
        <v>15927971</v>
      </c>
      <c r="T37" s="105">
        <v>12320341</v>
      </c>
      <c r="U37" s="105">
        <v>12292678</v>
      </c>
      <c r="V37" s="105">
        <v>15927971</v>
      </c>
      <c r="W37" s="105">
        <v>6167345</v>
      </c>
      <c r="X37" s="105">
        <v>3600000</v>
      </c>
      <c r="Y37" s="105">
        <v>2567345</v>
      </c>
      <c r="Z37" s="142">
        <v>71.32</v>
      </c>
      <c r="AA37" s="107">
        <v>3600000</v>
      </c>
    </row>
    <row r="38" spans="1:27" ht="13.5">
      <c r="A38" s="282" t="s">
        <v>203</v>
      </c>
      <c r="B38" s="271" t="s">
        <v>96</v>
      </c>
      <c r="C38" s="272">
        <v>5483853</v>
      </c>
      <c r="D38" s="272">
        <v>13097770</v>
      </c>
      <c r="E38" s="273">
        <v>81578870</v>
      </c>
      <c r="F38" s="274">
        <v>21566520</v>
      </c>
      <c r="G38" s="274">
        <v>9124815</v>
      </c>
      <c r="H38" s="274">
        <v>6425779</v>
      </c>
      <c r="I38" s="274">
        <v>7139330</v>
      </c>
      <c r="J38" s="274">
        <v>7139330</v>
      </c>
      <c r="K38" s="274">
        <v>8447325</v>
      </c>
      <c r="L38" s="274">
        <v>4030818</v>
      </c>
      <c r="M38" s="274">
        <v>12637335</v>
      </c>
      <c r="N38" s="274">
        <v>12637335</v>
      </c>
      <c r="O38" s="274">
        <v>15783726</v>
      </c>
      <c r="P38" s="274">
        <v>18636359</v>
      </c>
      <c r="Q38" s="274">
        <v>15927971</v>
      </c>
      <c r="R38" s="274">
        <v>15927971</v>
      </c>
      <c r="S38" s="274">
        <v>12320341</v>
      </c>
      <c r="T38" s="274">
        <v>12292678</v>
      </c>
      <c r="U38" s="274">
        <v>13097770</v>
      </c>
      <c r="V38" s="274">
        <v>13097770</v>
      </c>
      <c r="W38" s="274">
        <v>13097770</v>
      </c>
      <c r="X38" s="274">
        <v>21566520</v>
      </c>
      <c r="Y38" s="274">
        <v>-8468750</v>
      </c>
      <c r="Z38" s="275">
        <v>-39.27</v>
      </c>
      <c r="AA38" s="276">
        <v>21566520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2012-08-01T09:14:17Z</dcterms:created>
  <dcterms:modified xsi:type="dcterms:W3CDTF">2012-08-01T09:14:17Z</dcterms:modified>
  <cp:category/>
  <cp:version/>
  <cp:contentType/>
  <cp:contentStatus/>
</cp:coreProperties>
</file>