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<sst xmlns="http://schemas.openxmlformats.org/spreadsheetml/2006/main" count="536" uniqueCount="252">
  <si>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Kgatelopele(NC086)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</si>
  <si>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</si>
  <si>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</si>
  <si>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</si>
  <si>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</si>
  <si>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</si>
  <si>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</si>
  <si>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</si>
  <si>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</si>
  <si>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</si>
  <si>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</si>
  <si>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</si>
  <si>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</si>
  <si>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</si>
  <si>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</si>
  <si>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</si>
  <si>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</si>
  <si>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</si>
  <si>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</si>
  <si>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</si>
  <si>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</si>
  <si>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</si>
  <si>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</si>
  <si>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</si>
  <si>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</si>
  <si>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</si>
  <si>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</si>
  <si>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</si>
  <si>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</si>
  <si>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</si>
  <si>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</si>
  <si>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</si>
  <si>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</si>
  <si>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</si>
  <si>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</si>
  <si>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</si>
  <si>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</si>
  <si>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</si>
  <si>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</si>
  <si>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</si>
  <si>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</si>
  <si>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</si>
  <si>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</si>
  <si>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</si>
  <si>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</si>
  <si>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</si>
  <si>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</si>
  <si>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</si>
  <si>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</si>
  <si>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</si>
  <si>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</si>
  <si>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</si>
  <si>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</si>
  <si>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</si>
  <si>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</si>
  <si>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</si>
  <si>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</si>
  <si>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</si>
  <si>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</si>
  <si>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</si>
  <si>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</si>
  <si>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</si>
  <si>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</si>
  <si>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</si>
  <si>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</si>
  <si>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</si>
  <si>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</si>
  <si>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</si>
  <si>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</si>
  <si>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</si>
  <si>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Kgatelopele(NC086)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</si>
  <si>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</si>
  <si>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</si>
  <si>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</si>
  <si>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</si>
  <si>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</si>
  <si>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</si>
  <si>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</si>
  <si>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</si>
  <si>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</si>
  <si>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</si>
  <si>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</si>
  <si>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</si>
  <si>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</si>
  <si>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</si>
  <si>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</si>
  <si>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</si>
  <si>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</si>
  <si>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</si>
  <si>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</si>
  <si>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</si>
  <si>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</si>
  <si>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</si>
  <si>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</si>
  <si>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</si>
  <si>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</si>
  <si>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</si>
  <si>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</si>
  <si>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</si>
  <si>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</si>
  <si>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Kgatelopele(NC086)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</si>
  <si>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</si>
  <si>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</si>
  <si>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</si>
  <si>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</si>
  <si>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</si>
  <si>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</si>
  <si>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</si>
  <si>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</si>
  <si>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</si>
  <si>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</si>
  <si>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</si>
  <si>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</si>
  <si>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</si>
  <si>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</si>
  <si>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</si>
  <si>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</si>
  <si>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</si>
  <si>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</si>
  <si>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</si>
  <si>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</si>
  <si>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</si>
  <si>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</si>
  <si>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</si>
  <si>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</si>
  <si>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</si>
  <si>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</si>
  <si>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</si>
  <si>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</si>
  <si>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</si>
  <si>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</si>
  <si>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</si>
  <si>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</si>
  <si>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Kgatelopele(NC086)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</si>
  <si>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</si>
  <si>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</si>
  <si>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</si>
  <si>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</si>
  <si>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</si>
  <si>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</si>
  <si>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</si>
  <si>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</si>
  <si>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</si>
  <si>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Kgatelopele(NC086)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</si>
  <si>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</si>
  <si>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</si>
  <si>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</si>
  <si>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</si>
  <si>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</si>
  <si>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</si>
  <si>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</si>
  <si>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</si>
  <si>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</si>
  <si>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</si>
  <si>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</si>
  <si>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</si>
  <si>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</si>
  <si>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</si>
  <si>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</si>
  <si>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</si>
  <si>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</si>
  <si>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</si>
  <si>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</si>
  <si>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</si>
  <si>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</si>
  <si>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</si>
  <si>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</si>
  <si>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</si>
  <si>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</si>
  <si>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</si>
  <si>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</si>
  <si>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</si>
  <si>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</si>
  <si>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</si>
  <si>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</si>
  <si>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</si>
  <si>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</si>
  <si>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Kgatelopele(NC086)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</si>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</sst>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6897000</v>
      </c>
      <c r="E5" s="65">
        <v>6897000</v>
      </c>
      <c r="F5" s="65">
        <v>3382335</v>
      </c>
      <c r="G5" s="65">
        <v>0</v>
      </c>
      <c r="H5" s="65">
        <v>0</v>
      </c>
      <c r="I5" s="65">
        <v>3382335</v>
      </c>
      <c r="J5" s="65">
        <v>0</v>
      </c>
      <c r="K5" s="65">
        <v>0</v>
      </c>
      <c r="L5" s="65">
        <v>0</v>
      </c>
      <c r="M5" s="65">
        <v>0</v>
      </c>
      <c r="N5" s="65">
        <v>280816</v>
      </c>
      <c r="O5" s="65">
        <v>0</v>
      </c>
      <c r="P5" s="65">
        <v>0</v>
      </c>
      <c r="Q5" s="65">
        <v>280816</v>
      </c>
      <c r="R5" s="65">
        <v>0</v>
      </c>
      <c r="S5" s="65">
        <v>0</v>
      </c>
      <c r="T5" s="65">
        <v>0</v>
      </c>
      <c r="U5" s="65">
        <v>0</v>
      </c>
      <c r="V5" s="65">
        <v>3663151</v>
      </c>
      <c r="W5" s="65">
        <v>6897000</v>
      </c>
      <c r="X5" s="65">
        <v>-3233849</v>
      </c>
      <c r="Y5" s="66">
        <v>-46.89</v>
      </c>
      <c r="Z5" s="67">
        <v>6897000</v>
      </c>
    </row>
    <row r="6" spans="1:26" ht="13.5">
      <c r="A6" s="63" t="s">
        <v>32</v>
      </c>
      <c r="B6" s="19">
        <v>23706073</v>
      </c>
      <c r="C6" s="19"/>
      <c r="D6" s="64">
        <v>19238834</v>
      </c>
      <c r="E6" s="65">
        <v>19238834</v>
      </c>
      <c r="F6" s="65">
        <v>2682180</v>
      </c>
      <c r="G6" s="65">
        <v>1799847</v>
      </c>
      <c r="H6" s="65">
        <v>1734375</v>
      </c>
      <c r="I6" s="65">
        <v>6216402</v>
      </c>
      <c r="J6" s="65">
        <v>1232547</v>
      </c>
      <c r="K6" s="65">
        <v>1228237</v>
      </c>
      <c r="L6" s="65">
        <v>0</v>
      </c>
      <c r="M6" s="65">
        <v>2460784</v>
      </c>
      <c r="N6" s="65">
        <v>2092976</v>
      </c>
      <c r="O6" s="65">
        <v>932338</v>
      </c>
      <c r="P6" s="65">
        <v>1558665</v>
      </c>
      <c r="Q6" s="65">
        <v>4583979</v>
      </c>
      <c r="R6" s="65">
        <v>1312602</v>
      </c>
      <c r="S6" s="65">
        <v>3611996</v>
      </c>
      <c r="T6" s="65">
        <v>0</v>
      </c>
      <c r="U6" s="65">
        <v>4924598</v>
      </c>
      <c r="V6" s="65">
        <v>18185763</v>
      </c>
      <c r="W6" s="65">
        <v>19238834</v>
      </c>
      <c r="X6" s="65">
        <v>-1053071</v>
      </c>
      <c r="Y6" s="66">
        <v>-5.47</v>
      </c>
      <c r="Z6" s="67">
        <v>19238834</v>
      </c>
    </row>
    <row r="7" spans="1:26" ht="13.5">
      <c r="A7" s="63" t="s">
        <v>33</v>
      </c>
      <c r="B7" s="19">
        <v>0</v>
      </c>
      <c r="C7" s="19"/>
      <c r="D7" s="64">
        <v>300000</v>
      </c>
      <c r="E7" s="65">
        <v>300000</v>
      </c>
      <c r="F7" s="65">
        <v>0</v>
      </c>
      <c r="G7" s="65">
        <v>0</v>
      </c>
      <c r="H7" s="65">
        <v>0</v>
      </c>
      <c r="I7" s="65">
        <v>0</v>
      </c>
      <c r="J7" s="65">
        <v>4217</v>
      </c>
      <c r="K7" s="65">
        <v>0</v>
      </c>
      <c r="L7" s="65">
        <v>0</v>
      </c>
      <c r="M7" s="65">
        <v>4217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812</v>
      </c>
      <c r="T7" s="65">
        <v>0</v>
      </c>
      <c r="U7" s="65">
        <v>812</v>
      </c>
      <c r="V7" s="65">
        <v>5029</v>
      </c>
      <c r="W7" s="65">
        <v>300000</v>
      </c>
      <c r="X7" s="65">
        <v>-294971</v>
      </c>
      <c r="Y7" s="66">
        <v>-98.32</v>
      </c>
      <c r="Z7" s="67">
        <v>300000</v>
      </c>
    </row>
    <row r="8" spans="1:26" ht="13.5">
      <c r="A8" s="63" t="s">
        <v>34</v>
      </c>
      <c r="B8" s="19">
        <v>14381272</v>
      </c>
      <c r="C8" s="19"/>
      <c r="D8" s="64">
        <v>15208000</v>
      </c>
      <c r="E8" s="65">
        <v>15208000</v>
      </c>
      <c r="F8" s="65">
        <v>6883000</v>
      </c>
      <c r="G8" s="65">
        <v>0</v>
      </c>
      <c r="H8" s="65">
        <v>0</v>
      </c>
      <c r="I8" s="65">
        <v>6883000</v>
      </c>
      <c r="J8" s="65">
        <v>0</v>
      </c>
      <c r="K8" s="65">
        <v>0</v>
      </c>
      <c r="L8" s="65">
        <v>0</v>
      </c>
      <c r="M8" s="65">
        <v>0</v>
      </c>
      <c r="N8" s="65">
        <v>790000</v>
      </c>
      <c r="O8" s="65">
        <v>0</v>
      </c>
      <c r="P8" s="65">
        <v>3230000</v>
      </c>
      <c r="Q8" s="65">
        <v>4020000</v>
      </c>
      <c r="R8" s="65">
        <v>0</v>
      </c>
      <c r="S8" s="65">
        <v>0</v>
      </c>
      <c r="T8" s="65">
        <v>0</v>
      </c>
      <c r="U8" s="65">
        <v>0</v>
      </c>
      <c r="V8" s="65">
        <v>10903000</v>
      </c>
      <c r="W8" s="65">
        <v>15208000</v>
      </c>
      <c r="X8" s="65">
        <v>-4305000</v>
      </c>
      <c r="Y8" s="66">
        <v>-28.31</v>
      </c>
      <c r="Z8" s="67">
        <v>15208000</v>
      </c>
    </row>
    <row r="9" spans="1:26" ht="13.5">
      <c r="A9" s="63" t="s">
        <v>35</v>
      </c>
      <c r="B9" s="19">
        <v>9426585</v>
      </c>
      <c r="C9" s="19"/>
      <c r="D9" s="64">
        <v>4311143</v>
      </c>
      <c r="E9" s="65">
        <v>4311143</v>
      </c>
      <c r="F9" s="65">
        <v>10869</v>
      </c>
      <c r="G9" s="65">
        <v>804208</v>
      </c>
      <c r="H9" s="65">
        <v>1497483</v>
      </c>
      <c r="I9" s="65">
        <v>2312560</v>
      </c>
      <c r="J9" s="65">
        <v>100020</v>
      </c>
      <c r="K9" s="65">
        <v>694797</v>
      </c>
      <c r="L9" s="65">
        <v>0</v>
      </c>
      <c r="M9" s="65">
        <v>794817</v>
      </c>
      <c r="N9" s="65">
        <v>147016</v>
      </c>
      <c r="O9" s="65">
        <v>1000298</v>
      </c>
      <c r="P9" s="65">
        <v>237568</v>
      </c>
      <c r="Q9" s="65">
        <v>1384882</v>
      </c>
      <c r="R9" s="65">
        <v>1244984</v>
      </c>
      <c r="S9" s="65">
        <v>615581</v>
      </c>
      <c r="T9" s="65">
        <v>0</v>
      </c>
      <c r="U9" s="65">
        <v>1860565</v>
      </c>
      <c r="V9" s="65">
        <v>6352824</v>
      </c>
      <c r="W9" s="65">
        <v>4311143</v>
      </c>
      <c r="X9" s="65">
        <v>2041681</v>
      </c>
      <c r="Y9" s="66">
        <v>47.36</v>
      </c>
      <c r="Z9" s="67">
        <v>4311143</v>
      </c>
    </row>
    <row r="10" spans="1:26" ht="25.5">
      <c r="A10" s="68" t="s">
        <v>213</v>
      </c>
      <c r="B10" s="69">
        <f>SUM(B5:B9)</f>
        <v>47513930</v>
      </c>
      <c r="C10" s="69">
        <f>SUM(C5:C9)</f>
        <v>0</v>
      </c>
      <c r="D10" s="70">
        <f aca="true" t="shared" si="0" ref="D10:Z10">SUM(D5:D9)</f>
        <v>45954977</v>
      </c>
      <c r="E10" s="71">
        <f t="shared" si="0"/>
        <v>45954977</v>
      </c>
      <c r="F10" s="71">
        <f t="shared" si="0"/>
        <v>12958384</v>
      </c>
      <c r="G10" s="71">
        <f t="shared" si="0"/>
        <v>2604055</v>
      </c>
      <c r="H10" s="71">
        <f t="shared" si="0"/>
        <v>3231858</v>
      </c>
      <c r="I10" s="71">
        <f t="shared" si="0"/>
        <v>18794297</v>
      </c>
      <c r="J10" s="71">
        <f t="shared" si="0"/>
        <v>1336784</v>
      </c>
      <c r="K10" s="71">
        <f t="shared" si="0"/>
        <v>1923034</v>
      </c>
      <c r="L10" s="71">
        <f t="shared" si="0"/>
        <v>0</v>
      </c>
      <c r="M10" s="71">
        <f t="shared" si="0"/>
        <v>3259818</v>
      </c>
      <c r="N10" s="71">
        <f t="shared" si="0"/>
        <v>3310808</v>
      </c>
      <c r="O10" s="71">
        <f t="shared" si="0"/>
        <v>1932636</v>
      </c>
      <c r="P10" s="71">
        <f t="shared" si="0"/>
        <v>5026233</v>
      </c>
      <c r="Q10" s="71">
        <f t="shared" si="0"/>
        <v>10269677</v>
      </c>
      <c r="R10" s="71">
        <f t="shared" si="0"/>
        <v>2557586</v>
      </c>
      <c r="S10" s="71">
        <f t="shared" si="0"/>
        <v>4228389</v>
      </c>
      <c r="T10" s="71">
        <f t="shared" si="0"/>
        <v>0</v>
      </c>
      <c r="U10" s="71">
        <f t="shared" si="0"/>
        <v>6785975</v>
      </c>
      <c r="V10" s="71">
        <f t="shared" si="0"/>
        <v>39109767</v>
      </c>
      <c r="W10" s="71">
        <f t="shared" si="0"/>
        <v>45954977</v>
      </c>
      <c r="X10" s="71">
        <f t="shared" si="0"/>
        <v>-6845210</v>
      </c>
      <c r="Y10" s="72">
        <f>+IF(W10&lt;&gt;0,(X10/W10)*100,0)</f>
        <v>-14.89547040791686</v>
      </c>
      <c r="Z10" s="73">
        <f t="shared" si="0"/>
        <v>45954977</v>
      </c>
    </row>
    <row r="11" spans="1:26" ht="13.5">
      <c r="A11" s="63" t="s">
        <v>37</v>
      </c>
      <c r="B11" s="19">
        <v>10366588</v>
      </c>
      <c r="C11" s="19"/>
      <c r="D11" s="64">
        <v>14244000</v>
      </c>
      <c r="E11" s="65">
        <v>14244000</v>
      </c>
      <c r="F11" s="65">
        <v>446056</v>
      </c>
      <c r="G11" s="65">
        <v>599432</v>
      </c>
      <c r="H11" s="65">
        <v>903562</v>
      </c>
      <c r="I11" s="65">
        <v>1949050</v>
      </c>
      <c r="J11" s="65">
        <v>1116849</v>
      </c>
      <c r="K11" s="65">
        <v>1482388</v>
      </c>
      <c r="L11" s="65">
        <v>0</v>
      </c>
      <c r="M11" s="65">
        <v>2599237</v>
      </c>
      <c r="N11" s="65">
        <v>749132</v>
      </c>
      <c r="O11" s="65">
        <v>1069543</v>
      </c>
      <c r="P11" s="65">
        <v>2096185</v>
      </c>
      <c r="Q11" s="65">
        <v>3914860</v>
      </c>
      <c r="R11" s="65">
        <v>1206705</v>
      </c>
      <c r="S11" s="65">
        <v>1132288</v>
      </c>
      <c r="T11" s="65">
        <v>0</v>
      </c>
      <c r="U11" s="65">
        <v>2338993</v>
      </c>
      <c r="V11" s="65">
        <v>10802140</v>
      </c>
      <c r="W11" s="65">
        <v>14244000</v>
      </c>
      <c r="X11" s="65">
        <v>-3441860</v>
      </c>
      <c r="Y11" s="66">
        <v>-24.16</v>
      </c>
      <c r="Z11" s="67">
        <v>14244000</v>
      </c>
    </row>
    <row r="12" spans="1:26" ht="13.5">
      <c r="A12" s="63" t="s">
        <v>38</v>
      </c>
      <c r="B12" s="19">
        <v>1713712</v>
      </c>
      <c r="C12" s="19"/>
      <c r="D12" s="64">
        <v>1611584</v>
      </c>
      <c r="E12" s="65">
        <v>1611584</v>
      </c>
      <c r="F12" s="65">
        <v>97651</v>
      </c>
      <c r="G12" s="65">
        <v>147849</v>
      </c>
      <c r="H12" s="65">
        <v>150132</v>
      </c>
      <c r="I12" s="65">
        <v>395632</v>
      </c>
      <c r="J12" s="65">
        <v>158371</v>
      </c>
      <c r="K12" s="65">
        <v>156166</v>
      </c>
      <c r="L12" s="65">
        <v>0</v>
      </c>
      <c r="M12" s="65">
        <v>314537</v>
      </c>
      <c r="N12" s="65">
        <v>247481</v>
      </c>
      <c r="O12" s="65">
        <v>158018</v>
      </c>
      <c r="P12" s="65">
        <v>157692</v>
      </c>
      <c r="Q12" s="65">
        <v>563191</v>
      </c>
      <c r="R12" s="65">
        <v>157693</v>
      </c>
      <c r="S12" s="65">
        <v>157693</v>
      </c>
      <c r="T12" s="65">
        <v>0</v>
      </c>
      <c r="U12" s="65">
        <v>315386</v>
      </c>
      <c r="V12" s="65">
        <v>1588746</v>
      </c>
      <c r="W12" s="65">
        <v>1611584</v>
      </c>
      <c r="X12" s="65">
        <v>-22838</v>
      </c>
      <c r="Y12" s="66">
        <v>-1.42</v>
      </c>
      <c r="Z12" s="67">
        <v>1611584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262092</v>
      </c>
      <c r="E14" s="65">
        <v>262092</v>
      </c>
      <c r="F14" s="65">
        <v>0</v>
      </c>
      <c r="G14" s="65">
        <v>50000</v>
      </c>
      <c r="H14" s="65">
        <v>50000</v>
      </c>
      <c r="I14" s="65">
        <v>100000</v>
      </c>
      <c r="J14" s="65">
        <v>50000</v>
      </c>
      <c r="K14" s="65">
        <v>50000</v>
      </c>
      <c r="L14" s="65">
        <v>0</v>
      </c>
      <c r="M14" s="65">
        <v>100000</v>
      </c>
      <c r="N14" s="65">
        <v>224919</v>
      </c>
      <c r="O14" s="65">
        <v>224919</v>
      </c>
      <c r="P14" s="65">
        <v>224919</v>
      </c>
      <c r="Q14" s="65">
        <v>674757</v>
      </c>
      <c r="R14" s="65">
        <v>224919</v>
      </c>
      <c r="S14" s="65">
        <v>224919</v>
      </c>
      <c r="T14" s="65">
        <v>0</v>
      </c>
      <c r="U14" s="65">
        <v>449838</v>
      </c>
      <c r="V14" s="65">
        <v>1324595</v>
      </c>
      <c r="W14" s="65">
        <v>262092</v>
      </c>
      <c r="X14" s="65">
        <v>1062503</v>
      </c>
      <c r="Y14" s="66">
        <v>405.39</v>
      </c>
      <c r="Z14" s="67">
        <v>262092</v>
      </c>
    </row>
    <row r="15" spans="1:26" ht="13.5">
      <c r="A15" s="63" t="s">
        <v>41</v>
      </c>
      <c r="B15" s="19">
        <v>8837655</v>
      </c>
      <c r="C15" s="19"/>
      <c r="D15" s="64">
        <v>7293525</v>
      </c>
      <c r="E15" s="65">
        <v>7293525</v>
      </c>
      <c r="F15" s="65">
        <v>0</v>
      </c>
      <c r="G15" s="65">
        <v>1605413</v>
      </c>
      <c r="H15" s="65">
        <v>1606277</v>
      </c>
      <c r="I15" s="65">
        <v>3211690</v>
      </c>
      <c r="J15" s="65">
        <v>846846</v>
      </c>
      <c r="K15" s="65">
        <v>774622</v>
      </c>
      <c r="L15" s="65">
        <v>0</v>
      </c>
      <c r="M15" s="65">
        <v>1621468</v>
      </c>
      <c r="N15" s="65">
        <v>743197</v>
      </c>
      <c r="O15" s="65">
        <v>769744</v>
      </c>
      <c r="P15" s="65">
        <v>736153</v>
      </c>
      <c r="Q15" s="65">
        <v>2249094</v>
      </c>
      <c r="R15" s="65">
        <v>0</v>
      </c>
      <c r="S15" s="65">
        <v>863036</v>
      </c>
      <c r="T15" s="65">
        <v>0</v>
      </c>
      <c r="U15" s="65">
        <v>863036</v>
      </c>
      <c r="V15" s="65">
        <v>7945288</v>
      </c>
      <c r="W15" s="65">
        <v>7293525</v>
      </c>
      <c r="X15" s="65">
        <v>651763</v>
      </c>
      <c r="Y15" s="66">
        <v>8.94</v>
      </c>
      <c r="Z15" s="67">
        <v>7293525</v>
      </c>
    </row>
    <row r="16" spans="1:26" ht="13.5">
      <c r="A16" s="74" t="s">
        <v>42</v>
      </c>
      <c r="B16" s="19">
        <v>5464341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313368</v>
      </c>
      <c r="K16" s="65">
        <v>350286</v>
      </c>
      <c r="L16" s="65">
        <v>0</v>
      </c>
      <c r="M16" s="65">
        <v>663654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663654</v>
      </c>
      <c r="W16" s="65">
        <v>0</v>
      </c>
      <c r="X16" s="65">
        <v>663654</v>
      </c>
      <c r="Y16" s="66">
        <v>0</v>
      </c>
      <c r="Z16" s="67">
        <v>0</v>
      </c>
    </row>
    <row r="17" spans="1:26" ht="13.5">
      <c r="A17" s="63" t="s">
        <v>43</v>
      </c>
      <c r="B17" s="19">
        <v>3042907</v>
      </c>
      <c r="C17" s="19"/>
      <c r="D17" s="64">
        <v>29084799</v>
      </c>
      <c r="E17" s="65">
        <v>29084799</v>
      </c>
      <c r="F17" s="65">
        <v>581188</v>
      </c>
      <c r="G17" s="65">
        <v>1055346</v>
      </c>
      <c r="H17" s="65">
        <v>1053495</v>
      </c>
      <c r="I17" s="65">
        <v>2690029</v>
      </c>
      <c r="J17" s="65">
        <v>966483</v>
      </c>
      <c r="K17" s="65">
        <v>1026378</v>
      </c>
      <c r="L17" s="65">
        <v>0</v>
      </c>
      <c r="M17" s="65">
        <v>1992861</v>
      </c>
      <c r="N17" s="65">
        <v>2179587</v>
      </c>
      <c r="O17" s="65">
        <v>1126109</v>
      </c>
      <c r="P17" s="65">
        <v>969182</v>
      </c>
      <c r="Q17" s="65">
        <v>4274878</v>
      </c>
      <c r="R17" s="65">
        <v>917442</v>
      </c>
      <c r="S17" s="65">
        <v>1402120</v>
      </c>
      <c r="T17" s="65">
        <v>0</v>
      </c>
      <c r="U17" s="65">
        <v>2319562</v>
      </c>
      <c r="V17" s="65">
        <v>11277330</v>
      </c>
      <c r="W17" s="65">
        <v>29084799</v>
      </c>
      <c r="X17" s="65">
        <v>-17807469</v>
      </c>
      <c r="Y17" s="66">
        <v>-61.23</v>
      </c>
      <c r="Z17" s="67">
        <v>29084799</v>
      </c>
    </row>
    <row r="18" spans="1:26" ht="13.5">
      <c r="A18" s="75" t="s">
        <v>44</v>
      </c>
      <c r="B18" s="76">
        <f>SUM(B11:B17)</f>
        <v>29425203</v>
      </c>
      <c r="C18" s="76">
        <f>SUM(C11:C17)</f>
        <v>0</v>
      </c>
      <c r="D18" s="77">
        <f aca="true" t="shared" si="1" ref="D18:Z18">SUM(D11:D17)</f>
        <v>52496000</v>
      </c>
      <c r="E18" s="78">
        <f t="shared" si="1"/>
        <v>52496000</v>
      </c>
      <c r="F18" s="78">
        <f t="shared" si="1"/>
        <v>1124895</v>
      </c>
      <c r="G18" s="78">
        <f t="shared" si="1"/>
        <v>3458040</v>
      </c>
      <c r="H18" s="78">
        <f t="shared" si="1"/>
        <v>3763466</v>
      </c>
      <c r="I18" s="78">
        <f t="shared" si="1"/>
        <v>8346401</v>
      </c>
      <c r="J18" s="78">
        <f t="shared" si="1"/>
        <v>3451917</v>
      </c>
      <c r="K18" s="78">
        <f t="shared" si="1"/>
        <v>3839840</v>
      </c>
      <c r="L18" s="78">
        <f t="shared" si="1"/>
        <v>0</v>
      </c>
      <c r="M18" s="78">
        <f t="shared" si="1"/>
        <v>7291757</v>
      </c>
      <c r="N18" s="78">
        <f t="shared" si="1"/>
        <v>4144316</v>
      </c>
      <c r="O18" s="78">
        <f t="shared" si="1"/>
        <v>3348333</v>
      </c>
      <c r="P18" s="78">
        <f t="shared" si="1"/>
        <v>4184131</v>
      </c>
      <c r="Q18" s="78">
        <f t="shared" si="1"/>
        <v>11676780</v>
      </c>
      <c r="R18" s="78">
        <f t="shared" si="1"/>
        <v>2506759</v>
      </c>
      <c r="S18" s="78">
        <f t="shared" si="1"/>
        <v>3780056</v>
      </c>
      <c r="T18" s="78">
        <f t="shared" si="1"/>
        <v>0</v>
      </c>
      <c r="U18" s="78">
        <f t="shared" si="1"/>
        <v>6286815</v>
      </c>
      <c r="V18" s="78">
        <f t="shared" si="1"/>
        <v>33601753</v>
      </c>
      <c r="W18" s="78">
        <f t="shared" si="1"/>
        <v>52496000</v>
      </c>
      <c r="X18" s="78">
        <f t="shared" si="1"/>
        <v>-18894247</v>
      </c>
      <c r="Y18" s="72">
        <f>+IF(W18&lt;&gt;0,(X18/W18)*100,0)</f>
        <v>-35.99178413593417</v>
      </c>
      <c r="Z18" s="79">
        <f t="shared" si="1"/>
        <v>52496000</v>
      </c>
    </row>
    <row r="19" spans="1:26" ht="13.5">
      <c r="A19" s="75" t="s">
        <v>45</v>
      </c>
      <c r="B19" s="80">
        <f>+B10-B18</f>
        <v>18088727</v>
      </c>
      <c r="C19" s="80">
        <f>+C10-C18</f>
        <v>0</v>
      </c>
      <c r="D19" s="81">
        <f aca="true" t="shared" si="2" ref="D19:Z19">+D10-D18</f>
        <v>-6541023</v>
      </c>
      <c r="E19" s="82">
        <f t="shared" si="2"/>
        <v>-6541023</v>
      </c>
      <c r="F19" s="82">
        <f t="shared" si="2"/>
        <v>11833489</v>
      </c>
      <c r="G19" s="82">
        <f t="shared" si="2"/>
        <v>-853985</v>
      </c>
      <c r="H19" s="82">
        <f t="shared" si="2"/>
        <v>-531608</v>
      </c>
      <c r="I19" s="82">
        <f t="shared" si="2"/>
        <v>10447896</v>
      </c>
      <c r="J19" s="82">
        <f t="shared" si="2"/>
        <v>-2115133</v>
      </c>
      <c r="K19" s="82">
        <f t="shared" si="2"/>
        <v>-1916806</v>
      </c>
      <c r="L19" s="82">
        <f t="shared" si="2"/>
        <v>0</v>
      </c>
      <c r="M19" s="82">
        <f t="shared" si="2"/>
        <v>-4031939</v>
      </c>
      <c r="N19" s="82">
        <f t="shared" si="2"/>
        <v>-833508</v>
      </c>
      <c r="O19" s="82">
        <f t="shared" si="2"/>
        <v>-1415697</v>
      </c>
      <c r="P19" s="82">
        <f t="shared" si="2"/>
        <v>842102</v>
      </c>
      <c r="Q19" s="82">
        <f t="shared" si="2"/>
        <v>-1407103</v>
      </c>
      <c r="R19" s="82">
        <f t="shared" si="2"/>
        <v>50827</v>
      </c>
      <c r="S19" s="82">
        <f t="shared" si="2"/>
        <v>448333</v>
      </c>
      <c r="T19" s="82">
        <f t="shared" si="2"/>
        <v>0</v>
      </c>
      <c r="U19" s="82">
        <f t="shared" si="2"/>
        <v>499160</v>
      </c>
      <c r="V19" s="82">
        <f t="shared" si="2"/>
        <v>5508014</v>
      </c>
      <c r="W19" s="82">
        <f>IF(E10=E18,0,W10-W18)</f>
        <v>-6541023</v>
      </c>
      <c r="X19" s="82">
        <f t="shared" si="2"/>
        <v>12049037</v>
      </c>
      <c r="Y19" s="83">
        <f>+IF(W19&lt;&gt;0,(X19/W19)*100,0)</f>
        <v>-184.20722568931495</v>
      </c>
      <c r="Z19" s="84">
        <f t="shared" si="2"/>
        <v>-6541023</v>
      </c>
    </row>
    <row r="20" spans="1:26" ht="13.5">
      <c r="A20" s="63" t="s">
        <v>46</v>
      </c>
      <c r="B20" s="19">
        <v>3630950</v>
      </c>
      <c r="C20" s="19"/>
      <c r="D20" s="64">
        <v>15157000</v>
      </c>
      <c r="E20" s="65">
        <v>15157000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292000</v>
      </c>
      <c r="L20" s="65">
        <v>0</v>
      </c>
      <c r="M20" s="65">
        <v>292000</v>
      </c>
      <c r="N20" s="65">
        <v>0</v>
      </c>
      <c r="O20" s="65">
        <v>0</v>
      </c>
      <c r="P20" s="65">
        <v>5627000</v>
      </c>
      <c r="Q20" s="65">
        <v>5627000</v>
      </c>
      <c r="R20" s="65">
        <v>0</v>
      </c>
      <c r="S20" s="65">
        <v>0</v>
      </c>
      <c r="T20" s="65">
        <v>0</v>
      </c>
      <c r="U20" s="65">
        <v>0</v>
      </c>
      <c r="V20" s="65">
        <v>5919000</v>
      </c>
      <c r="W20" s="65">
        <v>15157000</v>
      </c>
      <c r="X20" s="65">
        <v>-9238000</v>
      </c>
      <c r="Y20" s="66">
        <v>-60.95</v>
      </c>
      <c r="Z20" s="67">
        <v>15157000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21719677</v>
      </c>
      <c r="C22" s="91">
        <f>SUM(C19:C21)</f>
        <v>0</v>
      </c>
      <c r="D22" s="92">
        <f aca="true" t="shared" si="3" ref="D22:Z22">SUM(D19:D21)</f>
        <v>8615977</v>
      </c>
      <c r="E22" s="93">
        <f t="shared" si="3"/>
        <v>8615977</v>
      </c>
      <c r="F22" s="93">
        <f t="shared" si="3"/>
        <v>11833489</v>
      </c>
      <c r="G22" s="93">
        <f t="shared" si="3"/>
        <v>-853985</v>
      </c>
      <c r="H22" s="93">
        <f t="shared" si="3"/>
        <v>-531608</v>
      </c>
      <c r="I22" s="93">
        <f t="shared" si="3"/>
        <v>10447896</v>
      </c>
      <c r="J22" s="93">
        <f t="shared" si="3"/>
        <v>-2115133</v>
      </c>
      <c r="K22" s="93">
        <f t="shared" si="3"/>
        <v>-1624806</v>
      </c>
      <c r="L22" s="93">
        <f t="shared" si="3"/>
        <v>0</v>
      </c>
      <c r="M22" s="93">
        <f t="shared" si="3"/>
        <v>-3739939</v>
      </c>
      <c r="N22" s="93">
        <f t="shared" si="3"/>
        <v>-833508</v>
      </c>
      <c r="O22" s="93">
        <f t="shared" si="3"/>
        <v>-1415697</v>
      </c>
      <c r="P22" s="93">
        <f t="shared" si="3"/>
        <v>6469102</v>
      </c>
      <c r="Q22" s="93">
        <f t="shared" si="3"/>
        <v>4219897</v>
      </c>
      <c r="R22" s="93">
        <f t="shared" si="3"/>
        <v>50827</v>
      </c>
      <c r="S22" s="93">
        <f t="shared" si="3"/>
        <v>448333</v>
      </c>
      <c r="T22" s="93">
        <f t="shared" si="3"/>
        <v>0</v>
      </c>
      <c r="U22" s="93">
        <f t="shared" si="3"/>
        <v>499160</v>
      </c>
      <c r="V22" s="93">
        <f t="shared" si="3"/>
        <v>11427014</v>
      </c>
      <c r="W22" s="93">
        <f t="shared" si="3"/>
        <v>8615977</v>
      </c>
      <c r="X22" s="93">
        <f t="shared" si="3"/>
        <v>2811037</v>
      </c>
      <c r="Y22" s="94">
        <f>+IF(W22&lt;&gt;0,(X22/W22)*100,0)</f>
        <v>32.62586471621268</v>
      </c>
      <c r="Z22" s="95">
        <f t="shared" si="3"/>
        <v>8615977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21719677</v>
      </c>
      <c r="C24" s="80">
        <f>SUM(C22:C23)</f>
        <v>0</v>
      </c>
      <c r="D24" s="81">
        <f aca="true" t="shared" si="4" ref="D24:Z24">SUM(D22:D23)</f>
        <v>8615977</v>
      </c>
      <c r="E24" s="82">
        <f t="shared" si="4"/>
        <v>8615977</v>
      </c>
      <c r="F24" s="82">
        <f t="shared" si="4"/>
        <v>11833489</v>
      </c>
      <c r="G24" s="82">
        <f t="shared" si="4"/>
        <v>-853985</v>
      </c>
      <c r="H24" s="82">
        <f t="shared" si="4"/>
        <v>-531608</v>
      </c>
      <c r="I24" s="82">
        <f t="shared" si="4"/>
        <v>10447896</v>
      </c>
      <c r="J24" s="82">
        <f t="shared" si="4"/>
        <v>-2115133</v>
      </c>
      <c r="K24" s="82">
        <f t="shared" si="4"/>
        <v>-1624806</v>
      </c>
      <c r="L24" s="82">
        <f t="shared" si="4"/>
        <v>0</v>
      </c>
      <c r="M24" s="82">
        <f t="shared" si="4"/>
        <v>-3739939</v>
      </c>
      <c r="N24" s="82">
        <f t="shared" si="4"/>
        <v>-833508</v>
      </c>
      <c r="O24" s="82">
        <f t="shared" si="4"/>
        <v>-1415697</v>
      </c>
      <c r="P24" s="82">
        <f t="shared" si="4"/>
        <v>6469102</v>
      </c>
      <c r="Q24" s="82">
        <f t="shared" si="4"/>
        <v>4219897</v>
      </c>
      <c r="R24" s="82">
        <f t="shared" si="4"/>
        <v>50827</v>
      </c>
      <c r="S24" s="82">
        <f t="shared" si="4"/>
        <v>448333</v>
      </c>
      <c r="T24" s="82">
        <f t="shared" si="4"/>
        <v>0</v>
      </c>
      <c r="U24" s="82">
        <f t="shared" si="4"/>
        <v>499160</v>
      </c>
      <c r="V24" s="82">
        <f t="shared" si="4"/>
        <v>11427014</v>
      </c>
      <c r="W24" s="82">
        <f t="shared" si="4"/>
        <v>8615977</v>
      </c>
      <c r="X24" s="82">
        <f t="shared" si="4"/>
        <v>2811037</v>
      </c>
      <c r="Y24" s="83">
        <f>+IF(W24&lt;&gt;0,(X24/W24)*100,0)</f>
        <v>32.62586471621268</v>
      </c>
      <c r="Z24" s="84">
        <f t="shared" si="4"/>
        <v>8615977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19838895</v>
      </c>
      <c r="C27" s="22"/>
      <c r="D27" s="104">
        <v>15157000</v>
      </c>
      <c r="E27" s="105">
        <v>15157000</v>
      </c>
      <c r="F27" s="105">
        <v>0</v>
      </c>
      <c r="G27" s="105">
        <v>260969</v>
      </c>
      <c r="H27" s="105">
        <v>584063</v>
      </c>
      <c r="I27" s="105">
        <v>845032</v>
      </c>
      <c r="J27" s="105">
        <v>41721</v>
      </c>
      <c r="K27" s="105">
        <v>25675</v>
      </c>
      <c r="L27" s="105">
        <v>31997</v>
      </c>
      <c r="M27" s="105">
        <v>99393</v>
      </c>
      <c r="N27" s="105">
        <v>0</v>
      </c>
      <c r="O27" s="105">
        <v>0</v>
      </c>
      <c r="P27" s="105">
        <v>45802</v>
      </c>
      <c r="Q27" s="105">
        <v>45802</v>
      </c>
      <c r="R27" s="105">
        <v>0</v>
      </c>
      <c r="S27" s="105">
        <v>19256</v>
      </c>
      <c r="T27" s="105">
        <v>579226</v>
      </c>
      <c r="U27" s="105">
        <v>598482</v>
      </c>
      <c r="V27" s="105">
        <v>1588709</v>
      </c>
      <c r="W27" s="105">
        <v>15157000</v>
      </c>
      <c r="X27" s="105">
        <v>-13568291</v>
      </c>
      <c r="Y27" s="106">
        <v>-89.52</v>
      </c>
      <c r="Z27" s="107">
        <v>15157000</v>
      </c>
    </row>
    <row r="28" spans="1:26" ht="13.5">
      <c r="A28" s="108" t="s">
        <v>46</v>
      </c>
      <c r="B28" s="19">
        <v>0</v>
      </c>
      <c r="C28" s="19"/>
      <c r="D28" s="64">
        <v>15157000</v>
      </c>
      <c r="E28" s="65">
        <v>15157000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5627000</v>
      </c>
      <c r="Q28" s="65">
        <v>5627000</v>
      </c>
      <c r="R28" s="65">
        <v>0</v>
      </c>
      <c r="S28" s="65">
        <v>0</v>
      </c>
      <c r="T28" s="65">
        <v>0</v>
      </c>
      <c r="U28" s="65">
        <v>0</v>
      </c>
      <c r="V28" s="65">
        <v>5627000</v>
      </c>
      <c r="W28" s="65">
        <v>15157000</v>
      </c>
      <c r="X28" s="65">
        <v>-9530000</v>
      </c>
      <c r="Y28" s="66">
        <v>-62.88</v>
      </c>
      <c r="Z28" s="67">
        <v>15157000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15157000</v>
      </c>
      <c r="E32" s="105">
        <f t="shared" si="5"/>
        <v>15157000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5627000</v>
      </c>
      <c r="Q32" s="105">
        <f t="shared" si="5"/>
        <v>5627000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5627000</v>
      </c>
      <c r="W32" s="105">
        <f t="shared" si="5"/>
        <v>15157000</v>
      </c>
      <c r="X32" s="105">
        <f t="shared" si="5"/>
        <v>-9530000</v>
      </c>
      <c r="Y32" s="106">
        <f>+IF(W32&lt;&gt;0,(X32/W32)*100,0)</f>
        <v>-62.87523916342283</v>
      </c>
      <c r="Z32" s="107">
        <f t="shared" si="5"/>
        <v>15157000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26030714</v>
      </c>
      <c r="C35" s="19"/>
      <c r="D35" s="64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>
        <v>0</v>
      </c>
      <c r="Z35" s="67">
        <v>0</v>
      </c>
    </row>
    <row r="36" spans="1:26" ht="13.5">
      <c r="A36" s="63" t="s">
        <v>57</v>
      </c>
      <c r="B36" s="19">
        <v>138148164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17585653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2626369</v>
      </c>
      <c r="C38" s="19"/>
      <c r="D38" s="64">
        <v>2624323</v>
      </c>
      <c r="E38" s="65">
        <v>2624323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2624323</v>
      </c>
      <c r="X38" s="65">
        <v>-2624323</v>
      </c>
      <c r="Y38" s="66">
        <v>-100</v>
      </c>
      <c r="Z38" s="67">
        <v>2624323</v>
      </c>
    </row>
    <row r="39" spans="1:26" ht="13.5">
      <c r="A39" s="63" t="s">
        <v>60</v>
      </c>
      <c r="B39" s="19">
        <v>143966856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76662236</v>
      </c>
      <c r="C42" s="19">
        <v>27066339</v>
      </c>
      <c r="D42" s="64">
        <v>43189008</v>
      </c>
      <c r="E42" s="65">
        <v>43189008</v>
      </c>
      <c r="F42" s="65">
        <v>8535922</v>
      </c>
      <c r="G42" s="65">
        <v>1761163</v>
      </c>
      <c r="H42" s="65">
        <v>785595</v>
      </c>
      <c r="I42" s="65">
        <v>11082680</v>
      </c>
      <c r="J42" s="65">
        <v>-951754</v>
      </c>
      <c r="K42" s="65">
        <v>95798</v>
      </c>
      <c r="L42" s="65">
        <v>8533253</v>
      </c>
      <c r="M42" s="65">
        <v>7677297</v>
      </c>
      <c r="N42" s="65">
        <v>-214178</v>
      </c>
      <c r="O42" s="65">
        <v>1308628</v>
      </c>
      <c r="P42" s="65">
        <v>6694021</v>
      </c>
      <c r="Q42" s="65">
        <v>7788471</v>
      </c>
      <c r="R42" s="65">
        <v>-155361</v>
      </c>
      <c r="S42" s="65">
        <v>673252</v>
      </c>
      <c r="T42" s="65">
        <v>0</v>
      </c>
      <c r="U42" s="65">
        <v>517891</v>
      </c>
      <c r="V42" s="65">
        <v>27066339</v>
      </c>
      <c r="W42" s="65">
        <v>43189008</v>
      </c>
      <c r="X42" s="65">
        <v>-16122669</v>
      </c>
      <c r="Y42" s="66">
        <v>-37.33</v>
      </c>
      <c r="Z42" s="67">
        <v>43189008</v>
      </c>
    </row>
    <row r="43" spans="1:26" ht="13.5">
      <c r="A43" s="63" t="s">
        <v>63</v>
      </c>
      <c r="B43" s="19">
        <v>19838895</v>
      </c>
      <c r="C43" s="19">
        <v>-702712</v>
      </c>
      <c r="D43" s="64">
        <v>-22883004</v>
      </c>
      <c r="E43" s="65">
        <v>-22883004</v>
      </c>
      <c r="F43" s="65">
        <v>0</v>
      </c>
      <c r="G43" s="65">
        <v>0</v>
      </c>
      <c r="H43" s="65">
        <v>-584063</v>
      </c>
      <c r="I43" s="65">
        <v>-584063</v>
      </c>
      <c r="J43" s="65">
        <v>-41721</v>
      </c>
      <c r="K43" s="65">
        <v>-25675</v>
      </c>
      <c r="L43" s="65">
        <v>-31997</v>
      </c>
      <c r="M43" s="65">
        <v>-99393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-19256</v>
      </c>
      <c r="T43" s="65">
        <v>0</v>
      </c>
      <c r="U43" s="65">
        <v>-19256</v>
      </c>
      <c r="V43" s="65">
        <v>-702712</v>
      </c>
      <c r="W43" s="65">
        <v>-22883004</v>
      </c>
      <c r="X43" s="65">
        <v>22180292</v>
      </c>
      <c r="Y43" s="66">
        <v>-96.93</v>
      </c>
      <c r="Z43" s="67">
        <v>-22883004</v>
      </c>
    </row>
    <row r="44" spans="1:26" ht="13.5">
      <c r="A44" s="63" t="s">
        <v>64</v>
      </c>
      <c r="B44" s="19">
        <v>-4216046</v>
      </c>
      <c r="C44" s="19">
        <v>-1374595</v>
      </c>
      <c r="D44" s="64">
        <v>-60000</v>
      </c>
      <c r="E44" s="65">
        <v>-60000</v>
      </c>
      <c r="F44" s="65">
        <v>-50000</v>
      </c>
      <c r="G44" s="65">
        <v>-50000</v>
      </c>
      <c r="H44" s="65">
        <v>-50000</v>
      </c>
      <c r="I44" s="65">
        <v>-150000</v>
      </c>
      <c r="J44" s="65">
        <v>-50000</v>
      </c>
      <c r="K44" s="65">
        <v>-50000</v>
      </c>
      <c r="L44" s="65">
        <v>-224919</v>
      </c>
      <c r="M44" s="65">
        <v>-324919</v>
      </c>
      <c r="N44" s="65">
        <v>0</v>
      </c>
      <c r="O44" s="65">
        <v>-224919</v>
      </c>
      <c r="P44" s="65">
        <v>-224919</v>
      </c>
      <c r="Q44" s="65">
        <v>-449838</v>
      </c>
      <c r="R44" s="65">
        <v>-224919</v>
      </c>
      <c r="S44" s="65">
        <v>-224919</v>
      </c>
      <c r="T44" s="65">
        <v>0</v>
      </c>
      <c r="U44" s="65">
        <v>-449838</v>
      </c>
      <c r="V44" s="65">
        <v>-1374595</v>
      </c>
      <c r="W44" s="65">
        <v>-60000</v>
      </c>
      <c r="X44" s="65">
        <v>-1314595</v>
      </c>
      <c r="Y44" s="66">
        <v>2190.99</v>
      </c>
      <c r="Z44" s="67">
        <v>-60000</v>
      </c>
    </row>
    <row r="45" spans="1:26" ht="13.5">
      <c r="A45" s="75" t="s">
        <v>65</v>
      </c>
      <c r="B45" s="22">
        <v>97779911</v>
      </c>
      <c r="C45" s="22">
        <v>24989032</v>
      </c>
      <c r="D45" s="104">
        <v>20246004</v>
      </c>
      <c r="E45" s="105">
        <v>20246004</v>
      </c>
      <c r="F45" s="105">
        <v>8485922</v>
      </c>
      <c r="G45" s="105">
        <v>10197085</v>
      </c>
      <c r="H45" s="105">
        <v>10348617</v>
      </c>
      <c r="I45" s="105">
        <v>10348617</v>
      </c>
      <c r="J45" s="105">
        <v>9305142</v>
      </c>
      <c r="K45" s="105">
        <v>9325265</v>
      </c>
      <c r="L45" s="105">
        <v>17601602</v>
      </c>
      <c r="M45" s="105">
        <v>17601602</v>
      </c>
      <c r="N45" s="105">
        <v>17387424</v>
      </c>
      <c r="O45" s="105">
        <v>18471133</v>
      </c>
      <c r="P45" s="105">
        <v>24940235</v>
      </c>
      <c r="Q45" s="105">
        <v>24940235</v>
      </c>
      <c r="R45" s="105">
        <v>24559955</v>
      </c>
      <c r="S45" s="105">
        <v>24989032</v>
      </c>
      <c r="T45" s="105">
        <v>24989032</v>
      </c>
      <c r="U45" s="105">
        <v>24989032</v>
      </c>
      <c r="V45" s="105">
        <v>24989032</v>
      </c>
      <c r="W45" s="105">
        <v>20246004</v>
      </c>
      <c r="X45" s="105">
        <v>4743028</v>
      </c>
      <c r="Y45" s="106">
        <v>23.43</v>
      </c>
      <c r="Z45" s="107">
        <v>20246004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570940</v>
      </c>
      <c r="C49" s="57"/>
      <c r="D49" s="134">
        <v>962317</v>
      </c>
      <c r="E49" s="59">
        <v>750997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19158356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635607</v>
      </c>
      <c r="C51" s="57"/>
      <c r="D51" s="134">
        <v>20955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635607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79.96377693552844</v>
      </c>
      <c r="E58" s="7">
        <f t="shared" si="6"/>
        <v>79.96377693552844</v>
      </c>
      <c r="F58" s="7">
        <f t="shared" si="6"/>
        <v>91.60946918261395</v>
      </c>
      <c r="G58" s="7">
        <f t="shared" si="6"/>
        <v>100</v>
      </c>
      <c r="H58" s="7">
        <f t="shared" si="6"/>
        <v>100</v>
      </c>
      <c r="I58" s="7">
        <f t="shared" si="6"/>
        <v>94.69883381532382</v>
      </c>
      <c r="J58" s="7">
        <f t="shared" si="6"/>
        <v>100.50375360939583</v>
      </c>
      <c r="K58" s="7">
        <f t="shared" si="6"/>
        <v>100</v>
      </c>
      <c r="L58" s="7">
        <f t="shared" si="6"/>
        <v>0</v>
      </c>
      <c r="M58" s="7">
        <f t="shared" si="6"/>
        <v>310.5789862092732</v>
      </c>
      <c r="N58" s="7">
        <f t="shared" si="6"/>
        <v>83.80477312249768</v>
      </c>
      <c r="O58" s="7">
        <f t="shared" si="6"/>
        <v>100</v>
      </c>
      <c r="P58" s="7">
        <f t="shared" si="6"/>
        <v>100</v>
      </c>
      <c r="Q58" s="7">
        <f t="shared" si="6"/>
        <v>92.09748817781633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100</v>
      </c>
      <c r="V58" s="7">
        <f t="shared" si="6"/>
        <v>119.62847215197974</v>
      </c>
      <c r="W58" s="7">
        <f t="shared" si="6"/>
        <v>79.96377693552844</v>
      </c>
      <c r="X58" s="7">
        <f t="shared" si="6"/>
        <v>0</v>
      </c>
      <c r="Y58" s="7">
        <f t="shared" si="6"/>
        <v>0</v>
      </c>
      <c r="Z58" s="8">
        <f t="shared" si="6"/>
        <v>79.96377693552844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</v>
      </c>
      <c r="E59" s="10">
        <f t="shared" si="7"/>
        <v>80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208.50740250674895</v>
      </c>
      <c r="W59" s="10">
        <f t="shared" si="7"/>
        <v>80</v>
      </c>
      <c r="X59" s="10">
        <f t="shared" si="7"/>
        <v>0</v>
      </c>
      <c r="Y59" s="10">
        <f t="shared" si="7"/>
        <v>0</v>
      </c>
      <c r="Z59" s="11">
        <f t="shared" si="7"/>
        <v>80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79.95079119659746</v>
      </c>
      <c r="E60" s="13">
        <f t="shared" si="7"/>
        <v>79.95079119659746</v>
      </c>
      <c r="F60" s="13">
        <f t="shared" si="7"/>
        <v>81.02867816477641</v>
      </c>
      <c r="G60" s="13">
        <f t="shared" si="7"/>
        <v>100</v>
      </c>
      <c r="H60" s="13">
        <f t="shared" si="7"/>
        <v>100</v>
      </c>
      <c r="I60" s="13">
        <f t="shared" si="7"/>
        <v>91.81447724905821</v>
      </c>
      <c r="J60" s="13">
        <f t="shared" si="7"/>
        <v>100.50375360939583</v>
      </c>
      <c r="K60" s="13">
        <f t="shared" si="7"/>
        <v>100</v>
      </c>
      <c r="L60" s="13">
        <f t="shared" si="7"/>
        <v>0</v>
      </c>
      <c r="M60" s="13">
        <f t="shared" si="7"/>
        <v>149.05363493910883</v>
      </c>
      <c r="N60" s="13">
        <f t="shared" si="7"/>
        <v>81.63184862129332</v>
      </c>
      <c r="O60" s="13">
        <f t="shared" si="7"/>
        <v>100</v>
      </c>
      <c r="P60" s="13">
        <f t="shared" si="7"/>
        <v>100</v>
      </c>
      <c r="Q60" s="13">
        <f t="shared" si="7"/>
        <v>91.61337780997688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100</v>
      </c>
      <c r="V60" s="13">
        <f t="shared" si="7"/>
        <v>101.7256245998587</v>
      </c>
      <c r="W60" s="13">
        <f t="shared" si="7"/>
        <v>79.95079119659746</v>
      </c>
      <c r="X60" s="13">
        <f t="shared" si="7"/>
        <v>0</v>
      </c>
      <c r="Y60" s="13">
        <f t="shared" si="7"/>
        <v>0</v>
      </c>
      <c r="Z60" s="14">
        <f t="shared" si="7"/>
        <v>79.95079119659746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79.99624354733318</v>
      </c>
      <c r="E61" s="13">
        <f t="shared" si="7"/>
        <v>79.99624354733318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146.42175137108367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87.66441470953613</v>
      </c>
      <c r="T61" s="13">
        <f t="shared" si="7"/>
        <v>0</v>
      </c>
      <c r="U61" s="13">
        <f t="shared" si="7"/>
        <v>91.0072680284501</v>
      </c>
      <c r="V61" s="13">
        <f t="shared" si="7"/>
        <v>102.65544891212468</v>
      </c>
      <c r="W61" s="13">
        <f t="shared" si="7"/>
        <v>79.99624354733318</v>
      </c>
      <c r="X61" s="13">
        <f t="shared" si="7"/>
        <v>0</v>
      </c>
      <c r="Y61" s="13">
        <f t="shared" si="7"/>
        <v>0</v>
      </c>
      <c r="Z61" s="14">
        <f t="shared" si="7"/>
        <v>79.99624354733318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79.99961445968935</v>
      </c>
      <c r="E62" s="13">
        <f t="shared" si="7"/>
        <v>79.99961445968935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102.24396273193157</v>
      </c>
      <c r="K62" s="13">
        <f t="shared" si="7"/>
        <v>100</v>
      </c>
      <c r="L62" s="13">
        <f t="shared" si="7"/>
        <v>0</v>
      </c>
      <c r="M62" s="13">
        <f t="shared" si="7"/>
        <v>152.2226639946845</v>
      </c>
      <c r="N62" s="13">
        <f t="shared" si="7"/>
        <v>100</v>
      </c>
      <c r="O62" s="13">
        <f t="shared" si="7"/>
        <v>71.64584051767856</v>
      </c>
      <c r="P62" s="13">
        <f t="shared" si="7"/>
        <v>100</v>
      </c>
      <c r="Q62" s="13">
        <f t="shared" si="7"/>
        <v>90.51862579342132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106.71765152498065</v>
      </c>
      <c r="W62" s="13">
        <f t="shared" si="7"/>
        <v>79.99961445968935</v>
      </c>
      <c r="X62" s="13">
        <f t="shared" si="7"/>
        <v>0</v>
      </c>
      <c r="Y62" s="13">
        <f t="shared" si="7"/>
        <v>0</v>
      </c>
      <c r="Z62" s="14">
        <f t="shared" si="7"/>
        <v>79.99961445968935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79.7456279809221</v>
      </c>
      <c r="E63" s="13">
        <f t="shared" si="7"/>
        <v>79.7456279809221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146.51877431057395</v>
      </c>
      <c r="N63" s="13">
        <f t="shared" si="7"/>
        <v>100</v>
      </c>
      <c r="O63" s="13">
        <f t="shared" si="7"/>
        <v>100</v>
      </c>
      <c r="P63" s="13">
        <f t="shared" si="7"/>
        <v>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100</v>
      </c>
      <c r="V63" s="13">
        <f t="shared" si="7"/>
        <v>109.84211198158556</v>
      </c>
      <c r="W63" s="13">
        <f t="shared" si="7"/>
        <v>79.7456279809221</v>
      </c>
      <c r="X63" s="13">
        <f t="shared" si="7"/>
        <v>0</v>
      </c>
      <c r="Y63" s="13">
        <f t="shared" si="7"/>
        <v>0</v>
      </c>
      <c r="Z63" s="14">
        <f t="shared" si="7"/>
        <v>79.7456279809221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79.94650105744947</v>
      </c>
      <c r="E64" s="13">
        <f t="shared" si="7"/>
        <v>79.94650105744947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149.80132278057062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109.24979352600212</v>
      </c>
      <c r="W64" s="13">
        <f t="shared" si="7"/>
        <v>79.94650105744947</v>
      </c>
      <c r="X64" s="13">
        <f t="shared" si="7"/>
        <v>0</v>
      </c>
      <c r="Y64" s="13">
        <f t="shared" si="7"/>
        <v>0</v>
      </c>
      <c r="Z64" s="14">
        <f t="shared" si="7"/>
        <v>79.94650105744947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100</v>
      </c>
      <c r="H65" s="13">
        <f t="shared" si="7"/>
        <v>100</v>
      </c>
      <c r="I65" s="13">
        <f t="shared" si="7"/>
        <v>55.069350258540304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155.5408204318219</v>
      </c>
      <c r="P65" s="13">
        <f t="shared" si="7"/>
        <v>100</v>
      </c>
      <c r="Q65" s="13">
        <f t="shared" si="7"/>
        <v>70.46842096141013</v>
      </c>
      <c r="R65" s="13">
        <f t="shared" si="7"/>
        <v>0</v>
      </c>
      <c r="S65" s="13">
        <f t="shared" si="7"/>
        <v>118.94398747061476</v>
      </c>
      <c r="T65" s="13">
        <f t="shared" si="7"/>
        <v>0</v>
      </c>
      <c r="U65" s="13">
        <f t="shared" si="7"/>
        <v>118.94398747061476</v>
      </c>
      <c r="V65" s="13">
        <f t="shared" si="7"/>
        <v>75.52487124120549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23706073</v>
      </c>
      <c r="C67" s="24"/>
      <c r="D67" s="25">
        <v>26135834</v>
      </c>
      <c r="E67" s="26">
        <v>26135834</v>
      </c>
      <c r="F67" s="26">
        <v>6064515</v>
      </c>
      <c r="G67" s="26">
        <v>1799847</v>
      </c>
      <c r="H67" s="26">
        <v>1734375</v>
      </c>
      <c r="I67" s="26">
        <v>9598737</v>
      </c>
      <c r="J67" s="26">
        <v>1232547</v>
      </c>
      <c r="K67" s="26">
        <v>1228237</v>
      </c>
      <c r="L67" s="26"/>
      <c r="M67" s="26">
        <v>2460784</v>
      </c>
      <c r="N67" s="26">
        <v>2373792</v>
      </c>
      <c r="O67" s="26">
        <v>932338</v>
      </c>
      <c r="P67" s="26">
        <v>1558665</v>
      </c>
      <c r="Q67" s="26">
        <v>4864795</v>
      </c>
      <c r="R67" s="26">
        <v>1312602</v>
      </c>
      <c r="S67" s="26">
        <v>3611996</v>
      </c>
      <c r="T67" s="26"/>
      <c r="U67" s="26">
        <v>4924598</v>
      </c>
      <c r="V67" s="26">
        <v>21848914</v>
      </c>
      <c r="W67" s="26">
        <v>26135834</v>
      </c>
      <c r="X67" s="26"/>
      <c r="Y67" s="25"/>
      <c r="Z67" s="27">
        <v>26135834</v>
      </c>
    </row>
    <row r="68" spans="1:26" ht="13.5" hidden="1">
      <c r="A68" s="37" t="s">
        <v>31</v>
      </c>
      <c r="B68" s="19"/>
      <c r="C68" s="19"/>
      <c r="D68" s="20">
        <v>6897000</v>
      </c>
      <c r="E68" s="21">
        <v>6897000</v>
      </c>
      <c r="F68" s="21">
        <v>3382335</v>
      </c>
      <c r="G68" s="21"/>
      <c r="H68" s="21"/>
      <c r="I68" s="21">
        <v>3382335</v>
      </c>
      <c r="J68" s="21"/>
      <c r="K68" s="21"/>
      <c r="L68" s="21"/>
      <c r="M68" s="21"/>
      <c r="N68" s="21">
        <v>280816</v>
      </c>
      <c r="O68" s="21"/>
      <c r="P68" s="21"/>
      <c r="Q68" s="21">
        <v>280816</v>
      </c>
      <c r="R68" s="21"/>
      <c r="S68" s="21"/>
      <c r="T68" s="21"/>
      <c r="U68" s="21"/>
      <c r="V68" s="21">
        <v>3663151</v>
      </c>
      <c r="W68" s="21">
        <v>6897000</v>
      </c>
      <c r="X68" s="21"/>
      <c r="Y68" s="20"/>
      <c r="Z68" s="23">
        <v>6897000</v>
      </c>
    </row>
    <row r="69" spans="1:26" ht="13.5" hidden="1">
      <c r="A69" s="38" t="s">
        <v>32</v>
      </c>
      <c r="B69" s="19">
        <v>23706073</v>
      </c>
      <c r="C69" s="19"/>
      <c r="D69" s="20">
        <v>19238834</v>
      </c>
      <c r="E69" s="21">
        <v>19238834</v>
      </c>
      <c r="F69" s="21">
        <v>2682180</v>
      </c>
      <c r="G69" s="21">
        <v>1799847</v>
      </c>
      <c r="H69" s="21">
        <v>1734375</v>
      </c>
      <c r="I69" s="21">
        <v>6216402</v>
      </c>
      <c r="J69" s="21">
        <v>1232547</v>
      </c>
      <c r="K69" s="21">
        <v>1228237</v>
      </c>
      <c r="L69" s="21"/>
      <c r="M69" s="21">
        <v>2460784</v>
      </c>
      <c r="N69" s="21">
        <v>2092976</v>
      </c>
      <c r="O69" s="21">
        <v>932338</v>
      </c>
      <c r="P69" s="21">
        <v>1558665</v>
      </c>
      <c r="Q69" s="21">
        <v>4583979</v>
      </c>
      <c r="R69" s="21">
        <v>1312602</v>
      </c>
      <c r="S69" s="21">
        <v>3611996</v>
      </c>
      <c r="T69" s="21"/>
      <c r="U69" s="21">
        <v>4924598</v>
      </c>
      <c r="V69" s="21">
        <v>18185763</v>
      </c>
      <c r="W69" s="21">
        <v>19238834</v>
      </c>
      <c r="X69" s="21"/>
      <c r="Y69" s="20"/>
      <c r="Z69" s="23">
        <v>19238834</v>
      </c>
    </row>
    <row r="70" spans="1:26" ht="13.5" hidden="1">
      <c r="A70" s="39" t="s">
        <v>103</v>
      </c>
      <c r="B70" s="19">
        <v>7464954</v>
      </c>
      <c r="C70" s="19"/>
      <c r="D70" s="20">
        <v>10371487</v>
      </c>
      <c r="E70" s="21">
        <v>10371487</v>
      </c>
      <c r="F70" s="21">
        <v>1290805</v>
      </c>
      <c r="G70" s="21">
        <v>603350</v>
      </c>
      <c r="H70" s="21">
        <v>550114</v>
      </c>
      <c r="I70" s="21">
        <v>2444269</v>
      </c>
      <c r="J70" s="21">
        <v>409425</v>
      </c>
      <c r="K70" s="21">
        <v>171320</v>
      </c>
      <c r="L70" s="21"/>
      <c r="M70" s="21">
        <v>580745</v>
      </c>
      <c r="N70" s="21">
        <v>713201</v>
      </c>
      <c r="O70" s="21">
        <v>111822</v>
      </c>
      <c r="P70" s="21">
        <v>378660</v>
      </c>
      <c r="Q70" s="21">
        <v>1203683</v>
      </c>
      <c r="R70" s="21">
        <v>365958</v>
      </c>
      <c r="S70" s="21">
        <v>984477</v>
      </c>
      <c r="T70" s="21"/>
      <c r="U70" s="21">
        <v>1350435</v>
      </c>
      <c r="V70" s="21">
        <v>5579132</v>
      </c>
      <c r="W70" s="21">
        <v>10371487</v>
      </c>
      <c r="X70" s="21"/>
      <c r="Y70" s="20"/>
      <c r="Z70" s="23">
        <v>10371487</v>
      </c>
    </row>
    <row r="71" spans="1:26" ht="13.5" hidden="1">
      <c r="A71" s="39" t="s">
        <v>104</v>
      </c>
      <c r="B71" s="19">
        <v>3230515</v>
      </c>
      <c r="C71" s="19"/>
      <c r="D71" s="20">
        <v>3735018</v>
      </c>
      <c r="E71" s="21">
        <v>3735018</v>
      </c>
      <c r="F71" s="21">
        <v>336325</v>
      </c>
      <c r="G71" s="21">
        <v>341837</v>
      </c>
      <c r="H71" s="21">
        <v>324338</v>
      </c>
      <c r="I71" s="21">
        <v>1002500</v>
      </c>
      <c r="J71" s="21">
        <v>276698</v>
      </c>
      <c r="K71" s="21">
        <v>472808</v>
      </c>
      <c r="L71" s="21"/>
      <c r="M71" s="21">
        <v>749506</v>
      </c>
      <c r="N71" s="21">
        <v>446417</v>
      </c>
      <c r="O71" s="21">
        <v>394376</v>
      </c>
      <c r="P71" s="21">
        <v>338593</v>
      </c>
      <c r="Q71" s="21">
        <v>1179386</v>
      </c>
      <c r="R71" s="21">
        <v>344588</v>
      </c>
      <c r="S71" s="21">
        <v>886040</v>
      </c>
      <c r="T71" s="21"/>
      <c r="U71" s="21">
        <v>1230628</v>
      </c>
      <c r="V71" s="21">
        <v>4162020</v>
      </c>
      <c r="W71" s="21">
        <v>3735018</v>
      </c>
      <c r="X71" s="21"/>
      <c r="Y71" s="20"/>
      <c r="Z71" s="23">
        <v>3735018</v>
      </c>
    </row>
    <row r="72" spans="1:26" ht="13.5" hidden="1">
      <c r="A72" s="39" t="s">
        <v>105</v>
      </c>
      <c r="B72" s="19">
        <v>2649578</v>
      </c>
      <c r="C72" s="19"/>
      <c r="D72" s="20">
        <v>3145000</v>
      </c>
      <c r="E72" s="21">
        <v>3145000</v>
      </c>
      <c r="F72" s="21">
        <v>240155</v>
      </c>
      <c r="G72" s="21">
        <v>239556</v>
      </c>
      <c r="H72" s="21">
        <v>240077</v>
      </c>
      <c r="I72" s="21">
        <v>719788</v>
      </c>
      <c r="J72" s="21">
        <v>240316</v>
      </c>
      <c r="K72" s="21">
        <v>275149</v>
      </c>
      <c r="L72" s="21"/>
      <c r="M72" s="21">
        <v>515465</v>
      </c>
      <c r="N72" s="21">
        <v>240316</v>
      </c>
      <c r="O72" s="21">
        <v>120337</v>
      </c>
      <c r="P72" s="21"/>
      <c r="Q72" s="21">
        <v>360653</v>
      </c>
      <c r="R72" s="21">
        <v>358803</v>
      </c>
      <c r="S72" s="21">
        <v>481638</v>
      </c>
      <c r="T72" s="21"/>
      <c r="U72" s="21">
        <v>840441</v>
      </c>
      <c r="V72" s="21">
        <v>2436347</v>
      </c>
      <c r="W72" s="21">
        <v>3145000</v>
      </c>
      <c r="X72" s="21"/>
      <c r="Y72" s="20"/>
      <c r="Z72" s="23">
        <v>3145000</v>
      </c>
    </row>
    <row r="73" spans="1:26" ht="13.5" hidden="1">
      <c r="A73" s="39" t="s">
        <v>106</v>
      </c>
      <c r="B73" s="19">
        <v>6497281</v>
      </c>
      <c r="C73" s="19"/>
      <c r="D73" s="20">
        <v>1987329</v>
      </c>
      <c r="E73" s="21">
        <v>1987329</v>
      </c>
      <c r="F73" s="21">
        <v>306050</v>
      </c>
      <c r="G73" s="21">
        <v>305311</v>
      </c>
      <c r="H73" s="21">
        <v>305972</v>
      </c>
      <c r="I73" s="21">
        <v>917333</v>
      </c>
      <c r="J73" s="21">
        <v>306108</v>
      </c>
      <c r="K73" s="21">
        <v>308960</v>
      </c>
      <c r="L73" s="21"/>
      <c r="M73" s="21">
        <v>615068</v>
      </c>
      <c r="N73" s="21">
        <v>308601</v>
      </c>
      <c r="O73" s="21">
        <v>104470</v>
      </c>
      <c r="P73" s="21">
        <v>504042</v>
      </c>
      <c r="Q73" s="21">
        <v>917113</v>
      </c>
      <c r="R73" s="21">
        <v>243253</v>
      </c>
      <c r="S73" s="21">
        <v>618788</v>
      </c>
      <c r="T73" s="21"/>
      <c r="U73" s="21">
        <v>862041</v>
      </c>
      <c r="V73" s="21">
        <v>3311555</v>
      </c>
      <c r="W73" s="21">
        <v>1987329</v>
      </c>
      <c r="X73" s="21"/>
      <c r="Y73" s="20"/>
      <c r="Z73" s="23">
        <v>1987329</v>
      </c>
    </row>
    <row r="74" spans="1:26" ht="13.5" hidden="1">
      <c r="A74" s="39" t="s">
        <v>107</v>
      </c>
      <c r="B74" s="19">
        <v>3863745</v>
      </c>
      <c r="C74" s="19"/>
      <c r="D74" s="20"/>
      <c r="E74" s="21"/>
      <c r="F74" s="21">
        <v>508845</v>
      </c>
      <c r="G74" s="21">
        <v>309793</v>
      </c>
      <c r="H74" s="21">
        <v>313874</v>
      </c>
      <c r="I74" s="21">
        <v>1132512</v>
      </c>
      <c r="J74" s="21"/>
      <c r="K74" s="21"/>
      <c r="L74" s="21"/>
      <c r="M74" s="21"/>
      <c r="N74" s="21">
        <v>384441</v>
      </c>
      <c r="O74" s="21">
        <v>201333</v>
      </c>
      <c r="P74" s="21">
        <v>337370</v>
      </c>
      <c r="Q74" s="21">
        <v>923144</v>
      </c>
      <c r="R74" s="21"/>
      <c r="S74" s="21">
        <v>641053</v>
      </c>
      <c r="T74" s="21"/>
      <c r="U74" s="21">
        <v>641053</v>
      </c>
      <c r="V74" s="21">
        <v>2696709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26137522</v>
      </c>
      <c r="D76" s="33">
        <v>20899200</v>
      </c>
      <c r="E76" s="34">
        <v>20899200</v>
      </c>
      <c r="F76" s="34">
        <v>5555670</v>
      </c>
      <c r="G76" s="34">
        <v>1799847</v>
      </c>
      <c r="H76" s="34">
        <v>1734375</v>
      </c>
      <c r="I76" s="34">
        <v>9089892</v>
      </c>
      <c r="J76" s="34">
        <v>1238756</v>
      </c>
      <c r="K76" s="34">
        <v>1228237</v>
      </c>
      <c r="L76" s="34">
        <v>5175685</v>
      </c>
      <c r="M76" s="34">
        <v>7642678</v>
      </c>
      <c r="N76" s="34">
        <v>1989351</v>
      </c>
      <c r="O76" s="34">
        <v>932338</v>
      </c>
      <c r="P76" s="34">
        <v>1558665</v>
      </c>
      <c r="Q76" s="34">
        <v>4480354</v>
      </c>
      <c r="R76" s="34">
        <v>1312602</v>
      </c>
      <c r="S76" s="34">
        <v>3611996</v>
      </c>
      <c r="T76" s="34"/>
      <c r="U76" s="34">
        <v>4924598</v>
      </c>
      <c r="V76" s="34">
        <v>26137522</v>
      </c>
      <c r="W76" s="34">
        <v>20899200</v>
      </c>
      <c r="X76" s="34"/>
      <c r="Y76" s="33"/>
      <c r="Z76" s="35">
        <v>20899200</v>
      </c>
    </row>
    <row r="77" spans="1:26" ht="13.5" hidden="1">
      <c r="A77" s="37" t="s">
        <v>31</v>
      </c>
      <c r="B77" s="19"/>
      <c r="C77" s="19">
        <v>7637941</v>
      </c>
      <c r="D77" s="20">
        <v>5517600</v>
      </c>
      <c r="E77" s="21">
        <v>5517600</v>
      </c>
      <c r="F77" s="21">
        <v>3382335</v>
      </c>
      <c r="G77" s="21"/>
      <c r="H77" s="21"/>
      <c r="I77" s="21">
        <v>3382335</v>
      </c>
      <c r="J77" s="21"/>
      <c r="K77" s="21"/>
      <c r="L77" s="21">
        <v>3974790</v>
      </c>
      <c r="M77" s="21">
        <v>3974790</v>
      </c>
      <c r="N77" s="21">
        <v>280816</v>
      </c>
      <c r="O77" s="21"/>
      <c r="P77" s="21"/>
      <c r="Q77" s="21">
        <v>280816</v>
      </c>
      <c r="R77" s="21"/>
      <c r="S77" s="21"/>
      <c r="T77" s="21"/>
      <c r="U77" s="21"/>
      <c r="V77" s="21">
        <v>7637941</v>
      </c>
      <c r="W77" s="21">
        <v>5517600</v>
      </c>
      <c r="X77" s="21"/>
      <c r="Y77" s="20"/>
      <c r="Z77" s="23">
        <v>5517600</v>
      </c>
    </row>
    <row r="78" spans="1:26" ht="13.5" hidden="1">
      <c r="A78" s="38" t="s">
        <v>32</v>
      </c>
      <c r="B78" s="19"/>
      <c r="C78" s="19">
        <v>18499581</v>
      </c>
      <c r="D78" s="20">
        <v>15381600</v>
      </c>
      <c r="E78" s="21">
        <v>15381600</v>
      </c>
      <c r="F78" s="21">
        <v>2173335</v>
      </c>
      <c r="G78" s="21">
        <v>1799847</v>
      </c>
      <c r="H78" s="21">
        <v>1734375</v>
      </c>
      <c r="I78" s="21">
        <v>5707557</v>
      </c>
      <c r="J78" s="21">
        <v>1238756</v>
      </c>
      <c r="K78" s="21">
        <v>1228237</v>
      </c>
      <c r="L78" s="21">
        <v>1200895</v>
      </c>
      <c r="M78" s="21">
        <v>3667888</v>
      </c>
      <c r="N78" s="21">
        <v>1708535</v>
      </c>
      <c r="O78" s="21">
        <v>932338</v>
      </c>
      <c r="P78" s="21">
        <v>1558665</v>
      </c>
      <c r="Q78" s="21">
        <v>4199538</v>
      </c>
      <c r="R78" s="21">
        <v>1312602</v>
      </c>
      <c r="S78" s="21">
        <v>3611996</v>
      </c>
      <c r="T78" s="21"/>
      <c r="U78" s="21">
        <v>4924598</v>
      </c>
      <c r="V78" s="21">
        <v>18499581</v>
      </c>
      <c r="W78" s="21">
        <v>15381600</v>
      </c>
      <c r="X78" s="21"/>
      <c r="Y78" s="20"/>
      <c r="Z78" s="23">
        <v>15381600</v>
      </c>
    </row>
    <row r="79" spans="1:26" ht="13.5" hidden="1">
      <c r="A79" s="39" t="s">
        <v>103</v>
      </c>
      <c r="B79" s="19"/>
      <c r="C79" s="19">
        <v>5727283</v>
      </c>
      <c r="D79" s="20">
        <v>8296800</v>
      </c>
      <c r="E79" s="21">
        <v>8296800</v>
      </c>
      <c r="F79" s="21">
        <v>1290805</v>
      </c>
      <c r="G79" s="21">
        <v>603350</v>
      </c>
      <c r="H79" s="21">
        <v>550114</v>
      </c>
      <c r="I79" s="21">
        <v>2444269</v>
      </c>
      <c r="J79" s="21">
        <v>409425</v>
      </c>
      <c r="K79" s="21">
        <v>171320</v>
      </c>
      <c r="L79" s="21">
        <v>269592</v>
      </c>
      <c r="M79" s="21">
        <v>850337</v>
      </c>
      <c r="N79" s="21">
        <v>713201</v>
      </c>
      <c r="O79" s="21">
        <v>111822</v>
      </c>
      <c r="P79" s="21">
        <v>378660</v>
      </c>
      <c r="Q79" s="21">
        <v>1203683</v>
      </c>
      <c r="R79" s="21">
        <v>365958</v>
      </c>
      <c r="S79" s="21">
        <v>863036</v>
      </c>
      <c r="T79" s="21"/>
      <c r="U79" s="21">
        <v>1228994</v>
      </c>
      <c r="V79" s="21">
        <v>5727283</v>
      </c>
      <c r="W79" s="21">
        <v>8296800</v>
      </c>
      <c r="X79" s="21"/>
      <c r="Y79" s="20"/>
      <c r="Z79" s="23">
        <v>8296800</v>
      </c>
    </row>
    <row r="80" spans="1:26" ht="13.5" hidden="1">
      <c r="A80" s="39" t="s">
        <v>104</v>
      </c>
      <c r="B80" s="19"/>
      <c r="C80" s="19">
        <v>4441610</v>
      </c>
      <c r="D80" s="20">
        <v>2988000</v>
      </c>
      <c r="E80" s="21">
        <v>2988000</v>
      </c>
      <c r="F80" s="21">
        <v>336325</v>
      </c>
      <c r="G80" s="21">
        <v>341837</v>
      </c>
      <c r="H80" s="21">
        <v>324338</v>
      </c>
      <c r="I80" s="21">
        <v>1002500</v>
      </c>
      <c r="J80" s="21">
        <v>282907</v>
      </c>
      <c r="K80" s="21">
        <v>472808</v>
      </c>
      <c r="L80" s="21">
        <v>385203</v>
      </c>
      <c r="M80" s="21">
        <v>1140918</v>
      </c>
      <c r="N80" s="21">
        <v>446417</v>
      </c>
      <c r="O80" s="21">
        <v>282554</v>
      </c>
      <c r="P80" s="21">
        <v>338593</v>
      </c>
      <c r="Q80" s="21">
        <v>1067564</v>
      </c>
      <c r="R80" s="21">
        <v>344588</v>
      </c>
      <c r="S80" s="21">
        <v>886040</v>
      </c>
      <c r="T80" s="21"/>
      <c r="U80" s="21">
        <v>1230628</v>
      </c>
      <c r="V80" s="21">
        <v>4441610</v>
      </c>
      <c r="W80" s="21">
        <v>2988000</v>
      </c>
      <c r="X80" s="21"/>
      <c r="Y80" s="20"/>
      <c r="Z80" s="23">
        <v>2988000</v>
      </c>
    </row>
    <row r="81" spans="1:26" ht="13.5" hidden="1">
      <c r="A81" s="39" t="s">
        <v>105</v>
      </c>
      <c r="B81" s="19"/>
      <c r="C81" s="19">
        <v>2676135</v>
      </c>
      <c r="D81" s="20">
        <v>2508000</v>
      </c>
      <c r="E81" s="21">
        <v>2508000</v>
      </c>
      <c r="F81" s="21">
        <v>240155</v>
      </c>
      <c r="G81" s="21">
        <v>239556</v>
      </c>
      <c r="H81" s="21">
        <v>240077</v>
      </c>
      <c r="I81" s="21">
        <v>719788</v>
      </c>
      <c r="J81" s="21">
        <v>240316</v>
      </c>
      <c r="K81" s="21">
        <v>275149</v>
      </c>
      <c r="L81" s="21">
        <v>239788</v>
      </c>
      <c r="M81" s="21">
        <v>755253</v>
      </c>
      <c r="N81" s="21">
        <v>240316</v>
      </c>
      <c r="O81" s="21">
        <v>120337</v>
      </c>
      <c r="P81" s="21"/>
      <c r="Q81" s="21">
        <v>360653</v>
      </c>
      <c r="R81" s="21">
        <v>358803</v>
      </c>
      <c r="S81" s="21">
        <v>481638</v>
      </c>
      <c r="T81" s="21"/>
      <c r="U81" s="21">
        <v>840441</v>
      </c>
      <c r="V81" s="21">
        <v>2676135</v>
      </c>
      <c r="W81" s="21">
        <v>2508000</v>
      </c>
      <c r="X81" s="21"/>
      <c r="Y81" s="20"/>
      <c r="Z81" s="23">
        <v>2508000</v>
      </c>
    </row>
    <row r="82" spans="1:26" ht="13.5" hidden="1">
      <c r="A82" s="39" t="s">
        <v>106</v>
      </c>
      <c r="B82" s="19"/>
      <c r="C82" s="19">
        <v>3617867</v>
      </c>
      <c r="D82" s="20">
        <v>1588800</v>
      </c>
      <c r="E82" s="21">
        <v>1588800</v>
      </c>
      <c r="F82" s="21">
        <v>306050</v>
      </c>
      <c r="G82" s="21">
        <v>305311</v>
      </c>
      <c r="H82" s="21">
        <v>305972</v>
      </c>
      <c r="I82" s="21">
        <v>917333</v>
      </c>
      <c r="J82" s="21">
        <v>306108</v>
      </c>
      <c r="K82" s="21">
        <v>308960</v>
      </c>
      <c r="L82" s="21">
        <v>306312</v>
      </c>
      <c r="M82" s="21">
        <v>921380</v>
      </c>
      <c r="N82" s="21">
        <v>308601</v>
      </c>
      <c r="O82" s="21">
        <v>104470</v>
      </c>
      <c r="P82" s="21">
        <v>504042</v>
      </c>
      <c r="Q82" s="21">
        <v>917113</v>
      </c>
      <c r="R82" s="21">
        <v>243253</v>
      </c>
      <c r="S82" s="21">
        <v>618788</v>
      </c>
      <c r="T82" s="21"/>
      <c r="U82" s="21">
        <v>862041</v>
      </c>
      <c r="V82" s="21">
        <v>3617867</v>
      </c>
      <c r="W82" s="21">
        <v>1588800</v>
      </c>
      <c r="X82" s="21"/>
      <c r="Y82" s="20"/>
      <c r="Z82" s="23">
        <v>1588800</v>
      </c>
    </row>
    <row r="83" spans="1:26" ht="13.5" hidden="1">
      <c r="A83" s="39" t="s">
        <v>107</v>
      </c>
      <c r="B83" s="19"/>
      <c r="C83" s="19">
        <v>2036686</v>
      </c>
      <c r="D83" s="20"/>
      <c r="E83" s="21"/>
      <c r="F83" s="21"/>
      <c r="G83" s="21">
        <v>309793</v>
      </c>
      <c r="H83" s="21">
        <v>313874</v>
      </c>
      <c r="I83" s="21">
        <v>623667</v>
      </c>
      <c r="J83" s="21"/>
      <c r="K83" s="21"/>
      <c r="L83" s="21"/>
      <c r="M83" s="21"/>
      <c r="N83" s="21"/>
      <c r="O83" s="21">
        <v>313155</v>
      </c>
      <c r="P83" s="21">
        <v>337370</v>
      </c>
      <c r="Q83" s="21">
        <v>650525</v>
      </c>
      <c r="R83" s="21"/>
      <c r="S83" s="21">
        <v>762494</v>
      </c>
      <c r="T83" s="21"/>
      <c r="U83" s="21">
        <v>762494</v>
      </c>
      <c r="V83" s="21">
        <v>2036686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31302552</v>
      </c>
      <c r="D5" s="158">
        <f>SUM(D6:D8)</f>
        <v>0</v>
      </c>
      <c r="E5" s="159">
        <f t="shared" si="0"/>
        <v>22405000</v>
      </c>
      <c r="F5" s="105">
        <f t="shared" si="0"/>
        <v>22405000</v>
      </c>
      <c r="G5" s="105">
        <f t="shared" si="0"/>
        <v>10580468</v>
      </c>
      <c r="H5" s="105">
        <f t="shared" si="0"/>
        <v>379769</v>
      </c>
      <c r="I5" s="105">
        <f t="shared" si="0"/>
        <v>452093</v>
      </c>
      <c r="J5" s="105">
        <f t="shared" si="0"/>
        <v>11412330</v>
      </c>
      <c r="K5" s="105">
        <f t="shared" si="0"/>
        <v>17618</v>
      </c>
      <c r="L5" s="105">
        <f t="shared" si="0"/>
        <v>4064</v>
      </c>
      <c r="M5" s="105">
        <f t="shared" si="0"/>
        <v>0</v>
      </c>
      <c r="N5" s="105">
        <f t="shared" si="0"/>
        <v>21682</v>
      </c>
      <c r="O5" s="105">
        <f t="shared" si="0"/>
        <v>1477935</v>
      </c>
      <c r="P5" s="105">
        <f t="shared" si="0"/>
        <v>240016</v>
      </c>
      <c r="Q5" s="105">
        <f t="shared" si="0"/>
        <v>3626440</v>
      </c>
      <c r="R5" s="105">
        <f t="shared" si="0"/>
        <v>5344391</v>
      </c>
      <c r="S5" s="105">
        <f t="shared" si="0"/>
        <v>34308</v>
      </c>
      <c r="T5" s="105">
        <f t="shared" si="0"/>
        <v>795693</v>
      </c>
      <c r="U5" s="105">
        <f t="shared" si="0"/>
        <v>0</v>
      </c>
      <c r="V5" s="105">
        <f t="shared" si="0"/>
        <v>830001</v>
      </c>
      <c r="W5" s="105">
        <f t="shared" si="0"/>
        <v>17608404</v>
      </c>
      <c r="X5" s="105">
        <f t="shared" si="0"/>
        <v>22405000</v>
      </c>
      <c r="Y5" s="105">
        <f t="shared" si="0"/>
        <v>-4796596</v>
      </c>
      <c r="Z5" s="142">
        <f>+IF(X5&lt;&gt;0,+(Y5/X5)*100,0)</f>
        <v>-21.408596295469764</v>
      </c>
      <c r="AA5" s="158">
        <f>SUM(AA6:AA8)</f>
        <v>22405000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3392637</v>
      </c>
      <c r="H6" s="65">
        <v>22110</v>
      </c>
      <c r="I6" s="65">
        <v>11650</v>
      </c>
      <c r="J6" s="65">
        <v>3426397</v>
      </c>
      <c r="K6" s="65">
        <v>4867</v>
      </c>
      <c r="L6" s="65">
        <v>4064</v>
      </c>
      <c r="M6" s="65"/>
      <c r="N6" s="65">
        <v>8931</v>
      </c>
      <c r="O6" s="65">
        <v>290230</v>
      </c>
      <c r="P6" s="65">
        <v>1800</v>
      </c>
      <c r="Q6" s="65">
        <v>27487</v>
      </c>
      <c r="R6" s="65">
        <v>319517</v>
      </c>
      <c r="S6" s="65">
        <v>20791</v>
      </c>
      <c r="T6" s="65">
        <v>30400</v>
      </c>
      <c r="U6" s="65"/>
      <c r="V6" s="65">
        <v>51191</v>
      </c>
      <c r="W6" s="65">
        <v>3806036</v>
      </c>
      <c r="X6" s="65"/>
      <c r="Y6" s="65">
        <v>3806036</v>
      </c>
      <c r="Z6" s="145">
        <v>0</v>
      </c>
      <c r="AA6" s="160"/>
    </row>
    <row r="7" spans="1:27" ht="13.5">
      <c r="A7" s="143" t="s">
        <v>76</v>
      </c>
      <c r="B7" s="141"/>
      <c r="C7" s="162">
        <v>27438807</v>
      </c>
      <c r="D7" s="162"/>
      <c r="E7" s="163">
        <v>22405000</v>
      </c>
      <c r="F7" s="164">
        <v>22405000</v>
      </c>
      <c r="G7" s="164">
        <v>7187831</v>
      </c>
      <c r="H7" s="164">
        <v>329504</v>
      </c>
      <c r="I7" s="164">
        <v>319901</v>
      </c>
      <c r="J7" s="164">
        <v>7837236</v>
      </c>
      <c r="K7" s="164">
        <v>12751</v>
      </c>
      <c r="L7" s="164"/>
      <c r="M7" s="164"/>
      <c r="N7" s="164">
        <v>12751</v>
      </c>
      <c r="O7" s="164">
        <v>1187705</v>
      </c>
      <c r="P7" s="164">
        <v>204880</v>
      </c>
      <c r="Q7" s="164">
        <v>3588668</v>
      </c>
      <c r="R7" s="164">
        <v>4981253</v>
      </c>
      <c r="S7" s="164">
        <v>12333</v>
      </c>
      <c r="T7" s="164">
        <v>672248</v>
      </c>
      <c r="U7" s="164"/>
      <c r="V7" s="164">
        <v>684581</v>
      </c>
      <c r="W7" s="164">
        <v>13515821</v>
      </c>
      <c r="X7" s="164">
        <v>22405000</v>
      </c>
      <c r="Y7" s="164">
        <v>-8889179</v>
      </c>
      <c r="Z7" s="146">
        <v>-39.67</v>
      </c>
      <c r="AA7" s="162">
        <v>22405000</v>
      </c>
    </row>
    <row r="8" spans="1:27" ht="13.5">
      <c r="A8" s="143" t="s">
        <v>77</v>
      </c>
      <c r="B8" s="141"/>
      <c r="C8" s="160">
        <v>3863745</v>
      </c>
      <c r="D8" s="160"/>
      <c r="E8" s="161"/>
      <c r="F8" s="65"/>
      <c r="G8" s="65"/>
      <c r="H8" s="65">
        <v>28155</v>
      </c>
      <c r="I8" s="65">
        <v>120542</v>
      </c>
      <c r="J8" s="65">
        <v>148697</v>
      </c>
      <c r="K8" s="65"/>
      <c r="L8" s="65"/>
      <c r="M8" s="65"/>
      <c r="N8" s="65"/>
      <c r="O8" s="65"/>
      <c r="P8" s="65">
        <v>33336</v>
      </c>
      <c r="Q8" s="65">
        <v>10285</v>
      </c>
      <c r="R8" s="65">
        <v>43621</v>
      </c>
      <c r="S8" s="65">
        <v>1184</v>
      </c>
      <c r="T8" s="65">
        <v>93045</v>
      </c>
      <c r="U8" s="65"/>
      <c r="V8" s="65">
        <v>94229</v>
      </c>
      <c r="W8" s="65">
        <v>286547</v>
      </c>
      <c r="X8" s="65"/>
      <c r="Y8" s="65">
        <v>286547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11741143</v>
      </c>
      <c r="F9" s="105">
        <f t="shared" si="1"/>
        <v>11741143</v>
      </c>
      <c r="G9" s="105">
        <f t="shared" si="1"/>
        <v>204581</v>
      </c>
      <c r="H9" s="105">
        <f t="shared" si="1"/>
        <v>4229</v>
      </c>
      <c r="I9" s="105">
        <f t="shared" si="1"/>
        <v>10843</v>
      </c>
      <c r="J9" s="105">
        <f t="shared" si="1"/>
        <v>219653</v>
      </c>
      <c r="K9" s="105">
        <f t="shared" si="1"/>
        <v>12431</v>
      </c>
      <c r="L9" s="105">
        <f t="shared" si="1"/>
        <v>350889</v>
      </c>
      <c r="M9" s="105">
        <f t="shared" si="1"/>
        <v>0</v>
      </c>
      <c r="N9" s="105">
        <f t="shared" si="1"/>
        <v>363320</v>
      </c>
      <c r="O9" s="105">
        <f t="shared" si="1"/>
        <v>124338</v>
      </c>
      <c r="P9" s="105">
        <f t="shared" si="1"/>
        <v>6413</v>
      </c>
      <c r="Q9" s="105">
        <f t="shared" si="1"/>
        <v>5733696</v>
      </c>
      <c r="R9" s="105">
        <f t="shared" si="1"/>
        <v>5864447</v>
      </c>
      <c r="S9" s="105">
        <f t="shared" si="1"/>
        <v>55733</v>
      </c>
      <c r="T9" s="105">
        <f t="shared" si="1"/>
        <v>68320</v>
      </c>
      <c r="U9" s="105">
        <f t="shared" si="1"/>
        <v>0</v>
      </c>
      <c r="V9" s="105">
        <f t="shared" si="1"/>
        <v>124053</v>
      </c>
      <c r="W9" s="105">
        <f t="shared" si="1"/>
        <v>6571473</v>
      </c>
      <c r="X9" s="105">
        <f t="shared" si="1"/>
        <v>11741143</v>
      </c>
      <c r="Y9" s="105">
        <f t="shared" si="1"/>
        <v>-5169670</v>
      </c>
      <c r="Z9" s="142">
        <f>+IF(X9&lt;&gt;0,+(Y9/X9)*100,0)</f>
        <v>-44.03038102849101</v>
      </c>
      <c r="AA9" s="158">
        <f>SUM(AA10:AA14)</f>
        <v>11741143</v>
      </c>
    </row>
    <row r="10" spans="1:27" ht="13.5">
      <c r="A10" s="143" t="s">
        <v>79</v>
      </c>
      <c r="B10" s="141"/>
      <c r="C10" s="160"/>
      <c r="D10" s="160"/>
      <c r="E10" s="161">
        <v>11741143</v>
      </c>
      <c r="F10" s="65">
        <v>11741143</v>
      </c>
      <c r="G10" s="65">
        <v>204581</v>
      </c>
      <c r="H10" s="65">
        <v>4229</v>
      </c>
      <c r="I10" s="65">
        <v>10843</v>
      </c>
      <c r="J10" s="65">
        <v>219653</v>
      </c>
      <c r="K10" s="65">
        <v>12431</v>
      </c>
      <c r="L10" s="65">
        <v>350889</v>
      </c>
      <c r="M10" s="65"/>
      <c r="N10" s="65">
        <v>363320</v>
      </c>
      <c r="O10" s="65">
        <v>124338</v>
      </c>
      <c r="P10" s="65">
        <v>6413</v>
      </c>
      <c r="Q10" s="65">
        <v>5733646</v>
      </c>
      <c r="R10" s="65">
        <v>5864397</v>
      </c>
      <c r="S10" s="65">
        <v>55733</v>
      </c>
      <c r="T10" s="65">
        <v>66264</v>
      </c>
      <c r="U10" s="65"/>
      <c r="V10" s="65">
        <v>121997</v>
      </c>
      <c r="W10" s="65">
        <v>6569367</v>
      </c>
      <c r="X10" s="65">
        <v>11741143</v>
      </c>
      <c r="Y10" s="65">
        <v>-5171776</v>
      </c>
      <c r="Z10" s="145">
        <v>-44.05</v>
      </c>
      <c r="AA10" s="160">
        <v>11741143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>
        <v>50</v>
      </c>
      <c r="R14" s="164">
        <v>50</v>
      </c>
      <c r="S14" s="164"/>
      <c r="T14" s="164">
        <v>2056</v>
      </c>
      <c r="U14" s="164"/>
      <c r="V14" s="164">
        <v>2056</v>
      </c>
      <c r="W14" s="164">
        <v>2106</v>
      </c>
      <c r="X14" s="164"/>
      <c r="Y14" s="164">
        <v>2106</v>
      </c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19842328</v>
      </c>
      <c r="D19" s="158">
        <f>SUM(D20:D23)</f>
        <v>0</v>
      </c>
      <c r="E19" s="159">
        <f t="shared" si="3"/>
        <v>26965834</v>
      </c>
      <c r="F19" s="105">
        <f t="shared" si="3"/>
        <v>26965834</v>
      </c>
      <c r="G19" s="105">
        <f t="shared" si="3"/>
        <v>2173335</v>
      </c>
      <c r="H19" s="105">
        <f t="shared" si="3"/>
        <v>2220057</v>
      </c>
      <c r="I19" s="105">
        <f t="shared" si="3"/>
        <v>2768922</v>
      </c>
      <c r="J19" s="105">
        <f t="shared" si="3"/>
        <v>7162314</v>
      </c>
      <c r="K19" s="105">
        <f t="shared" si="3"/>
        <v>1306735</v>
      </c>
      <c r="L19" s="105">
        <f t="shared" si="3"/>
        <v>1860081</v>
      </c>
      <c r="M19" s="105">
        <f t="shared" si="3"/>
        <v>0</v>
      </c>
      <c r="N19" s="105">
        <f t="shared" si="3"/>
        <v>3166816</v>
      </c>
      <c r="O19" s="105">
        <f t="shared" si="3"/>
        <v>1708535</v>
      </c>
      <c r="P19" s="105">
        <f t="shared" si="3"/>
        <v>1686207</v>
      </c>
      <c r="Q19" s="105">
        <f t="shared" si="3"/>
        <v>1293097</v>
      </c>
      <c r="R19" s="105">
        <f t="shared" si="3"/>
        <v>4687839</v>
      </c>
      <c r="S19" s="105">
        <f t="shared" si="3"/>
        <v>2467545</v>
      </c>
      <c r="T19" s="105">
        <f t="shared" si="3"/>
        <v>3364376</v>
      </c>
      <c r="U19" s="105">
        <f t="shared" si="3"/>
        <v>0</v>
      </c>
      <c r="V19" s="105">
        <f t="shared" si="3"/>
        <v>5831921</v>
      </c>
      <c r="W19" s="105">
        <f t="shared" si="3"/>
        <v>20848890</v>
      </c>
      <c r="X19" s="105">
        <f t="shared" si="3"/>
        <v>26965834</v>
      </c>
      <c r="Y19" s="105">
        <f t="shared" si="3"/>
        <v>-6116944</v>
      </c>
      <c r="Z19" s="142">
        <f>+IF(X19&lt;&gt;0,+(Y19/X19)*100,0)</f>
        <v>-22.68405271648561</v>
      </c>
      <c r="AA19" s="158">
        <f>SUM(AA20:AA23)</f>
        <v>26965834</v>
      </c>
    </row>
    <row r="20" spans="1:27" ht="13.5">
      <c r="A20" s="143" t="s">
        <v>89</v>
      </c>
      <c r="B20" s="141"/>
      <c r="C20" s="160">
        <v>7464954</v>
      </c>
      <c r="D20" s="160"/>
      <c r="E20" s="161">
        <v>10371487</v>
      </c>
      <c r="F20" s="65">
        <v>10371487</v>
      </c>
      <c r="G20" s="65">
        <v>1290805</v>
      </c>
      <c r="H20" s="65">
        <v>1333046</v>
      </c>
      <c r="I20" s="65">
        <v>1898535</v>
      </c>
      <c r="J20" s="65">
        <v>4522386</v>
      </c>
      <c r="K20" s="65">
        <v>481303</v>
      </c>
      <c r="L20" s="65">
        <v>803164</v>
      </c>
      <c r="M20" s="65"/>
      <c r="N20" s="65">
        <v>1284467</v>
      </c>
      <c r="O20" s="65">
        <v>713201</v>
      </c>
      <c r="P20" s="65">
        <v>588594</v>
      </c>
      <c r="Q20" s="65">
        <v>450212</v>
      </c>
      <c r="R20" s="65">
        <v>1752007</v>
      </c>
      <c r="S20" s="65">
        <v>788445</v>
      </c>
      <c r="T20" s="65">
        <v>1364994</v>
      </c>
      <c r="U20" s="65"/>
      <c r="V20" s="65">
        <v>2153439</v>
      </c>
      <c r="W20" s="65">
        <v>9712299</v>
      </c>
      <c r="X20" s="65">
        <v>10371487</v>
      </c>
      <c r="Y20" s="65">
        <v>-659188</v>
      </c>
      <c r="Z20" s="145">
        <v>-6.36</v>
      </c>
      <c r="AA20" s="160">
        <v>10371487</v>
      </c>
    </row>
    <row r="21" spans="1:27" ht="13.5">
      <c r="A21" s="143" t="s">
        <v>90</v>
      </c>
      <c r="B21" s="141"/>
      <c r="C21" s="160">
        <v>3230515</v>
      </c>
      <c r="D21" s="160"/>
      <c r="E21" s="161">
        <v>3735018</v>
      </c>
      <c r="F21" s="65">
        <v>3735018</v>
      </c>
      <c r="G21" s="65">
        <v>336325</v>
      </c>
      <c r="H21" s="65">
        <v>341837</v>
      </c>
      <c r="I21" s="65">
        <v>324338</v>
      </c>
      <c r="J21" s="65">
        <v>1002500</v>
      </c>
      <c r="K21" s="65">
        <v>276698</v>
      </c>
      <c r="L21" s="65">
        <v>472808</v>
      </c>
      <c r="M21" s="65"/>
      <c r="N21" s="65">
        <v>749506</v>
      </c>
      <c r="O21" s="65">
        <v>446417</v>
      </c>
      <c r="P21" s="65">
        <v>871147</v>
      </c>
      <c r="Q21" s="65">
        <v>338743</v>
      </c>
      <c r="R21" s="65">
        <v>1656307</v>
      </c>
      <c r="S21" s="65">
        <v>715259</v>
      </c>
      <c r="T21" s="65">
        <v>886040</v>
      </c>
      <c r="U21" s="65"/>
      <c r="V21" s="65">
        <v>1601299</v>
      </c>
      <c r="W21" s="65">
        <v>5009612</v>
      </c>
      <c r="X21" s="65">
        <v>3735018</v>
      </c>
      <c r="Y21" s="65">
        <v>1274594</v>
      </c>
      <c r="Z21" s="145">
        <v>34.13</v>
      </c>
      <c r="AA21" s="160">
        <v>3735018</v>
      </c>
    </row>
    <row r="22" spans="1:27" ht="13.5">
      <c r="A22" s="143" t="s">
        <v>91</v>
      </c>
      <c r="B22" s="141"/>
      <c r="C22" s="162">
        <v>2649578</v>
      </c>
      <c r="D22" s="162"/>
      <c r="E22" s="163">
        <v>3145000</v>
      </c>
      <c r="F22" s="164">
        <v>3145000</v>
      </c>
      <c r="G22" s="164">
        <v>240155</v>
      </c>
      <c r="H22" s="164">
        <v>239556</v>
      </c>
      <c r="I22" s="164">
        <v>240077</v>
      </c>
      <c r="J22" s="164">
        <v>719788</v>
      </c>
      <c r="K22" s="164">
        <v>240316</v>
      </c>
      <c r="L22" s="164">
        <v>275149</v>
      </c>
      <c r="M22" s="164"/>
      <c r="N22" s="164">
        <v>515465</v>
      </c>
      <c r="O22" s="164">
        <v>240316</v>
      </c>
      <c r="P22" s="164">
        <v>120337</v>
      </c>
      <c r="Q22" s="164">
        <v>100</v>
      </c>
      <c r="R22" s="164">
        <v>360753</v>
      </c>
      <c r="S22" s="164">
        <v>717606</v>
      </c>
      <c r="T22" s="164">
        <v>494554</v>
      </c>
      <c r="U22" s="164"/>
      <c r="V22" s="164">
        <v>1212160</v>
      </c>
      <c r="W22" s="164">
        <v>2808166</v>
      </c>
      <c r="X22" s="164">
        <v>3145000</v>
      </c>
      <c r="Y22" s="164">
        <v>-336834</v>
      </c>
      <c r="Z22" s="146">
        <v>-10.71</v>
      </c>
      <c r="AA22" s="162">
        <v>3145000</v>
      </c>
    </row>
    <row r="23" spans="1:27" ht="13.5">
      <c r="A23" s="143" t="s">
        <v>92</v>
      </c>
      <c r="B23" s="141"/>
      <c r="C23" s="160">
        <v>6497281</v>
      </c>
      <c r="D23" s="160"/>
      <c r="E23" s="161">
        <v>9714329</v>
      </c>
      <c r="F23" s="65">
        <v>9714329</v>
      </c>
      <c r="G23" s="65">
        <v>306050</v>
      </c>
      <c r="H23" s="65">
        <v>305618</v>
      </c>
      <c r="I23" s="65">
        <v>305972</v>
      </c>
      <c r="J23" s="65">
        <v>917640</v>
      </c>
      <c r="K23" s="65">
        <v>308418</v>
      </c>
      <c r="L23" s="65">
        <v>308960</v>
      </c>
      <c r="M23" s="65"/>
      <c r="N23" s="65">
        <v>617378</v>
      </c>
      <c r="O23" s="65">
        <v>308601</v>
      </c>
      <c r="P23" s="65">
        <v>106129</v>
      </c>
      <c r="Q23" s="65">
        <v>504042</v>
      </c>
      <c r="R23" s="65">
        <v>918772</v>
      </c>
      <c r="S23" s="65">
        <v>246235</v>
      </c>
      <c r="T23" s="65">
        <v>618788</v>
      </c>
      <c r="U23" s="65"/>
      <c r="V23" s="65">
        <v>865023</v>
      </c>
      <c r="W23" s="65">
        <v>3318813</v>
      </c>
      <c r="X23" s="65">
        <v>9714329</v>
      </c>
      <c r="Y23" s="65">
        <v>-6395516</v>
      </c>
      <c r="Z23" s="145">
        <v>-65.84</v>
      </c>
      <c r="AA23" s="160">
        <v>9714329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51144880</v>
      </c>
      <c r="D25" s="177">
        <f>+D5+D9+D15+D19+D24</f>
        <v>0</v>
      </c>
      <c r="E25" s="178">
        <f t="shared" si="4"/>
        <v>61111977</v>
      </c>
      <c r="F25" s="78">
        <f t="shared" si="4"/>
        <v>61111977</v>
      </c>
      <c r="G25" s="78">
        <f t="shared" si="4"/>
        <v>12958384</v>
      </c>
      <c r="H25" s="78">
        <f t="shared" si="4"/>
        <v>2604055</v>
      </c>
      <c r="I25" s="78">
        <f t="shared" si="4"/>
        <v>3231858</v>
      </c>
      <c r="J25" s="78">
        <f t="shared" si="4"/>
        <v>18794297</v>
      </c>
      <c r="K25" s="78">
        <f t="shared" si="4"/>
        <v>1336784</v>
      </c>
      <c r="L25" s="78">
        <f t="shared" si="4"/>
        <v>2215034</v>
      </c>
      <c r="M25" s="78">
        <f t="shared" si="4"/>
        <v>0</v>
      </c>
      <c r="N25" s="78">
        <f t="shared" si="4"/>
        <v>3551818</v>
      </c>
      <c r="O25" s="78">
        <f t="shared" si="4"/>
        <v>3310808</v>
      </c>
      <c r="P25" s="78">
        <f t="shared" si="4"/>
        <v>1932636</v>
      </c>
      <c r="Q25" s="78">
        <f t="shared" si="4"/>
        <v>10653233</v>
      </c>
      <c r="R25" s="78">
        <f t="shared" si="4"/>
        <v>15896677</v>
      </c>
      <c r="S25" s="78">
        <f t="shared" si="4"/>
        <v>2557586</v>
      </c>
      <c r="T25" s="78">
        <f t="shared" si="4"/>
        <v>4228389</v>
      </c>
      <c r="U25" s="78">
        <f t="shared" si="4"/>
        <v>0</v>
      </c>
      <c r="V25" s="78">
        <f t="shared" si="4"/>
        <v>6785975</v>
      </c>
      <c r="W25" s="78">
        <f t="shared" si="4"/>
        <v>45028767</v>
      </c>
      <c r="X25" s="78">
        <f t="shared" si="4"/>
        <v>61111977</v>
      </c>
      <c r="Y25" s="78">
        <f t="shared" si="4"/>
        <v>-16083210</v>
      </c>
      <c r="Z25" s="179">
        <f>+IF(X25&lt;&gt;0,+(Y25/X25)*100,0)</f>
        <v>-26.317607103432444</v>
      </c>
      <c r="AA25" s="177">
        <f>+AA5+AA9+AA15+AA19+AA24</f>
        <v>61111977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12100010</v>
      </c>
      <c r="D28" s="158">
        <f>SUM(D29:D31)</f>
        <v>0</v>
      </c>
      <c r="E28" s="159">
        <f t="shared" si="5"/>
        <v>17607582</v>
      </c>
      <c r="F28" s="105">
        <f t="shared" si="5"/>
        <v>17607582</v>
      </c>
      <c r="G28" s="105">
        <f t="shared" si="5"/>
        <v>699846</v>
      </c>
      <c r="H28" s="105">
        <f t="shared" si="5"/>
        <v>1170750</v>
      </c>
      <c r="I28" s="105">
        <f t="shared" si="5"/>
        <v>1162981</v>
      </c>
      <c r="J28" s="105">
        <f t="shared" si="5"/>
        <v>3033577</v>
      </c>
      <c r="K28" s="105">
        <f t="shared" si="5"/>
        <v>1572940</v>
      </c>
      <c r="L28" s="105">
        <f t="shared" si="5"/>
        <v>1849525</v>
      </c>
      <c r="M28" s="105">
        <f t="shared" si="5"/>
        <v>0</v>
      </c>
      <c r="N28" s="105">
        <f t="shared" si="5"/>
        <v>3422465</v>
      </c>
      <c r="O28" s="105">
        <f t="shared" si="5"/>
        <v>1771373</v>
      </c>
      <c r="P28" s="105">
        <f t="shared" si="5"/>
        <v>1446274</v>
      </c>
      <c r="Q28" s="105">
        <f t="shared" si="5"/>
        <v>1280514</v>
      </c>
      <c r="R28" s="105">
        <f t="shared" si="5"/>
        <v>4498161</v>
      </c>
      <c r="S28" s="105">
        <f t="shared" si="5"/>
        <v>1443401</v>
      </c>
      <c r="T28" s="105">
        <f t="shared" si="5"/>
        <v>1747120</v>
      </c>
      <c r="U28" s="105">
        <f t="shared" si="5"/>
        <v>0</v>
      </c>
      <c r="V28" s="105">
        <f t="shared" si="5"/>
        <v>3190521</v>
      </c>
      <c r="W28" s="105">
        <f t="shared" si="5"/>
        <v>14144724</v>
      </c>
      <c r="X28" s="105">
        <f t="shared" si="5"/>
        <v>17607582</v>
      </c>
      <c r="Y28" s="105">
        <f t="shared" si="5"/>
        <v>-3462858</v>
      </c>
      <c r="Z28" s="142">
        <f>+IF(X28&lt;&gt;0,+(Y28/X28)*100,0)</f>
        <v>-19.66685715278793</v>
      </c>
      <c r="AA28" s="158">
        <f>SUM(AA29:AA31)</f>
        <v>17607582</v>
      </c>
    </row>
    <row r="29" spans="1:27" ht="13.5">
      <c r="A29" s="143" t="s">
        <v>75</v>
      </c>
      <c r="B29" s="141"/>
      <c r="C29" s="160">
        <v>2544935</v>
      </c>
      <c r="D29" s="160"/>
      <c r="E29" s="161">
        <v>2808216</v>
      </c>
      <c r="F29" s="65">
        <v>2808216</v>
      </c>
      <c r="G29" s="65">
        <v>265107</v>
      </c>
      <c r="H29" s="65">
        <v>698443</v>
      </c>
      <c r="I29" s="65">
        <v>437108</v>
      </c>
      <c r="J29" s="65">
        <v>1400658</v>
      </c>
      <c r="K29" s="65">
        <v>326257</v>
      </c>
      <c r="L29" s="65">
        <v>1110895</v>
      </c>
      <c r="M29" s="65"/>
      <c r="N29" s="65">
        <v>1437152</v>
      </c>
      <c r="O29" s="65">
        <v>423995</v>
      </c>
      <c r="P29" s="65">
        <v>657387</v>
      </c>
      <c r="Q29" s="65">
        <v>265499</v>
      </c>
      <c r="R29" s="65">
        <v>1346881</v>
      </c>
      <c r="S29" s="65">
        <v>252289</v>
      </c>
      <c r="T29" s="65">
        <v>274095</v>
      </c>
      <c r="U29" s="65"/>
      <c r="V29" s="65">
        <v>526384</v>
      </c>
      <c r="W29" s="65">
        <v>4711075</v>
      </c>
      <c r="X29" s="65">
        <v>2808216</v>
      </c>
      <c r="Y29" s="65">
        <v>1902859</v>
      </c>
      <c r="Z29" s="145">
        <v>67.76</v>
      </c>
      <c r="AA29" s="160">
        <v>2808216</v>
      </c>
    </row>
    <row r="30" spans="1:27" ht="13.5">
      <c r="A30" s="143" t="s">
        <v>76</v>
      </c>
      <c r="B30" s="141"/>
      <c r="C30" s="162">
        <v>8063853</v>
      </c>
      <c r="D30" s="162"/>
      <c r="E30" s="163">
        <v>10584991</v>
      </c>
      <c r="F30" s="164">
        <v>10584991</v>
      </c>
      <c r="G30" s="164">
        <v>146336</v>
      </c>
      <c r="H30" s="164">
        <v>225726</v>
      </c>
      <c r="I30" s="164">
        <v>550719</v>
      </c>
      <c r="J30" s="164">
        <v>922781</v>
      </c>
      <c r="K30" s="164">
        <v>1061138</v>
      </c>
      <c r="L30" s="164">
        <v>440399</v>
      </c>
      <c r="M30" s="164"/>
      <c r="N30" s="164">
        <v>1501537</v>
      </c>
      <c r="O30" s="164">
        <v>1347378</v>
      </c>
      <c r="P30" s="164">
        <v>474113</v>
      </c>
      <c r="Q30" s="164">
        <v>819803</v>
      </c>
      <c r="R30" s="164">
        <v>2641294</v>
      </c>
      <c r="S30" s="164">
        <v>1006075</v>
      </c>
      <c r="T30" s="164">
        <v>1233044</v>
      </c>
      <c r="U30" s="164"/>
      <c r="V30" s="164">
        <v>2239119</v>
      </c>
      <c r="W30" s="164">
        <v>7304731</v>
      </c>
      <c r="X30" s="164">
        <v>10584991</v>
      </c>
      <c r="Y30" s="164">
        <v>-3280260</v>
      </c>
      <c r="Z30" s="146">
        <v>-30.99</v>
      </c>
      <c r="AA30" s="162">
        <v>10584991</v>
      </c>
    </row>
    <row r="31" spans="1:27" ht="13.5">
      <c r="A31" s="143" t="s">
        <v>77</v>
      </c>
      <c r="B31" s="141"/>
      <c r="C31" s="160">
        <v>1491222</v>
      </c>
      <c r="D31" s="160"/>
      <c r="E31" s="161">
        <v>4214375</v>
      </c>
      <c r="F31" s="65">
        <v>4214375</v>
      </c>
      <c r="G31" s="65">
        <v>288403</v>
      </c>
      <c r="H31" s="65">
        <v>246581</v>
      </c>
      <c r="I31" s="65">
        <v>175154</v>
      </c>
      <c r="J31" s="65">
        <v>710138</v>
      </c>
      <c r="K31" s="65">
        <v>185545</v>
      </c>
      <c r="L31" s="65">
        <v>298231</v>
      </c>
      <c r="M31" s="65"/>
      <c r="N31" s="65">
        <v>483776</v>
      </c>
      <c r="O31" s="65"/>
      <c r="P31" s="65">
        <v>314774</v>
      </c>
      <c r="Q31" s="65">
        <v>195212</v>
      </c>
      <c r="R31" s="65">
        <v>509986</v>
      </c>
      <c r="S31" s="65">
        <v>185037</v>
      </c>
      <c r="T31" s="65">
        <v>239981</v>
      </c>
      <c r="U31" s="65"/>
      <c r="V31" s="65">
        <v>425018</v>
      </c>
      <c r="W31" s="65">
        <v>2128918</v>
      </c>
      <c r="X31" s="65">
        <v>4214375</v>
      </c>
      <c r="Y31" s="65">
        <v>-2085457</v>
      </c>
      <c r="Z31" s="145">
        <v>-49.48</v>
      </c>
      <c r="AA31" s="160">
        <v>4214375</v>
      </c>
    </row>
    <row r="32" spans="1:27" ht="13.5">
      <c r="A32" s="140" t="s">
        <v>78</v>
      </c>
      <c r="B32" s="141"/>
      <c r="C32" s="158">
        <f aca="true" t="shared" si="6" ref="C32:Y32">SUM(C33:C37)</f>
        <v>3872163</v>
      </c>
      <c r="D32" s="158">
        <f>SUM(D33:D37)</f>
        <v>0</v>
      </c>
      <c r="E32" s="159">
        <f t="shared" si="6"/>
        <v>20355132</v>
      </c>
      <c r="F32" s="105">
        <f t="shared" si="6"/>
        <v>20355132</v>
      </c>
      <c r="G32" s="105">
        <f t="shared" si="6"/>
        <v>43376</v>
      </c>
      <c r="H32" s="105">
        <f t="shared" si="6"/>
        <v>325182</v>
      </c>
      <c r="I32" s="105">
        <f t="shared" si="6"/>
        <v>333319</v>
      </c>
      <c r="J32" s="105">
        <f t="shared" si="6"/>
        <v>701877</v>
      </c>
      <c r="K32" s="105">
        <f t="shared" si="6"/>
        <v>437420</v>
      </c>
      <c r="L32" s="105">
        <f t="shared" si="6"/>
        <v>535169</v>
      </c>
      <c r="M32" s="105">
        <f t="shared" si="6"/>
        <v>0</v>
      </c>
      <c r="N32" s="105">
        <f t="shared" si="6"/>
        <v>972589</v>
      </c>
      <c r="O32" s="105">
        <f t="shared" si="6"/>
        <v>245873</v>
      </c>
      <c r="P32" s="105">
        <f t="shared" si="6"/>
        <v>410351</v>
      </c>
      <c r="Q32" s="105">
        <f t="shared" si="6"/>
        <v>507483</v>
      </c>
      <c r="R32" s="105">
        <f t="shared" si="6"/>
        <v>1163707</v>
      </c>
      <c r="S32" s="105">
        <f t="shared" si="6"/>
        <v>498569</v>
      </c>
      <c r="T32" s="105">
        <f t="shared" si="6"/>
        <v>488732</v>
      </c>
      <c r="U32" s="105">
        <f t="shared" si="6"/>
        <v>0</v>
      </c>
      <c r="V32" s="105">
        <f t="shared" si="6"/>
        <v>987301</v>
      </c>
      <c r="W32" s="105">
        <f t="shared" si="6"/>
        <v>3825474</v>
      </c>
      <c r="X32" s="105">
        <f t="shared" si="6"/>
        <v>20355132</v>
      </c>
      <c r="Y32" s="105">
        <f t="shared" si="6"/>
        <v>-16529658</v>
      </c>
      <c r="Z32" s="142">
        <f>+IF(X32&lt;&gt;0,+(Y32/X32)*100,0)</f>
        <v>-81.20634147693073</v>
      </c>
      <c r="AA32" s="158">
        <f>SUM(AA33:AA37)</f>
        <v>20355132</v>
      </c>
    </row>
    <row r="33" spans="1:27" ht="13.5">
      <c r="A33" s="143" t="s">
        <v>79</v>
      </c>
      <c r="B33" s="141"/>
      <c r="C33" s="160">
        <v>3705982</v>
      </c>
      <c r="D33" s="160"/>
      <c r="E33" s="161">
        <v>20355132</v>
      </c>
      <c r="F33" s="65">
        <v>20355132</v>
      </c>
      <c r="G33" s="65">
        <v>39615</v>
      </c>
      <c r="H33" s="65">
        <v>324952</v>
      </c>
      <c r="I33" s="65">
        <v>231496</v>
      </c>
      <c r="J33" s="65">
        <v>596063</v>
      </c>
      <c r="K33" s="65">
        <v>422983</v>
      </c>
      <c r="L33" s="65">
        <v>511980</v>
      </c>
      <c r="M33" s="65"/>
      <c r="N33" s="65">
        <v>934963</v>
      </c>
      <c r="O33" s="65">
        <v>231548</v>
      </c>
      <c r="P33" s="65">
        <v>394159</v>
      </c>
      <c r="Q33" s="65">
        <v>488695</v>
      </c>
      <c r="R33" s="65">
        <v>1114402</v>
      </c>
      <c r="S33" s="65">
        <v>480056</v>
      </c>
      <c r="T33" s="65">
        <v>467659</v>
      </c>
      <c r="U33" s="65"/>
      <c r="V33" s="65">
        <v>947715</v>
      </c>
      <c r="W33" s="65">
        <v>3593143</v>
      </c>
      <c r="X33" s="65">
        <v>20355132</v>
      </c>
      <c r="Y33" s="65">
        <v>-16761989</v>
      </c>
      <c r="Z33" s="145">
        <v>-82.35</v>
      </c>
      <c r="AA33" s="160">
        <v>20355132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>
        <v>2696</v>
      </c>
      <c r="H35" s="65"/>
      <c r="I35" s="65"/>
      <c r="J35" s="65">
        <v>2696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>
        <v>2696</v>
      </c>
      <c r="X35" s="65"/>
      <c r="Y35" s="65">
        <v>2696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166181</v>
      </c>
      <c r="D37" s="162"/>
      <c r="E37" s="163"/>
      <c r="F37" s="164"/>
      <c r="G37" s="164">
        <v>1065</v>
      </c>
      <c r="H37" s="164">
        <v>230</v>
      </c>
      <c r="I37" s="164">
        <v>101823</v>
      </c>
      <c r="J37" s="164">
        <v>103118</v>
      </c>
      <c r="K37" s="164">
        <v>14437</v>
      </c>
      <c r="L37" s="164">
        <v>23189</v>
      </c>
      <c r="M37" s="164"/>
      <c r="N37" s="164">
        <v>37626</v>
      </c>
      <c r="O37" s="164">
        <v>14325</v>
      </c>
      <c r="P37" s="164">
        <v>16192</v>
      </c>
      <c r="Q37" s="164">
        <v>18788</v>
      </c>
      <c r="R37" s="164">
        <v>49305</v>
      </c>
      <c r="S37" s="164">
        <v>18513</v>
      </c>
      <c r="T37" s="164">
        <v>21073</v>
      </c>
      <c r="U37" s="164"/>
      <c r="V37" s="164">
        <v>39586</v>
      </c>
      <c r="W37" s="164">
        <v>229635</v>
      </c>
      <c r="X37" s="164"/>
      <c r="Y37" s="164">
        <v>229635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0</v>
      </c>
      <c r="H38" s="105">
        <f t="shared" si="7"/>
        <v>0</v>
      </c>
      <c r="I38" s="105">
        <f t="shared" si="7"/>
        <v>0</v>
      </c>
      <c r="J38" s="105">
        <f t="shared" si="7"/>
        <v>0</v>
      </c>
      <c r="K38" s="105">
        <f t="shared" si="7"/>
        <v>0</v>
      </c>
      <c r="L38" s="105">
        <f t="shared" si="7"/>
        <v>0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0</v>
      </c>
      <c r="Q38" s="105">
        <f t="shared" si="7"/>
        <v>0</v>
      </c>
      <c r="R38" s="105">
        <f t="shared" si="7"/>
        <v>0</v>
      </c>
      <c r="S38" s="105">
        <f t="shared" si="7"/>
        <v>0</v>
      </c>
      <c r="T38" s="105">
        <f t="shared" si="7"/>
        <v>0</v>
      </c>
      <c r="U38" s="105">
        <f t="shared" si="7"/>
        <v>0</v>
      </c>
      <c r="V38" s="105">
        <f t="shared" si="7"/>
        <v>0</v>
      </c>
      <c r="W38" s="105">
        <f t="shared" si="7"/>
        <v>0</v>
      </c>
      <c r="X38" s="105">
        <f t="shared" si="7"/>
        <v>0</v>
      </c>
      <c r="Y38" s="105">
        <f t="shared" si="7"/>
        <v>0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13453030</v>
      </c>
      <c r="D42" s="158">
        <f>SUM(D43:D46)</f>
        <v>0</v>
      </c>
      <c r="E42" s="159">
        <f t="shared" si="8"/>
        <v>14533286</v>
      </c>
      <c r="F42" s="105">
        <f t="shared" si="8"/>
        <v>14533286</v>
      </c>
      <c r="G42" s="105">
        <f t="shared" si="8"/>
        <v>381673</v>
      </c>
      <c r="H42" s="105">
        <f t="shared" si="8"/>
        <v>1962108</v>
      </c>
      <c r="I42" s="105">
        <f t="shared" si="8"/>
        <v>2267166</v>
      </c>
      <c r="J42" s="105">
        <f t="shared" si="8"/>
        <v>4610947</v>
      </c>
      <c r="K42" s="105">
        <f t="shared" si="8"/>
        <v>1441557</v>
      </c>
      <c r="L42" s="105">
        <f t="shared" si="8"/>
        <v>1455146</v>
      </c>
      <c r="M42" s="105">
        <f t="shared" si="8"/>
        <v>0</v>
      </c>
      <c r="N42" s="105">
        <f t="shared" si="8"/>
        <v>2896703</v>
      </c>
      <c r="O42" s="105">
        <f t="shared" si="8"/>
        <v>2127070</v>
      </c>
      <c r="P42" s="105">
        <f t="shared" si="8"/>
        <v>1491708</v>
      </c>
      <c r="Q42" s="105">
        <f t="shared" si="8"/>
        <v>2396134</v>
      </c>
      <c r="R42" s="105">
        <f t="shared" si="8"/>
        <v>6014912</v>
      </c>
      <c r="S42" s="105">
        <f t="shared" si="8"/>
        <v>564789</v>
      </c>
      <c r="T42" s="105">
        <f t="shared" si="8"/>
        <v>1544204</v>
      </c>
      <c r="U42" s="105">
        <f t="shared" si="8"/>
        <v>0</v>
      </c>
      <c r="V42" s="105">
        <f t="shared" si="8"/>
        <v>2108993</v>
      </c>
      <c r="W42" s="105">
        <f t="shared" si="8"/>
        <v>15631555</v>
      </c>
      <c r="X42" s="105">
        <f t="shared" si="8"/>
        <v>14533286</v>
      </c>
      <c r="Y42" s="105">
        <f t="shared" si="8"/>
        <v>1098269</v>
      </c>
      <c r="Z42" s="142">
        <f>+IF(X42&lt;&gt;0,+(Y42/X42)*100,0)</f>
        <v>7.556921400982544</v>
      </c>
      <c r="AA42" s="158">
        <f>SUM(AA43:AA46)</f>
        <v>14533286</v>
      </c>
    </row>
    <row r="43" spans="1:27" ht="13.5">
      <c r="A43" s="143" t="s">
        <v>89</v>
      </c>
      <c r="B43" s="141"/>
      <c r="C43" s="160">
        <v>9442839</v>
      </c>
      <c r="D43" s="160"/>
      <c r="E43" s="161">
        <v>8563667</v>
      </c>
      <c r="F43" s="65">
        <v>8563667</v>
      </c>
      <c r="G43" s="65">
        <v>63755</v>
      </c>
      <c r="H43" s="65">
        <v>1651912</v>
      </c>
      <c r="I43" s="65">
        <v>1782931</v>
      </c>
      <c r="J43" s="65">
        <v>3498598</v>
      </c>
      <c r="K43" s="65">
        <v>936566</v>
      </c>
      <c r="L43" s="65">
        <v>915456</v>
      </c>
      <c r="M43" s="65"/>
      <c r="N43" s="65">
        <v>1852022</v>
      </c>
      <c r="O43" s="65">
        <v>1630280</v>
      </c>
      <c r="P43" s="65">
        <v>891003</v>
      </c>
      <c r="Q43" s="65">
        <v>860161</v>
      </c>
      <c r="R43" s="65">
        <v>3381444</v>
      </c>
      <c r="S43" s="65">
        <v>82946</v>
      </c>
      <c r="T43" s="65">
        <v>933424</v>
      </c>
      <c r="U43" s="65"/>
      <c r="V43" s="65">
        <v>1016370</v>
      </c>
      <c r="W43" s="65">
        <v>9748434</v>
      </c>
      <c r="X43" s="65">
        <v>8563667</v>
      </c>
      <c r="Y43" s="65">
        <v>1184767</v>
      </c>
      <c r="Z43" s="145">
        <v>13.83</v>
      </c>
      <c r="AA43" s="160">
        <v>8563667</v>
      </c>
    </row>
    <row r="44" spans="1:27" ht="13.5">
      <c r="A44" s="143" t="s">
        <v>90</v>
      </c>
      <c r="B44" s="141"/>
      <c r="C44" s="160">
        <v>352123</v>
      </c>
      <c r="D44" s="160"/>
      <c r="E44" s="161">
        <v>1125750</v>
      </c>
      <c r="F44" s="65">
        <v>1125750</v>
      </c>
      <c r="G44" s="65">
        <v>58011</v>
      </c>
      <c r="H44" s="65">
        <v>40801</v>
      </c>
      <c r="I44" s="65">
        <v>116134</v>
      </c>
      <c r="J44" s="65">
        <v>214946</v>
      </c>
      <c r="K44" s="65">
        <v>90486</v>
      </c>
      <c r="L44" s="65">
        <v>164068</v>
      </c>
      <c r="M44" s="65"/>
      <c r="N44" s="65">
        <v>254554</v>
      </c>
      <c r="O44" s="65">
        <v>132321</v>
      </c>
      <c r="P44" s="65">
        <v>202466</v>
      </c>
      <c r="Q44" s="65">
        <v>109190</v>
      </c>
      <c r="R44" s="65">
        <v>443977</v>
      </c>
      <c r="S44" s="65">
        <v>104609</v>
      </c>
      <c r="T44" s="65">
        <v>150568</v>
      </c>
      <c r="U44" s="65"/>
      <c r="V44" s="65">
        <v>255177</v>
      </c>
      <c r="W44" s="65">
        <v>1168654</v>
      </c>
      <c r="X44" s="65">
        <v>1125750</v>
      </c>
      <c r="Y44" s="65">
        <v>42904</v>
      </c>
      <c r="Z44" s="145">
        <v>3.81</v>
      </c>
      <c r="AA44" s="160">
        <v>1125750</v>
      </c>
    </row>
    <row r="45" spans="1:27" ht="13.5">
      <c r="A45" s="143" t="s">
        <v>91</v>
      </c>
      <c r="B45" s="141"/>
      <c r="C45" s="162">
        <v>764268</v>
      </c>
      <c r="D45" s="162"/>
      <c r="E45" s="163">
        <v>1806444</v>
      </c>
      <c r="F45" s="164">
        <v>1806444</v>
      </c>
      <c r="G45" s="164">
        <v>7809</v>
      </c>
      <c r="H45" s="164">
        <v>13357</v>
      </c>
      <c r="I45" s="164">
        <v>116003</v>
      </c>
      <c r="J45" s="164">
        <v>137169</v>
      </c>
      <c r="K45" s="164">
        <v>162407</v>
      </c>
      <c r="L45" s="164">
        <v>123524</v>
      </c>
      <c r="M45" s="164"/>
      <c r="N45" s="164">
        <v>285931</v>
      </c>
      <c r="O45" s="164">
        <v>112371</v>
      </c>
      <c r="P45" s="164">
        <v>115818</v>
      </c>
      <c r="Q45" s="164">
        <v>1149474</v>
      </c>
      <c r="R45" s="164">
        <v>1377663</v>
      </c>
      <c r="S45" s="164">
        <v>99925</v>
      </c>
      <c r="T45" s="164">
        <v>182903</v>
      </c>
      <c r="U45" s="164"/>
      <c r="V45" s="164">
        <v>282828</v>
      </c>
      <c r="W45" s="164">
        <v>2083591</v>
      </c>
      <c r="X45" s="164">
        <v>1806444</v>
      </c>
      <c r="Y45" s="164">
        <v>277147</v>
      </c>
      <c r="Z45" s="146">
        <v>15.34</v>
      </c>
      <c r="AA45" s="162">
        <v>1806444</v>
      </c>
    </row>
    <row r="46" spans="1:27" ht="13.5">
      <c r="A46" s="143" t="s">
        <v>92</v>
      </c>
      <c r="B46" s="141"/>
      <c r="C46" s="160">
        <v>2893800</v>
      </c>
      <c r="D46" s="160"/>
      <c r="E46" s="161">
        <v>3037425</v>
      </c>
      <c r="F46" s="65">
        <v>3037425</v>
      </c>
      <c r="G46" s="65">
        <v>252098</v>
      </c>
      <c r="H46" s="65">
        <v>256038</v>
      </c>
      <c r="I46" s="65">
        <v>252098</v>
      </c>
      <c r="J46" s="65">
        <v>760234</v>
      </c>
      <c r="K46" s="65">
        <v>252098</v>
      </c>
      <c r="L46" s="65">
        <v>252098</v>
      </c>
      <c r="M46" s="65"/>
      <c r="N46" s="65">
        <v>504196</v>
      </c>
      <c r="O46" s="65">
        <v>252098</v>
      </c>
      <c r="P46" s="65">
        <v>282421</v>
      </c>
      <c r="Q46" s="65">
        <v>277309</v>
      </c>
      <c r="R46" s="65">
        <v>811828</v>
      </c>
      <c r="S46" s="65">
        <v>277309</v>
      </c>
      <c r="T46" s="65">
        <v>277309</v>
      </c>
      <c r="U46" s="65"/>
      <c r="V46" s="65">
        <v>554618</v>
      </c>
      <c r="W46" s="65">
        <v>2630876</v>
      </c>
      <c r="X46" s="65">
        <v>3037425</v>
      </c>
      <c r="Y46" s="65">
        <v>-406549</v>
      </c>
      <c r="Z46" s="145">
        <v>-13.38</v>
      </c>
      <c r="AA46" s="160">
        <v>3037425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29425203</v>
      </c>
      <c r="D48" s="177">
        <f>+D28+D32+D38+D42+D47</f>
        <v>0</v>
      </c>
      <c r="E48" s="178">
        <f t="shared" si="9"/>
        <v>52496000</v>
      </c>
      <c r="F48" s="78">
        <f t="shared" si="9"/>
        <v>52496000</v>
      </c>
      <c r="G48" s="78">
        <f t="shared" si="9"/>
        <v>1124895</v>
      </c>
      <c r="H48" s="78">
        <f t="shared" si="9"/>
        <v>3458040</v>
      </c>
      <c r="I48" s="78">
        <f t="shared" si="9"/>
        <v>3763466</v>
      </c>
      <c r="J48" s="78">
        <f t="shared" si="9"/>
        <v>8346401</v>
      </c>
      <c r="K48" s="78">
        <f t="shared" si="9"/>
        <v>3451917</v>
      </c>
      <c r="L48" s="78">
        <f t="shared" si="9"/>
        <v>3839840</v>
      </c>
      <c r="M48" s="78">
        <f t="shared" si="9"/>
        <v>0</v>
      </c>
      <c r="N48" s="78">
        <f t="shared" si="9"/>
        <v>7291757</v>
      </c>
      <c r="O48" s="78">
        <f t="shared" si="9"/>
        <v>4144316</v>
      </c>
      <c r="P48" s="78">
        <f t="shared" si="9"/>
        <v>3348333</v>
      </c>
      <c r="Q48" s="78">
        <f t="shared" si="9"/>
        <v>4184131</v>
      </c>
      <c r="R48" s="78">
        <f t="shared" si="9"/>
        <v>11676780</v>
      </c>
      <c r="S48" s="78">
        <f t="shared" si="9"/>
        <v>2506759</v>
      </c>
      <c r="T48" s="78">
        <f t="shared" si="9"/>
        <v>3780056</v>
      </c>
      <c r="U48" s="78">
        <f t="shared" si="9"/>
        <v>0</v>
      </c>
      <c r="V48" s="78">
        <f t="shared" si="9"/>
        <v>6286815</v>
      </c>
      <c r="W48" s="78">
        <f t="shared" si="9"/>
        <v>33601753</v>
      </c>
      <c r="X48" s="78">
        <f t="shared" si="9"/>
        <v>52496000</v>
      </c>
      <c r="Y48" s="78">
        <f t="shared" si="9"/>
        <v>-18894247</v>
      </c>
      <c r="Z48" s="179">
        <f>+IF(X48&lt;&gt;0,+(Y48/X48)*100,0)</f>
        <v>-35.99178413593417</v>
      </c>
      <c r="AA48" s="177">
        <f>+AA28+AA32+AA38+AA42+AA47</f>
        <v>52496000</v>
      </c>
    </row>
    <row r="49" spans="1:27" ht="13.5">
      <c r="A49" s="153" t="s">
        <v>49</v>
      </c>
      <c r="B49" s="154"/>
      <c r="C49" s="180">
        <f aca="true" t="shared" si="10" ref="C49:Y49">+C25-C48</f>
        <v>21719677</v>
      </c>
      <c r="D49" s="180">
        <f>+D25-D48</f>
        <v>0</v>
      </c>
      <c r="E49" s="181">
        <f t="shared" si="10"/>
        <v>8615977</v>
      </c>
      <c r="F49" s="182">
        <f t="shared" si="10"/>
        <v>8615977</v>
      </c>
      <c r="G49" s="182">
        <f t="shared" si="10"/>
        <v>11833489</v>
      </c>
      <c r="H49" s="182">
        <f t="shared" si="10"/>
        <v>-853985</v>
      </c>
      <c r="I49" s="182">
        <f t="shared" si="10"/>
        <v>-531608</v>
      </c>
      <c r="J49" s="182">
        <f t="shared" si="10"/>
        <v>10447896</v>
      </c>
      <c r="K49" s="182">
        <f t="shared" si="10"/>
        <v>-2115133</v>
      </c>
      <c r="L49" s="182">
        <f t="shared" si="10"/>
        <v>-1624806</v>
      </c>
      <c r="M49" s="182">
        <f t="shared" si="10"/>
        <v>0</v>
      </c>
      <c r="N49" s="182">
        <f t="shared" si="10"/>
        <v>-3739939</v>
      </c>
      <c r="O49" s="182">
        <f t="shared" si="10"/>
        <v>-833508</v>
      </c>
      <c r="P49" s="182">
        <f t="shared" si="10"/>
        <v>-1415697</v>
      </c>
      <c r="Q49" s="182">
        <f t="shared" si="10"/>
        <v>6469102</v>
      </c>
      <c r="R49" s="182">
        <f t="shared" si="10"/>
        <v>4219897</v>
      </c>
      <c r="S49" s="182">
        <f t="shared" si="10"/>
        <v>50827</v>
      </c>
      <c r="T49" s="182">
        <f t="shared" si="10"/>
        <v>448333</v>
      </c>
      <c r="U49" s="182">
        <f t="shared" si="10"/>
        <v>0</v>
      </c>
      <c r="V49" s="182">
        <f t="shared" si="10"/>
        <v>499160</v>
      </c>
      <c r="W49" s="182">
        <f t="shared" si="10"/>
        <v>11427014</v>
      </c>
      <c r="X49" s="182">
        <f>IF(F25=F48,0,X25-X48)</f>
        <v>8615977</v>
      </c>
      <c r="Y49" s="182">
        <f t="shared" si="10"/>
        <v>2811037</v>
      </c>
      <c r="Z49" s="183">
        <f>+IF(X49&lt;&gt;0,+(Y49/X49)*100,0)</f>
        <v>32.62586471621268</v>
      </c>
      <c r="AA49" s="180">
        <f>+AA25-AA48</f>
        <v>8615977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6897000</v>
      </c>
      <c r="F5" s="65">
        <v>6897000</v>
      </c>
      <c r="G5" s="65">
        <v>3382335</v>
      </c>
      <c r="H5" s="65">
        <v>0</v>
      </c>
      <c r="I5" s="65">
        <v>0</v>
      </c>
      <c r="J5" s="65">
        <v>3382335</v>
      </c>
      <c r="K5" s="65">
        <v>0</v>
      </c>
      <c r="L5" s="65">
        <v>0</v>
      </c>
      <c r="M5" s="65">
        <v>0</v>
      </c>
      <c r="N5" s="65">
        <v>0</v>
      </c>
      <c r="O5" s="65">
        <v>280816</v>
      </c>
      <c r="P5" s="65">
        <v>0</v>
      </c>
      <c r="Q5" s="65">
        <v>0</v>
      </c>
      <c r="R5" s="65">
        <v>280816</v>
      </c>
      <c r="S5" s="65">
        <v>0</v>
      </c>
      <c r="T5" s="65">
        <v>0</v>
      </c>
      <c r="U5" s="65">
        <v>0</v>
      </c>
      <c r="V5" s="65">
        <v>0</v>
      </c>
      <c r="W5" s="65">
        <v>3663151</v>
      </c>
      <c r="X5" s="65">
        <v>6897000</v>
      </c>
      <c r="Y5" s="65">
        <v>-3233849</v>
      </c>
      <c r="Z5" s="145">
        <v>-46.89</v>
      </c>
      <c r="AA5" s="160">
        <v>6897000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7464954</v>
      </c>
      <c r="D7" s="160"/>
      <c r="E7" s="161">
        <v>10371487</v>
      </c>
      <c r="F7" s="65">
        <v>10371487</v>
      </c>
      <c r="G7" s="65">
        <v>1290805</v>
      </c>
      <c r="H7" s="65">
        <v>603350</v>
      </c>
      <c r="I7" s="65">
        <v>550114</v>
      </c>
      <c r="J7" s="65">
        <v>2444269</v>
      </c>
      <c r="K7" s="65">
        <v>409425</v>
      </c>
      <c r="L7" s="65">
        <v>171320</v>
      </c>
      <c r="M7" s="65">
        <v>0</v>
      </c>
      <c r="N7" s="65">
        <v>580745</v>
      </c>
      <c r="O7" s="65">
        <v>713201</v>
      </c>
      <c r="P7" s="65">
        <v>111822</v>
      </c>
      <c r="Q7" s="65">
        <v>378660</v>
      </c>
      <c r="R7" s="65">
        <v>1203683</v>
      </c>
      <c r="S7" s="65">
        <v>365958</v>
      </c>
      <c r="T7" s="65">
        <v>984477</v>
      </c>
      <c r="U7" s="65">
        <v>0</v>
      </c>
      <c r="V7" s="65">
        <v>1350435</v>
      </c>
      <c r="W7" s="65">
        <v>5579132</v>
      </c>
      <c r="X7" s="65">
        <v>10371487</v>
      </c>
      <c r="Y7" s="65">
        <v>-4792355</v>
      </c>
      <c r="Z7" s="145">
        <v>-46.21</v>
      </c>
      <c r="AA7" s="160">
        <v>10371487</v>
      </c>
    </row>
    <row r="8" spans="1:27" ht="13.5">
      <c r="A8" s="198" t="s">
        <v>104</v>
      </c>
      <c r="B8" s="197" t="s">
        <v>96</v>
      </c>
      <c r="C8" s="160">
        <v>3230515</v>
      </c>
      <c r="D8" s="160"/>
      <c r="E8" s="161">
        <v>3735018</v>
      </c>
      <c r="F8" s="65">
        <v>3735018</v>
      </c>
      <c r="G8" s="65">
        <v>336325</v>
      </c>
      <c r="H8" s="65">
        <v>341837</v>
      </c>
      <c r="I8" s="65">
        <v>324338</v>
      </c>
      <c r="J8" s="65">
        <v>1002500</v>
      </c>
      <c r="K8" s="65">
        <v>276698</v>
      </c>
      <c r="L8" s="65">
        <v>472808</v>
      </c>
      <c r="M8" s="65">
        <v>0</v>
      </c>
      <c r="N8" s="65">
        <v>749506</v>
      </c>
      <c r="O8" s="65">
        <v>446417</v>
      </c>
      <c r="P8" s="65">
        <v>394376</v>
      </c>
      <c r="Q8" s="65">
        <v>338593</v>
      </c>
      <c r="R8" s="65">
        <v>1179386</v>
      </c>
      <c r="S8" s="65">
        <v>344588</v>
      </c>
      <c r="T8" s="65">
        <v>886040</v>
      </c>
      <c r="U8" s="65">
        <v>0</v>
      </c>
      <c r="V8" s="65">
        <v>1230628</v>
      </c>
      <c r="W8" s="65">
        <v>4162020</v>
      </c>
      <c r="X8" s="65">
        <v>3735018</v>
      </c>
      <c r="Y8" s="65">
        <v>427002</v>
      </c>
      <c r="Z8" s="145">
        <v>11.43</v>
      </c>
      <c r="AA8" s="160">
        <v>3735018</v>
      </c>
    </row>
    <row r="9" spans="1:27" ht="13.5">
      <c r="A9" s="198" t="s">
        <v>105</v>
      </c>
      <c r="B9" s="197" t="s">
        <v>96</v>
      </c>
      <c r="C9" s="160">
        <v>2649578</v>
      </c>
      <c r="D9" s="160"/>
      <c r="E9" s="161">
        <v>3145000</v>
      </c>
      <c r="F9" s="65">
        <v>3145000</v>
      </c>
      <c r="G9" s="65">
        <v>240155</v>
      </c>
      <c r="H9" s="65">
        <v>239556</v>
      </c>
      <c r="I9" s="65">
        <v>240077</v>
      </c>
      <c r="J9" s="65">
        <v>719788</v>
      </c>
      <c r="K9" s="65">
        <v>240316</v>
      </c>
      <c r="L9" s="65">
        <v>275149</v>
      </c>
      <c r="M9" s="65">
        <v>0</v>
      </c>
      <c r="N9" s="65">
        <v>515465</v>
      </c>
      <c r="O9" s="65">
        <v>240316</v>
      </c>
      <c r="P9" s="65">
        <v>120337</v>
      </c>
      <c r="Q9" s="65">
        <v>0</v>
      </c>
      <c r="R9" s="65">
        <v>360653</v>
      </c>
      <c r="S9" s="65">
        <v>358803</v>
      </c>
      <c r="T9" s="65">
        <v>481638</v>
      </c>
      <c r="U9" s="65">
        <v>0</v>
      </c>
      <c r="V9" s="65">
        <v>840441</v>
      </c>
      <c r="W9" s="65">
        <v>2436347</v>
      </c>
      <c r="X9" s="65">
        <v>3145000</v>
      </c>
      <c r="Y9" s="65">
        <v>-708653</v>
      </c>
      <c r="Z9" s="145">
        <v>-22.53</v>
      </c>
      <c r="AA9" s="160">
        <v>3145000</v>
      </c>
    </row>
    <row r="10" spans="1:27" ht="13.5">
      <c r="A10" s="198" t="s">
        <v>106</v>
      </c>
      <c r="B10" s="197" t="s">
        <v>96</v>
      </c>
      <c r="C10" s="160">
        <v>6497281</v>
      </c>
      <c r="D10" s="160"/>
      <c r="E10" s="161">
        <v>1987329</v>
      </c>
      <c r="F10" s="59">
        <v>1987329</v>
      </c>
      <c r="G10" s="59">
        <v>306050</v>
      </c>
      <c r="H10" s="59">
        <v>305311</v>
      </c>
      <c r="I10" s="59">
        <v>305972</v>
      </c>
      <c r="J10" s="59">
        <v>917333</v>
      </c>
      <c r="K10" s="59">
        <v>306108</v>
      </c>
      <c r="L10" s="59">
        <v>308960</v>
      </c>
      <c r="M10" s="59">
        <v>0</v>
      </c>
      <c r="N10" s="59">
        <v>615068</v>
      </c>
      <c r="O10" s="59">
        <v>308601</v>
      </c>
      <c r="P10" s="59">
        <v>104470</v>
      </c>
      <c r="Q10" s="59">
        <v>504042</v>
      </c>
      <c r="R10" s="59">
        <v>917113</v>
      </c>
      <c r="S10" s="59">
        <v>243253</v>
      </c>
      <c r="T10" s="59">
        <v>618788</v>
      </c>
      <c r="U10" s="59">
        <v>0</v>
      </c>
      <c r="V10" s="59">
        <v>862041</v>
      </c>
      <c r="W10" s="59">
        <v>3311555</v>
      </c>
      <c r="X10" s="59">
        <v>1987329</v>
      </c>
      <c r="Y10" s="59">
        <v>1324226</v>
      </c>
      <c r="Z10" s="199">
        <v>66.63</v>
      </c>
      <c r="AA10" s="135">
        <v>1987329</v>
      </c>
    </row>
    <row r="11" spans="1:27" ht="13.5">
      <c r="A11" s="198" t="s">
        <v>107</v>
      </c>
      <c r="B11" s="200"/>
      <c r="C11" s="160">
        <v>3863745</v>
      </c>
      <c r="D11" s="160"/>
      <c r="E11" s="161">
        <v>0</v>
      </c>
      <c r="F11" s="65">
        <v>0</v>
      </c>
      <c r="G11" s="65">
        <v>508845</v>
      </c>
      <c r="H11" s="65">
        <v>309793</v>
      </c>
      <c r="I11" s="65">
        <v>313874</v>
      </c>
      <c r="J11" s="65">
        <v>1132512</v>
      </c>
      <c r="K11" s="65">
        <v>0</v>
      </c>
      <c r="L11" s="65">
        <v>0</v>
      </c>
      <c r="M11" s="65">
        <v>0</v>
      </c>
      <c r="N11" s="65">
        <v>0</v>
      </c>
      <c r="O11" s="65">
        <v>384441</v>
      </c>
      <c r="P11" s="65">
        <v>201333</v>
      </c>
      <c r="Q11" s="65">
        <v>337370</v>
      </c>
      <c r="R11" s="65">
        <v>923144</v>
      </c>
      <c r="S11" s="65">
        <v>0</v>
      </c>
      <c r="T11" s="65">
        <v>641053</v>
      </c>
      <c r="U11" s="65">
        <v>0</v>
      </c>
      <c r="V11" s="65">
        <v>641053</v>
      </c>
      <c r="W11" s="65">
        <v>2696709</v>
      </c>
      <c r="X11" s="65">
        <v>0</v>
      </c>
      <c r="Y11" s="65">
        <v>2696709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178442</v>
      </c>
      <c r="D12" s="160"/>
      <c r="E12" s="161">
        <v>12435</v>
      </c>
      <c r="F12" s="65">
        <v>12435</v>
      </c>
      <c r="G12" s="65">
        <v>3</v>
      </c>
      <c r="H12" s="65">
        <v>0</v>
      </c>
      <c r="I12" s="65">
        <v>600</v>
      </c>
      <c r="J12" s="65">
        <v>603</v>
      </c>
      <c r="K12" s="65">
        <v>600</v>
      </c>
      <c r="L12" s="65">
        <v>600</v>
      </c>
      <c r="M12" s="65">
        <v>0</v>
      </c>
      <c r="N12" s="65">
        <v>1200</v>
      </c>
      <c r="O12" s="65">
        <v>600</v>
      </c>
      <c r="P12" s="65">
        <v>2400</v>
      </c>
      <c r="Q12" s="65">
        <v>600</v>
      </c>
      <c r="R12" s="65">
        <v>3600</v>
      </c>
      <c r="S12" s="65">
        <v>600</v>
      </c>
      <c r="T12" s="65">
        <v>4800</v>
      </c>
      <c r="U12" s="65">
        <v>0</v>
      </c>
      <c r="V12" s="65">
        <v>5400</v>
      </c>
      <c r="W12" s="65">
        <v>10803</v>
      </c>
      <c r="X12" s="65">
        <v>12435</v>
      </c>
      <c r="Y12" s="65">
        <v>-1632</v>
      </c>
      <c r="Z12" s="145">
        <v>-13.12</v>
      </c>
      <c r="AA12" s="160">
        <v>12435</v>
      </c>
    </row>
    <row r="13" spans="1:27" ht="13.5">
      <c r="A13" s="196" t="s">
        <v>109</v>
      </c>
      <c r="B13" s="200"/>
      <c r="C13" s="160">
        <v>0</v>
      </c>
      <c r="D13" s="160"/>
      <c r="E13" s="161">
        <v>300000</v>
      </c>
      <c r="F13" s="65">
        <v>300000</v>
      </c>
      <c r="G13" s="65">
        <v>0</v>
      </c>
      <c r="H13" s="65">
        <v>0</v>
      </c>
      <c r="I13" s="65">
        <v>0</v>
      </c>
      <c r="J13" s="65">
        <v>0</v>
      </c>
      <c r="K13" s="65">
        <v>4217</v>
      </c>
      <c r="L13" s="65">
        <v>0</v>
      </c>
      <c r="M13" s="65">
        <v>0</v>
      </c>
      <c r="N13" s="65">
        <v>4217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812</v>
      </c>
      <c r="U13" s="65">
        <v>0</v>
      </c>
      <c r="V13" s="65">
        <v>812</v>
      </c>
      <c r="W13" s="65">
        <v>5029</v>
      </c>
      <c r="X13" s="65">
        <v>300000</v>
      </c>
      <c r="Y13" s="65">
        <v>-294971</v>
      </c>
      <c r="Z13" s="145">
        <v>-98.32</v>
      </c>
      <c r="AA13" s="160">
        <v>300000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17190</v>
      </c>
      <c r="D16" s="160"/>
      <c r="E16" s="161">
        <v>14708</v>
      </c>
      <c r="F16" s="65">
        <v>14708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73</v>
      </c>
      <c r="Q16" s="65">
        <v>0</v>
      </c>
      <c r="R16" s="65">
        <v>73</v>
      </c>
      <c r="S16" s="65">
        <v>0</v>
      </c>
      <c r="T16" s="65">
        <v>0</v>
      </c>
      <c r="U16" s="65">
        <v>0</v>
      </c>
      <c r="V16" s="65">
        <v>0</v>
      </c>
      <c r="W16" s="65">
        <v>73</v>
      </c>
      <c r="X16" s="65">
        <v>14708</v>
      </c>
      <c r="Y16" s="65">
        <v>-14635</v>
      </c>
      <c r="Z16" s="145">
        <v>-99.5</v>
      </c>
      <c r="AA16" s="160">
        <v>14708</v>
      </c>
    </row>
    <row r="17" spans="1:27" ht="13.5">
      <c r="A17" s="196" t="s">
        <v>113</v>
      </c>
      <c r="B17" s="200"/>
      <c r="C17" s="160">
        <v>477224</v>
      </c>
      <c r="D17" s="160"/>
      <c r="E17" s="161">
        <v>640000</v>
      </c>
      <c r="F17" s="65">
        <v>640000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3508</v>
      </c>
      <c r="P17" s="65">
        <v>0</v>
      </c>
      <c r="Q17" s="65">
        <v>0</v>
      </c>
      <c r="R17" s="65">
        <v>3508</v>
      </c>
      <c r="S17" s="65">
        <v>0</v>
      </c>
      <c r="T17" s="65">
        <v>0</v>
      </c>
      <c r="U17" s="65">
        <v>0</v>
      </c>
      <c r="V17" s="65">
        <v>0</v>
      </c>
      <c r="W17" s="65">
        <v>3508</v>
      </c>
      <c r="X17" s="65">
        <v>640000</v>
      </c>
      <c r="Y17" s="65">
        <v>-636492</v>
      </c>
      <c r="Z17" s="145">
        <v>-99.45</v>
      </c>
      <c r="AA17" s="160">
        <v>640000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150</v>
      </c>
      <c r="R18" s="65">
        <v>150</v>
      </c>
      <c r="S18" s="65">
        <v>370671</v>
      </c>
      <c r="T18" s="65">
        <v>0</v>
      </c>
      <c r="U18" s="65">
        <v>0</v>
      </c>
      <c r="V18" s="65">
        <v>370671</v>
      </c>
      <c r="W18" s="65">
        <v>370821</v>
      </c>
      <c r="X18" s="65">
        <v>0</v>
      </c>
      <c r="Y18" s="65">
        <v>370821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14381272</v>
      </c>
      <c r="D19" s="160"/>
      <c r="E19" s="161">
        <v>15208000</v>
      </c>
      <c r="F19" s="65">
        <v>15208000</v>
      </c>
      <c r="G19" s="65">
        <v>6883000</v>
      </c>
      <c r="H19" s="65">
        <v>0</v>
      </c>
      <c r="I19" s="65">
        <v>0</v>
      </c>
      <c r="J19" s="65">
        <v>6883000</v>
      </c>
      <c r="K19" s="65">
        <v>0</v>
      </c>
      <c r="L19" s="65">
        <v>0</v>
      </c>
      <c r="M19" s="65">
        <v>0</v>
      </c>
      <c r="N19" s="65">
        <v>0</v>
      </c>
      <c r="O19" s="65">
        <v>790000</v>
      </c>
      <c r="P19" s="65">
        <v>0</v>
      </c>
      <c r="Q19" s="65">
        <v>3230000</v>
      </c>
      <c r="R19" s="65">
        <v>4020000</v>
      </c>
      <c r="S19" s="65">
        <v>0</v>
      </c>
      <c r="T19" s="65">
        <v>0</v>
      </c>
      <c r="U19" s="65">
        <v>0</v>
      </c>
      <c r="V19" s="65">
        <v>0</v>
      </c>
      <c r="W19" s="65">
        <v>10903000</v>
      </c>
      <c r="X19" s="65">
        <v>15208000</v>
      </c>
      <c r="Y19" s="65">
        <v>-4305000</v>
      </c>
      <c r="Z19" s="145">
        <v>-28.31</v>
      </c>
      <c r="AA19" s="160">
        <v>15208000</v>
      </c>
    </row>
    <row r="20" spans="1:27" ht="13.5">
      <c r="A20" s="196" t="s">
        <v>35</v>
      </c>
      <c r="B20" s="200" t="s">
        <v>96</v>
      </c>
      <c r="C20" s="160">
        <v>8753729</v>
      </c>
      <c r="D20" s="160"/>
      <c r="E20" s="161">
        <v>3644000</v>
      </c>
      <c r="F20" s="59">
        <v>3644000</v>
      </c>
      <c r="G20" s="59">
        <v>10866</v>
      </c>
      <c r="H20" s="59">
        <v>804208</v>
      </c>
      <c r="I20" s="59">
        <v>1496883</v>
      </c>
      <c r="J20" s="59">
        <v>2311957</v>
      </c>
      <c r="K20" s="59">
        <v>99420</v>
      </c>
      <c r="L20" s="59">
        <v>694197</v>
      </c>
      <c r="M20" s="59">
        <v>0</v>
      </c>
      <c r="N20" s="59">
        <v>793617</v>
      </c>
      <c r="O20" s="59">
        <v>142908</v>
      </c>
      <c r="P20" s="59">
        <v>997825</v>
      </c>
      <c r="Q20" s="59">
        <v>236818</v>
      </c>
      <c r="R20" s="59">
        <v>1377551</v>
      </c>
      <c r="S20" s="59">
        <v>873713</v>
      </c>
      <c r="T20" s="59">
        <v>610781</v>
      </c>
      <c r="U20" s="59">
        <v>0</v>
      </c>
      <c r="V20" s="59">
        <v>1484494</v>
      </c>
      <c r="W20" s="59">
        <v>5967619</v>
      </c>
      <c r="X20" s="59">
        <v>3644000</v>
      </c>
      <c r="Y20" s="59">
        <v>2323619</v>
      </c>
      <c r="Z20" s="199">
        <v>63.77</v>
      </c>
      <c r="AA20" s="135">
        <v>3644000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47513930</v>
      </c>
      <c r="D22" s="203">
        <f>SUM(D5:D21)</f>
        <v>0</v>
      </c>
      <c r="E22" s="204">
        <f t="shared" si="0"/>
        <v>45954977</v>
      </c>
      <c r="F22" s="205">
        <f t="shared" si="0"/>
        <v>45954977</v>
      </c>
      <c r="G22" s="205">
        <f t="shared" si="0"/>
        <v>12958384</v>
      </c>
      <c r="H22" s="205">
        <f t="shared" si="0"/>
        <v>2604055</v>
      </c>
      <c r="I22" s="205">
        <f t="shared" si="0"/>
        <v>3231858</v>
      </c>
      <c r="J22" s="205">
        <f t="shared" si="0"/>
        <v>18794297</v>
      </c>
      <c r="K22" s="205">
        <f t="shared" si="0"/>
        <v>1336784</v>
      </c>
      <c r="L22" s="205">
        <f t="shared" si="0"/>
        <v>1923034</v>
      </c>
      <c r="M22" s="205">
        <f t="shared" si="0"/>
        <v>0</v>
      </c>
      <c r="N22" s="205">
        <f t="shared" si="0"/>
        <v>3259818</v>
      </c>
      <c r="O22" s="205">
        <f t="shared" si="0"/>
        <v>3310808</v>
      </c>
      <c r="P22" s="205">
        <f t="shared" si="0"/>
        <v>1932636</v>
      </c>
      <c r="Q22" s="205">
        <f t="shared" si="0"/>
        <v>5026233</v>
      </c>
      <c r="R22" s="205">
        <f t="shared" si="0"/>
        <v>10269677</v>
      </c>
      <c r="S22" s="205">
        <f t="shared" si="0"/>
        <v>2557586</v>
      </c>
      <c r="T22" s="205">
        <f t="shared" si="0"/>
        <v>4228389</v>
      </c>
      <c r="U22" s="205">
        <f t="shared" si="0"/>
        <v>0</v>
      </c>
      <c r="V22" s="205">
        <f t="shared" si="0"/>
        <v>6785975</v>
      </c>
      <c r="W22" s="205">
        <f t="shared" si="0"/>
        <v>39109767</v>
      </c>
      <c r="X22" s="205">
        <f t="shared" si="0"/>
        <v>45954977</v>
      </c>
      <c r="Y22" s="205">
        <f t="shared" si="0"/>
        <v>-6845210</v>
      </c>
      <c r="Z22" s="206">
        <f>+IF(X22&lt;&gt;0,+(Y22/X22)*100,0)</f>
        <v>-14.89547040791686</v>
      </c>
      <c r="AA22" s="203">
        <f>SUM(AA5:AA21)</f>
        <v>45954977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10366588</v>
      </c>
      <c r="D25" s="160"/>
      <c r="E25" s="161">
        <v>14244000</v>
      </c>
      <c r="F25" s="65">
        <v>14244000</v>
      </c>
      <c r="G25" s="65">
        <v>446056</v>
      </c>
      <c r="H25" s="65">
        <v>599432</v>
      </c>
      <c r="I25" s="65">
        <v>903562</v>
      </c>
      <c r="J25" s="65">
        <v>1949050</v>
      </c>
      <c r="K25" s="65">
        <v>1116849</v>
      </c>
      <c r="L25" s="65">
        <v>1482388</v>
      </c>
      <c r="M25" s="65">
        <v>0</v>
      </c>
      <c r="N25" s="65">
        <v>2599237</v>
      </c>
      <c r="O25" s="65">
        <v>749132</v>
      </c>
      <c r="P25" s="65">
        <v>1069543</v>
      </c>
      <c r="Q25" s="65">
        <v>2096185</v>
      </c>
      <c r="R25" s="65">
        <v>3914860</v>
      </c>
      <c r="S25" s="65">
        <v>1206705</v>
      </c>
      <c r="T25" s="65">
        <v>1132288</v>
      </c>
      <c r="U25" s="65">
        <v>0</v>
      </c>
      <c r="V25" s="65">
        <v>2338993</v>
      </c>
      <c r="W25" s="65">
        <v>10802140</v>
      </c>
      <c r="X25" s="65">
        <v>14244000</v>
      </c>
      <c r="Y25" s="65">
        <v>-3441860</v>
      </c>
      <c r="Z25" s="145">
        <v>-24.16</v>
      </c>
      <c r="AA25" s="160">
        <v>14244000</v>
      </c>
    </row>
    <row r="26" spans="1:27" ht="13.5">
      <c r="A26" s="198" t="s">
        <v>38</v>
      </c>
      <c r="B26" s="197"/>
      <c r="C26" s="160">
        <v>1713712</v>
      </c>
      <c r="D26" s="160"/>
      <c r="E26" s="161">
        <v>1611584</v>
      </c>
      <c r="F26" s="65">
        <v>1611584</v>
      </c>
      <c r="G26" s="65">
        <v>97651</v>
      </c>
      <c r="H26" s="65">
        <v>147849</v>
      </c>
      <c r="I26" s="65">
        <v>150132</v>
      </c>
      <c r="J26" s="65">
        <v>395632</v>
      </c>
      <c r="K26" s="65">
        <v>158371</v>
      </c>
      <c r="L26" s="65">
        <v>156166</v>
      </c>
      <c r="M26" s="65">
        <v>0</v>
      </c>
      <c r="N26" s="65">
        <v>314537</v>
      </c>
      <c r="O26" s="65">
        <v>247481</v>
      </c>
      <c r="P26" s="65">
        <v>158018</v>
      </c>
      <c r="Q26" s="65">
        <v>157692</v>
      </c>
      <c r="R26" s="65">
        <v>563191</v>
      </c>
      <c r="S26" s="65">
        <v>157693</v>
      </c>
      <c r="T26" s="65">
        <v>157693</v>
      </c>
      <c r="U26" s="65">
        <v>0</v>
      </c>
      <c r="V26" s="65">
        <v>315386</v>
      </c>
      <c r="W26" s="65">
        <v>1588746</v>
      </c>
      <c r="X26" s="65">
        <v>1611584</v>
      </c>
      <c r="Y26" s="65">
        <v>-22838</v>
      </c>
      <c r="Z26" s="145">
        <v>-1.42</v>
      </c>
      <c r="AA26" s="160">
        <v>1611584</v>
      </c>
    </row>
    <row r="27" spans="1:27" ht="13.5">
      <c r="A27" s="198" t="s">
        <v>118</v>
      </c>
      <c r="B27" s="197" t="s">
        <v>99</v>
      </c>
      <c r="C27" s="160">
        <v>-8305366</v>
      </c>
      <c r="D27" s="160"/>
      <c r="E27" s="161">
        <v>2344000</v>
      </c>
      <c r="F27" s="65">
        <v>2344000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2344000</v>
      </c>
      <c r="Y27" s="65">
        <v>-2344000</v>
      </c>
      <c r="Z27" s="145">
        <v>-100</v>
      </c>
      <c r="AA27" s="160">
        <v>2344000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262092</v>
      </c>
      <c r="F29" s="65">
        <v>262092</v>
      </c>
      <c r="G29" s="65">
        <v>0</v>
      </c>
      <c r="H29" s="65">
        <v>50000</v>
      </c>
      <c r="I29" s="65">
        <v>50000</v>
      </c>
      <c r="J29" s="65">
        <v>100000</v>
      </c>
      <c r="K29" s="65">
        <v>50000</v>
      </c>
      <c r="L29" s="65">
        <v>50000</v>
      </c>
      <c r="M29" s="65">
        <v>0</v>
      </c>
      <c r="N29" s="65">
        <v>100000</v>
      </c>
      <c r="O29" s="65">
        <v>224919</v>
      </c>
      <c r="P29" s="65">
        <v>224919</v>
      </c>
      <c r="Q29" s="65">
        <v>224919</v>
      </c>
      <c r="R29" s="65">
        <v>674757</v>
      </c>
      <c r="S29" s="65">
        <v>224919</v>
      </c>
      <c r="T29" s="65">
        <v>224919</v>
      </c>
      <c r="U29" s="65">
        <v>0</v>
      </c>
      <c r="V29" s="65">
        <v>449838</v>
      </c>
      <c r="W29" s="65">
        <v>1324595</v>
      </c>
      <c r="X29" s="65">
        <v>262092</v>
      </c>
      <c r="Y29" s="65">
        <v>1062503</v>
      </c>
      <c r="Z29" s="145">
        <v>405.39</v>
      </c>
      <c r="AA29" s="160">
        <v>262092</v>
      </c>
    </row>
    <row r="30" spans="1:27" ht="13.5">
      <c r="A30" s="198" t="s">
        <v>119</v>
      </c>
      <c r="B30" s="197" t="s">
        <v>96</v>
      </c>
      <c r="C30" s="160">
        <v>8837655</v>
      </c>
      <c r="D30" s="160"/>
      <c r="E30" s="161">
        <v>7293525</v>
      </c>
      <c r="F30" s="65">
        <v>7293525</v>
      </c>
      <c r="G30" s="65">
        <v>0</v>
      </c>
      <c r="H30" s="65">
        <v>1605413</v>
      </c>
      <c r="I30" s="65">
        <v>1605413</v>
      </c>
      <c r="J30" s="65">
        <v>3210826</v>
      </c>
      <c r="K30" s="65">
        <v>807867</v>
      </c>
      <c r="L30" s="65">
        <v>774622</v>
      </c>
      <c r="M30" s="65">
        <v>0</v>
      </c>
      <c r="N30" s="65">
        <v>1582489</v>
      </c>
      <c r="O30" s="65">
        <v>743197</v>
      </c>
      <c r="P30" s="65">
        <v>769744</v>
      </c>
      <c r="Q30" s="65">
        <v>736153</v>
      </c>
      <c r="R30" s="65">
        <v>2249094</v>
      </c>
      <c r="S30" s="65">
        <v>0</v>
      </c>
      <c r="T30" s="65">
        <v>863036</v>
      </c>
      <c r="U30" s="65">
        <v>0</v>
      </c>
      <c r="V30" s="65">
        <v>863036</v>
      </c>
      <c r="W30" s="65">
        <v>7905445</v>
      </c>
      <c r="X30" s="65">
        <v>7293525</v>
      </c>
      <c r="Y30" s="65">
        <v>611920</v>
      </c>
      <c r="Z30" s="145">
        <v>8.39</v>
      </c>
      <c r="AA30" s="160">
        <v>7293525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864</v>
      </c>
      <c r="J31" s="65">
        <v>864</v>
      </c>
      <c r="K31" s="65">
        <v>38979</v>
      </c>
      <c r="L31" s="65">
        <v>0</v>
      </c>
      <c r="M31" s="65">
        <v>0</v>
      </c>
      <c r="N31" s="65">
        <v>38979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39843</v>
      </c>
      <c r="X31" s="65">
        <v>0</v>
      </c>
      <c r="Y31" s="65">
        <v>39843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2874812</v>
      </c>
      <c r="D32" s="160"/>
      <c r="E32" s="161">
        <v>4877425</v>
      </c>
      <c r="F32" s="65">
        <v>4877425</v>
      </c>
      <c r="G32" s="65">
        <v>252098</v>
      </c>
      <c r="H32" s="65">
        <v>252098</v>
      </c>
      <c r="I32" s="65">
        <v>252098</v>
      </c>
      <c r="J32" s="65">
        <v>756294</v>
      </c>
      <c r="K32" s="65">
        <v>252098</v>
      </c>
      <c r="L32" s="65">
        <v>252098</v>
      </c>
      <c r="M32" s="65">
        <v>0</v>
      </c>
      <c r="N32" s="65">
        <v>504196</v>
      </c>
      <c r="O32" s="65">
        <v>252098</v>
      </c>
      <c r="P32" s="65">
        <v>277309</v>
      </c>
      <c r="Q32" s="65">
        <v>277309</v>
      </c>
      <c r="R32" s="65">
        <v>806716</v>
      </c>
      <c r="S32" s="65">
        <v>277309</v>
      </c>
      <c r="T32" s="65">
        <v>277309</v>
      </c>
      <c r="U32" s="65">
        <v>0</v>
      </c>
      <c r="V32" s="65">
        <v>554618</v>
      </c>
      <c r="W32" s="65">
        <v>2621824</v>
      </c>
      <c r="X32" s="65">
        <v>4877425</v>
      </c>
      <c r="Y32" s="65">
        <v>-2255601</v>
      </c>
      <c r="Z32" s="145">
        <v>-46.25</v>
      </c>
      <c r="AA32" s="160">
        <v>4877425</v>
      </c>
    </row>
    <row r="33" spans="1:27" ht="13.5">
      <c r="A33" s="198" t="s">
        <v>42</v>
      </c>
      <c r="B33" s="197"/>
      <c r="C33" s="160">
        <v>5464341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313368</v>
      </c>
      <c r="L33" s="65">
        <v>350286</v>
      </c>
      <c r="M33" s="65">
        <v>0</v>
      </c>
      <c r="N33" s="65">
        <v>663654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663654</v>
      </c>
      <c r="X33" s="65">
        <v>0</v>
      </c>
      <c r="Y33" s="65">
        <v>663654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8473461</v>
      </c>
      <c r="D34" s="160"/>
      <c r="E34" s="161">
        <v>21863374</v>
      </c>
      <c r="F34" s="65">
        <v>21863374</v>
      </c>
      <c r="G34" s="65">
        <v>329090</v>
      </c>
      <c r="H34" s="65">
        <v>803248</v>
      </c>
      <c r="I34" s="65">
        <v>801397</v>
      </c>
      <c r="J34" s="65">
        <v>1933735</v>
      </c>
      <c r="K34" s="65">
        <v>714385</v>
      </c>
      <c r="L34" s="65">
        <v>774280</v>
      </c>
      <c r="M34" s="65">
        <v>0</v>
      </c>
      <c r="N34" s="65">
        <v>1488665</v>
      </c>
      <c r="O34" s="65">
        <v>1927489</v>
      </c>
      <c r="P34" s="65">
        <v>848800</v>
      </c>
      <c r="Q34" s="65">
        <v>691873</v>
      </c>
      <c r="R34" s="65">
        <v>3468162</v>
      </c>
      <c r="S34" s="65">
        <v>640133</v>
      </c>
      <c r="T34" s="65">
        <v>1124811</v>
      </c>
      <c r="U34" s="65">
        <v>0</v>
      </c>
      <c r="V34" s="65">
        <v>1764944</v>
      </c>
      <c r="W34" s="65">
        <v>8655506</v>
      </c>
      <c r="X34" s="65">
        <v>21863374</v>
      </c>
      <c r="Y34" s="65">
        <v>-13207868</v>
      </c>
      <c r="Z34" s="145">
        <v>-60.41</v>
      </c>
      <c r="AA34" s="160">
        <v>21863374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29425203</v>
      </c>
      <c r="D36" s="203">
        <f>SUM(D25:D35)</f>
        <v>0</v>
      </c>
      <c r="E36" s="204">
        <f t="shared" si="1"/>
        <v>52496000</v>
      </c>
      <c r="F36" s="205">
        <f t="shared" si="1"/>
        <v>52496000</v>
      </c>
      <c r="G36" s="205">
        <f t="shared" si="1"/>
        <v>1124895</v>
      </c>
      <c r="H36" s="205">
        <f t="shared" si="1"/>
        <v>3458040</v>
      </c>
      <c r="I36" s="205">
        <f t="shared" si="1"/>
        <v>3763466</v>
      </c>
      <c r="J36" s="205">
        <f t="shared" si="1"/>
        <v>8346401</v>
      </c>
      <c r="K36" s="205">
        <f t="shared" si="1"/>
        <v>3451917</v>
      </c>
      <c r="L36" s="205">
        <f t="shared" si="1"/>
        <v>3839840</v>
      </c>
      <c r="M36" s="205">
        <f t="shared" si="1"/>
        <v>0</v>
      </c>
      <c r="N36" s="205">
        <f t="shared" si="1"/>
        <v>7291757</v>
      </c>
      <c r="O36" s="205">
        <f t="shared" si="1"/>
        <v>4144316</v>
      </c>
      <c r="P36" s="205">
        <f t="shared" si="1"/>
        <v>3348333</v>
      </c>
      <c r="Q36" s="205">
        <f t="shared" si="1"/>
        <v>4184131</v>
      </c>
      <c r="R36" s="205">
        <f t="shared" si="1"/>
        <v>11676780</v>
      </c>
      <c r="S36" s="205">
        <f t="shared" si="1"/>
        <v>2506759</v>
      </c>
      <c r="T36" s="205">
        <f t="shared" si="1"/>
        <v>3780056</v>
      </c>
      <c r="U36" s="205">
        <f t="shared" si="1"/>
        <v>0</v>
      </c>
      <c r="V36" s="205">
        <f t="shared" si="1"/>
        <v>6286815</v>
      </c>
      <c r="W36" s="205">
        <f t="shared" si="1"/>
        <v>33601753</v>
      </c>
      <c r="X36" s="205">
        <f t="shared" si="1"/>
        <v>52496000</v>
      </c>
      <c r="Y36" s="205">
        <f t="shared" si="1"/>
        <v>-18894247</v>
      </c>
      <c r="Z36" s="206">
        <f>+IF(X36&lt;&gt;0,+(Y36/X36)*100,0)</f>
        <v>-35.99178413593417</v>
      </c>
      <c r="AA36" s="203">
        <f>SUM(AA25:AA35)</f>
        <v>52496000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18088727</v>
      </c>
      <c r="D38" s="214">
        <f>+D22-D36</f>
        <v>0</v>
      </c>
      <c r="E38" s="215">
        <f t="shared" si="2"/>
        <v>-6541023</v>
      </c>
      <c r="F38" s="111">
        <f t="shared" si="2"/>
        <v>-6541023</v>
      </c>
      <c r="G38" s="111">
        <f t="shared" si="2"/>
        <v>11833489</v>
      </c>
      <c r="H38" s="111">
        <f t="shared" si="2"/>
        <v>-853985</v>
      </c>
      <c r="I38" s="111">
        <f t="shared" si="2"/>
        <v>-531608</v>
      </c>
      <c r="J38" s="111">
        <f t="shared" si="2"/>
        <v>10447896</v>
      </c>
      <c r="K38" s="111">
        <f t="shared" si="2"/>
        <v>-2115133</v>
      </c>
      <c r="L38" s="111">
        <f t="shared" si="2"/>
        <v>-1916806</v>
      </c>
      <c r="M38" s="111">
        <f t="shared" si="2"/>
        <v>0</v>
      </c>
      <c r="N38" s="111">
        <f t="shared" si="2"/>
        <v>-4031939</v>
      </c>
      <c r="O38" s="111">
        <f t="shared" si="2"/>
        <v>-833508</v>
      </c>
      <c r="P38" s="111">
        <f t="shared" si="2"/>
        <v>-1415697</v>
      </c>
      <c r="Q38" s="111">
        <f t="shared" si="2"/>
        <v>842102</v>
      </c>
      <c r="R38" s="111">
        <f t="shared" si="2"/>
        <v>-1407103</v>
      </c>
      <c r="S38" s="111">
        <f t="shared" si="2"/>
        <v>50827</v>
      </c>
      <c r="T38" s="111">
        <f t="shared" si="2"/>
        <v>448333</v>
      </c>
      <c r="U38" s="111">
        <f t="shared" si="2"/>
        <v>0</v>
      </c>
      <c r="V38" s="111">
        <f t="shared" si="2"/>
        <v>499160</v>
      </c>
      <c r="W38" s="111">
        <f t="shared" si="2"/>
        <v>5508014</v>
      </c>
      <c r="X38" s="111">
        <f>IF(F22=F36,0,X22-X36)</f>
        <v>-6541023</v>
      </c>
      <c r="Y38" s="111">
        <f t="shared" si="2"/>
        <v>12049037</v>
      </c>
      <c r="Z38" s="216">
        <f>+IF(X38&lt;&gt;0,+(Y38/X38)*100,0)</f>
        <v>-184.20722568931495</v>
      </c>
      <c r="AA38" s="214">
        <f>+AA22-AA36</f>
        <v>-6541023</v>
      </c>
    </row>
    <row r="39" spans="1:27" ht="13.5">
      <c r="A39" s="196" t="s">
        <v>46</v>
      </c>
      <c r="B39" s="200"/>
      <c r="C39" s="160">
        <v>3630950</v>
      </c>
      <c r="D39" s="160"/>
      <c r="E39" s="161">
        <v>15157000</v>
      </c>
      <c r="F39" s="65">
        <v>15157000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292000</v>
      </c>
      <c r="M39" s="65">
        <v>0</v>
      </c>
      <c r="N39" s="65">
        <v>292000</v>
      </c>
      <c r="O39" s="65">
        <v>0</v>
      </c>
      <c r="P39" s="65">
        <v>0</v>
      </c>
      <c r="Q39" s="65">
        <v>5627000</v>
      </c>
      <c r="R39" s="65">
        <v>5627000</v>
      </c>
      <c r="S39" s="65">
        <v>0</v>
      </c>
      <c r="T39" s="65">
        <v>0</v>
      </c>
      <c r="U39" s="65">
        <v>0</v>
      </c>
      <c r="V39" s="65">
        <v>0</v>
      </c>
      <c r="W39" s="65">
        <v>5919000</v>
      </c>
      <c r="X39" s="65">
        <v>15157000</v>
      </c>
      <c r="Y39" s="65">
        <v>-9238000</v>
      </c>
      <c r="Z39" s="145">
        <v>-60.95</v>
      </c>
      <c r="AA39" s="160">
        <v>15157000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21719677</v>
      </c>
      <c r="D42" s="221">
        <f>SUM(D38:D41)</f>
        <v>0</v>
      </c>
      <c r="E42" s="222">
        <f t="shared" si="3"/>
        <v>8615977</v>
      </c>
      <c r="F42" s="93">
        <f t="shared" si="3"/>
        <v>8615977</v>
      </c>
      <c r="G42" s="93">
        <f t="shared" si="3"/>
        <v>11833489</v>
      </c>
      <c r="H42" s="93">
        <f t="shared" si="3"/>
        <v>-853985</v>
      </c>
      <c r="I42" s="93">
        <f t="shared" si="3"/>
        <v>-531608</v>
      </c>
      <c r="J42" s="93">
        <f t="shared" si="3"/>
        <v>10447896</v>
      </c>
      <c r="K42" s="93">
        <f t="shared" si="3"/>
        <v>-2115133</v>
      </c>
      <c r="L42" s="93">
        <f t="shared" si="3"/>
        <v>-1624806</v>
      </c>
      <c r="M42" s="93">
        <f t="shared" si="3"/>
        <v>0</v>
      </c>
      <c r="N42" s="93">
        <f t="shared" si="3"/>
        <v>-3739939</v>
      </c>
      <c r="O42" s="93">
        <f t="shared" si="3"/>
        <v>-833508</v>
      </c>
      <c r="P42" s="93">
        <f t="shared" si="3"/>
        <v>-1415697</v>
      </c>
      <c r="Q42" s="93">
        <f t="shared" si="3"/>
        <v>6469102</v>
      </c>
      <c r="R42" s="93">
        <f t="shared" si="3"/>
        <v>4219897</v>
      </c>
      <c r="S42" s="93">
        <f t="shared" si="3"/>
        <v>50827</v>
      </c>
      <c r="T42" s="93">
        <f t="shared" si="3"/>
        <v>448333</v>
      </c>
      <c r="U42" s="93">
        <f t="shared" si="3"/>
        <v>0</v>
      </c>
      <c r="V42" s="93">
        <f t="shared" si="3"/>
        <v>499160</v>
      </c>
      <c r="W42" s="93">
        <f t="shared" si="3"/>
        <v>11427014</v>
      </c>
      <c r="X42" s="93">
        <f t="shared" si="3"/>
        <v>8615977</v>
      </c>
      <c r="Y42" s="93">
        <f t="shared" si="3"/>
        <v>2811037</v>
      </c>
      <c r="Z42" s="223">
        <f>+IF(X42&lt;&gt;0,+(Y42/X42)*100,0)</f>
        <v>32.62586471621268</v>
      </c>
      <c r="AA42" s="221">
        <f>SUM(AA38:AA41)</f>
        <v>8615977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21719677</v>
      </c>
      <c r="D44" s="225">
        <f>+D42-D43</f>
        <v>0</v>
      </c>
      <c r="E44" s="226">
        <f t="shared" si="4"/>
        <v>8615977</v>
      </c>
      <c r="F44" s="82">
        <f t="shared" si="4"/>
        <v>8615977</v>
      </c>
      <c r="G44" s="82">
        <f t="shared" si="4"/>
        <v>11833489</v>
      </c>
      <c r="H44" s="82">
        <f t="shared" si="4"/>
        <v>-853985</v>
      </c>
      <c r="I44" s="82">
        <f t="shared" si="4"/>
        <v>-531608</v>
      </c>
      <c r="J44" s="82">
        <f t="shared" si="4"/>
        <v>10447896</v>
      </c>
      <c r="K44" s="82">
        <f t="shared" si="4"/>
        <v>-2115133</v>
      </c>
      <c r="L44" s="82">
        <f t="shared" si="4"/>
        <v>-1624806</v>
      </c>
      <c r="M44" s="82">
        <f t="shared" si="4"/>
        <v>0</v>
      </c>
      <c r="N44" s="82">
        <f t="shared" si="4"/>
        <v>-3739939</v>
      </c>
      <c r="O44" s="82">
        <f t="shared" si="4"/>
        <v>-833508</v>
      </c>
      <c r="P44" s="82">
        <f t="shared" si="4"/>
        <v>-1415697</v>
      </c>
      <c r="Q44" s="82">
        <f t="shared" si="4"/>
        <v>6469102</v>
      </c>
      <c r="R44" s="82">
        <f t="shared" si="4"/>
        <v>4219897</v>
      </c>
      <c r="S44" s="82">
        <f t="shared" si="4"/>
        <v>50827</v>
      </c>
      <c r="T44" s="82">
        <f t="shared" si="4"/>
        <v>448333</v>
      </c>
      <c r="U44" s="82">
        <f t="shared" si="4"/>
        <v>0</v>
      </c>
      <c r="V44" s="82">
        <f t="shared" si="4"/>
        <v>499160</v>
      </c>
      <c r="W44" s="82">
        <f t="shared" si="4"/>
        <v>11427014</v>
      </c>
      <c r="X44" s="82">
        <f t="shared" si="4"/>
        <v>8615977</v>
      </c>
      <c r="Y44" s="82">
        <f t="shared" si="4"/>
        <v>2811037</v>
      </c>
      <c r="Z44" s="227">
        <f>+IF(X44&lt;&gt;0,+(Y44/X44)*100,0)</f>
        <v>32.62586471621268</v>
      </c>
      <c r="AA44" s="225">
        <f>+AA42-AA43</f>
        <v>8615977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21719677</v>
      </c>
      <c r="D46" s="221">
        <f>SUM(D44:D45)</f>
        <v>0</v>
      </c>
      <c r="E46" s="222">
        <f t="shared" si="5"/>
        <v>8615977</v>
      </c>
      <c r="F46" s="93">
        <f t="shared" si="5"/>
        <v>8615977</v>
      </c>
      <c r="G46" s="93">
        <f t="shared" si="5"/>
        <v>11833489</v>
      </c>
      <c r="H46" s="93">
        <f t="shared" si="5"/>
        <v>-853985</v>
      </c>
      <c r="I46" s="93">
        <f t="shared" si="5"/>
        <v>-531608</v>
      </c>
      <c r="J46" s="93">
        <f t="shared" si="5"/>
        <v>10447896</v>
      </c>
      <c r="K46" s="93">
        <f t="shared" si="5"/>
        <v>-2115133</v>
      </c>
      <c r="L46" s="93">
        <f t="shared" si="5"/>
        <v>-1624806</v>
      </c>
      <c r="M46" s="93">
        <f t="shared" si="5"/>
        <v>0</v>
      </c>
      <c r="N46" s="93">
        <f t="shared" si="5"/>
        <v>-3739939</v>
      </c>
      <c r="O46" s="93">
        <f t="shared" si="5"/>
        <v>-833508</v>
      </c>
      <c r="P46" s="93">
        <f t="shared" si="5"/>
        <v>-1415697</v>
      </c>
      <c r="Q46" s="93">
        <f t="shared" si="5"/>
        <v>6469102</v>
      </c>
      <c r="R46" s="93">
        <f t="shared" si="5"/>
        <v>4219897</v>
      </c>
      <c r="S46" s="93">
        <f t="shared" si="5"/>
        <v>50827</v>
      </c>
      <c r="T46" s="93">
        <f t="shared" si="5"/>
        <v>448333</v>
      </c>
      <c r="U46" s="93">
        <f t="shared" si="5"/>
        <v>0</v>
      </c>
      <c r="V46" s="93">
        <f t="shared" si="5"/>
        <v>499160</v>
      </c>
      <c r="W46" s="93">
        <f t="shared" si="5"/>
        <v>11427014</v>
      </c>
      <c r="X46" s="93">
        <f t="shared" si="5"/>
        <v>8615977</v>
      </c>
      <c r="Y46" s="93">
        <f t="shared" si="5"/>
        <v>2811037</v>
      </c>
      <c r="Z46" s="223">
        <f>+IF(X46&lt;&gt;0,+(Y46/X46)*100,0)</f>
        <v>32.62586471621268</v>
      </c>
      <c r="AA46" s="221">
        <f>SUM(AA44:AA45)</f>
        <v>8615977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21719677</v>
      </c>
      <c r="D48" s="232">
        <f>SUM(D46:D47)</f>
        <v>0</v>
      </c>
      <c r="E48" s="233">
        <f t="shared" si="6"/>
        <v>8615977</v>
      </c>
      <c r="F48" s="234">
        <f t="shared" si="6"/>
        <v>8615977</v>
      </c>
      <c r="G48" s="234">
        <f t="shared" si="6"/>
        <v>11833489</v>
      </c>
      <c r="H48" s="235">
        <f t="shared" si="6"/>
        <v>-853985</v>
      </c>
      <c r="I48" s="235">
        <f t="shared" si="6"/>
        <v>-531608</v>
      </c>
      <c r="J48" s="235">
        <f t="shared" si="6"/>
        <v>10447896</v>
      </c>
      <c r="K48" s="235">
        <f t="shared" si="6"/>
        <v>-2115133</v>
      </c>
      <c r="L48" s="235">
        <f t="shared" si="6"/>
        <v>-1624806</v>
      </c>
      <c r="M48" s="234">
        <f t="shared" si="6"/>
        <v>0</v>
      </c>
      <c r="N48" s="234">
        <f t="shared" si="6"/>
        <v>-3739939</v>
      </c>
      <c r="O48" s="235">
        <f t="shared" si="6"/>
        <v>-833508</v>
      </c>
      <c r="P48" s="235">
        <f t="shared" si="6"/>
        <v>-1415697</v>
      </c>
      <c r="Q48" s="235">
        <f t="shared" si="6"/>
        <v>6469102</v>
      </c>
      <c r="R48" s="235">
        <f t="shared" si="6"/>
        <v>4219897</v>
      </c>
      <c r="S48" s="235">
        <f t="shared" si="6"/>
        <v>50827</v>
      </c>
      <c r="T48" s="234">
        <f t="shared" si="6"/>
        <v>448333</v>
      </c>
      <c r="U48" s="234">
        <f t="shared" si="6"/>
        <v>0</v>
      </c>
      <c r="V48" s="235">
        <f t="shared" si="6"/>
        <v>499160</v>
      </c>
      <c r="W48" s="235">
        <f t="shared" si="6"/>
        <v>11427014</v>
      </c>
      <c r="X48" s="235">
        <f t="shared" si="6"/>
        <v>8615977</v>
      </c>
      <c r="Y48" s="235">
        <f t="shared" si="6"/>
        <v>2811037</v>
      </c>
      <c r="Z48" s="236">
        <f>+IF(X48&lt;&gt;0,+(Y48/X48)*100,0)</f>
        <v>32.62586471621268</v>
      </c>
      <c r="AA48" s="237">
        <f>SUM(AA46:AA47)</f>
        <v>8615977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155418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260969</v>
      </c>
      <c r="I5" s="105">
        <f t="shared" si="0"/>
        <v>584063</v>
      </c>
      <c r="J5" s="105">
        <f t="shared" si="0"/>
        <v>845032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45802</v>
      </c>
      <c r="R5" s="105">
        <f t="shared" si="0"/>
        <v>45802</v>
      </c>
      <c r="S5" s="105">
        <f t="shared" si="0"/>
        <v>0</v>
      </c>
      <c r="T5" s="105">
        <f t="shared" si="0"/>
        <v>0</v>
      </c>
      <c r="U5" s="105">
        <f t="shared" si="0"/>
        <v>579226</v>
      </c>
      <c r="V5" s="105">
        <f t="shared" si="0"/>
        <v>579226</v>
      </c>
      <c r="W5" s="105">
        <f t="shared" si="0"/>
        <v>1470060</v>
      </c>
      <c r="X5" s="105">
        <f t="shared" si="0"/>
        <v>0</v>
      </c>
      <c r="Y5" s="105">
        <f t="shared" si="0"/>
        <v>1470060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>
        <v>579226</v>
      </c>
      <c r="V6" s="65">
        <v>579226</v>
      </c>
      <c r="W6" s="65">
        <v>579226</v>
      </c>
      <c r="X6" s="65"/>
      <c r="Y6" s="65">
        <v>579226</v>
      </c>
      <c r="Z6" s="145"/>
      <c r="AA6" s="67"/>
    </row>
    <row r="7" spans="1:27" ht="13.5">
      <c r="A7" s="143" t="s">
        <v>76</v>
      </c>
      <c r="B7" s="141"/>
      <c r="C7" s="162">
        <v>118064</v>
      </c>
      <c r="D7" s="162"/>
      <c r="E7" s="163"/>
      <c r="F7" s="164"/>
      <c r="G7" s="164"/>
      <c r="H7" s="164">
        <v>260969</v>
      </c>
      <c r="I7" s="164">
        <v>584063</v>
      </c>
      <c r="J7" s="164">
        <v>845032</v>
      </c>
      <c r="K7" s="164"/>
      <c r="L7" s="164"/>
      <c r="M7" s="164"/>
      <c r="N7" s="164"/>
      <c r="O7" s="164"/>
      <c r="P7" s="164"/>
      <c r="Q7" s="164">
        <v>45802</v>
      </c>
      <c r="R7" s="164">
        <v>45802</v>
      </c>
      <c r="S7" s="164"/>
      <c r="T7" s="164"/>
      <c r="U7" s="164"/>
      <c r="V7" s="164"/>
      <c r="W7" s="164">
        <v>890834</v>
      </c>
      <c r="X7" s="164"/>
      <c r="Y7" s="164">
        <v>890834</v>
      </c>
      <c r="Z7" s="146"/>
      <c r="AA7" s="239"/>
    </row>
    <row r="8" spans="1:27" ht="13.5">
      <c r="A8" s="143" t="s">
        <v>77</v>
      </c>
      <c r="B8" s="141"/>
      <c r="C8" s="160">
        <v>37354</v>
      </c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4193712</v>
      </c>
      <c r="D9" s="158">
        <f>SUM(D10:D14)</f>
        <v>0</v>
      </c>
      <c r="E9" s="159">
        <f t="shared" si="1"/>
        <v>7430000</v>
      </c>
      <c r="F9" s="105">
        <f t="shared" si="1"/>
        <v>7430000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41721</v>
      </c>
      <c r="L9" s="105">
        <f t="shared" si="1"/>
        <v>25675</v>
      </c>
      <c r="M9" s="105">
        <f t="shared" si="1"/>
        <v>31997</v>
      </c>
      <c r="N9" s="105">
        <f t="shared" si="1"/>
        <v>99393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19256</v>
      </c>
      <c r="U9" s="105">
        <f t="shared" si="1"/>
        <v>0</v>
      </c>
      <c r="V9" s="105">
        <f t="shared" si="1"/>
        <v>19256</v>
      </c>
      <c r="W9" s="105">
        <f t="shared" si="1"/>
        <v>118649</v>
      </c>
      <c r="X9" s="105">
        <f t="shared" si="1"/>
        <v>7430000</v>
      </c>
      <c r="Y9" s="105">
        <f t="shared" si="1"/>
        <v>-7311351</v>
      </c>
      <c r="Z9" s="142">
        <f>+IF(X9&lt;&gt;0,+(Y9/X9)*100,0)</f>
        <v>-98.40310901749663</v>
      </c>
      <c r="AA9" s="107">
        <f>SUM(AA10:AA14)</f>
        <v>7430000</v>
      </c>
    </row>
    <row r="10" spans="1:27" ht="13.5">
      <c r="A10" s="143" t="s">
        <v>79</v>
      </c>
      <c r="B10" s="141"/>
      <c r="C10" s="160">
        <v>508443</v>
      </c>
      <c r="D10" s="160"/>
      <c r="E10" s="161">
        <v>7430000</v>
      </c>
      <c r="F10" s="65">
        <v>7430000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7430000</v>
      </c>
      <c r="Y10" s="65">
        <v>-7430000</v>
      </c>
      <c r="Z10" s="145">
        <v>-100</v>
      </c>
      <c r="AA10" s="67">
        <v>7430000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>
        <v>3685269</v>
      </c>
      <c r="D13" s="160"/>
      <c r="E13" s="161"/>
      <c r="F13" s="65"/>
      <c r="G13" s="65"/>
      <c r="H13" s="65"/>
      <c r="I13" s="65"/>
      <c r="J13" s="65"/>
      <c r="K13" s="65">
        <v>41721</v>
      </c>
      <c r="L13" s="65">
        <v>25675</v>
      </c>
      <c r="M13" s="65">
        <v>31997</v>
      </c>
      <c r="N13" s="65">
        <v>99393</v>
      </c>
      <c r="O13" s="65"/>
      <c r="P13" s="65"/>
      <c r="Q13" s="65"/>
      <c r="R13" s="65"/>
      <c r="S13" s="65"/>
      <c r="T13" s="65">
        <v>19256</v>
      </c>
      <c r="U13" s="65"/>
      <c r="V13" s="65">
        <v>19256</v>
      </c>
      <c r="W13" s="65">
        <v>118649</v>
      </c>
      <c r="X13" s="65"/>
      <c r="Y13" s="65">
        <v>118649</v>
      </c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14962284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14962284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527481</v>
      </c>
      <c r="D19" s="158">
        <f>SUM(D20:D23)</f>
        <v>0</v>
      </c>
      <c r="E19" s="159">
        <f t="shared" si="3"/>
        <v>7727000</v>
      </c>
      <c r="F19" s="105">
        <f t="shared" si="3"/>
        <v>7727000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7727000</v>
      </c>
      <c r="Y19" s="105">
        <f t="shared" si="3"/>
        <v>-7727000</v>
      </c>
      <c r="Z19" s="142">
        <f>+IF(X19&lt;&gt;0,+(Y19/X19)*100,0)</f>
        <v>-100</v>
      </c>
      <c r="AA19" s="107">
        <f>SUM(AA20:AA23)</f>
        <v>7727000</v>
      </c>
    </row>
    <row r="20" spans="1:27" ht="13.5">
      <c r="A20" s="143" t="s">
        <v>89</v>
      </c>
      <c r="B20" s="141"/>
      <c r="C20" s="160">
        <v>527481</v>
      </c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>
        <v>7727000</v>
      </c>
      <c r="F22" s="164">
        <v>7727000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7727000</v>
      </c>
      <c r="Y22" s="164">
        <v>-7727000</v>
      </c>
      <c r="Z22" s="146">
        <v>-100</v>
      </c>
      <c r="AA22" s="239">
        <v>7727000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19838895</v>
      </c>
      <c r="D25" s="232">
        <f>+D5+D9+D15+D19+D24</f>
        <v>0</v>
      </c>
      <c r="E25" s="245">
        <f t="shared" si="4"/>
        <v>15157000</v>
      </c>
      <c r="F25" s="234">
        <f t="shared" si="4"/>
        <v>15157000</v>
      </c>
      <c r="G25" s="234">
        <f t="shared" si="4"/>
        <v>0</v>
      </c>
      <c r="H25" s="234">
        <f t="shared" si="4"/>
        <v>260969</v>
      </c>
      <c r="I25" s="234">
        <f t="shared" si="4"/>
        <v>584063</v>
      </c>
      <c r="J25" s="234">
        <f t="shared" si="4"/>
        <v>845032</v>
      </c>
      <c r="K25" s="234">
        <f t="shared" si="4"/>
        <v>41721</v>
      </c>
      <c r="L25" s="234">
        <f t="shared" si="4"/>
        <v>25675</v>
      </c>
      <c r="M25" s="234">
        <f t="shared" si="4"/>
        <v>31997</v>
      </c>
      <c r="N25" s="234">
        <f t="shared" si="4"/>
        <v>99393</v>
      </c>
      <c r="O25" s="234">
        <f t="shared" si="4"/>
        <v>0</v>
      </c>
      <c r="P25" s="234">
        <f t="shared" si="4"/>
        <v>0</v>
      </c>
      <c r="Q25" s="234">
        <f t="shared" si="4"/>
        <v>45802</v>
      </c>
      <c r="R25" s="234">
        <f t="shared" si="4"/>
        <v>45802</v>
      </c>
      <c r="S25" s="234">
        <f t="shared" si="4"/>
        <v>0</v>
      </c>
      <c r="T25" s="234">
        <f t="shared" si="4"/>
        <v>19256</v>
      </c>
      <c r="U25" s="234">
        <f t="shared" si="4"/>
        <v>579226</v>
      </c>
      <c r="V25" s="234">
        <f t="shared" si="4"/>
        <v>598482</v>
      </c>
      <c r="W25" s="234">
        <f t="shared" si="4"/>
        <v>1588709</v>
      </c>
      <c r="X25" s="234">
        <f t="shared" si="4"/>
        <v>15157000</v>
      </c>
      <c r="Y25" s="234">
        <f t="shared" si="4"/>
        <v>-13568291</v>
      </c>
      <c r="Z25" s="246">
        <f>+IF(X25&lt;&gt;0,+(Y25/X25)*100,0)</f>
        <v>-89.51831496998088</v>
      </c>
      <c r="AA25" s="247">
        <f>+AA5+AA9+AA15+AA19+AA24</f>
        <v>15157000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7727000</v>
      </c>
      <c r="F28" s="65">
        <v>7727000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5627000</v>
      </c>
      <c r="R28" s="65">
        <v>5627000</v>
      </c>
      <c r="S28" s="65"/>
      <c r="T28" s="65"/>
      <c r="U28" s="65"/>
      <c r="V28" s="65"/>
      <c r="W28" s="65">
        <v>5627000</v>
      </c>
      <c r="X28" s="65">
        <v>7727000</v>
      </c>
      <c r="Y28" s="65">
        <v>-2100000</v>
      </c>
      <c r="Z28" s="145">
        <v>-27.18</v>
      </c>
      <c r="AA28" s="160">
        <v>7727000</v>
      </c>
    </row>
    <row r="29" spans="1:27" ht="13.5">
      <c r="A29" s="249" t="s">
        <v>138</v>
      </c>
      <c r="B29" s="141"/>
      <c r="C29" s="160"/>
      <c r="D29" s="160"/>
      <c r="E29" s="161">
        <v>7430000</v>
      </c>
      <c r="F29" s="65">
        <v>7430000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7430000</v>
      </c>
      <c r="Y29" s="65">
        <v>-7430000</v>
      </c>
      <c r="Z29" s="145">
        <v>-100</v>
      </c>
      <c r="AA29" s="67">
        <v>7430000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15157000</v>
      </c>
      <c r="F32" s="82">
        <f t="shared" si="5"/>
        <v>15157000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5627000</v>
      </c>
      <c r="R32" s="82">
        <f t="shared" si="5"/>
        <v>5627000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5627000</v>
      </c>
      <c r="X32" s="82">
        <f t="shared" si="5"/>
        <v>15157000</v>
      </c>
      <c r="Y32" s="82">
        <f t="shared" si="5"/>
        <v>-9530000</v>
      </c>
      <c r="Z32" s="227">
        <f>+IF(X32&lt;&gt;0,+(Y32/X32)*100,0)</f>
        <v>-62.87523916342283</v>
      </c>
      <c r="AA32" s="84">
        <f>SUM(AA28:AA31)</f>
        <v>15157000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15157000</v>
      </c>
      <c r="F36" s="235">
        <f t="shared" si="6"/>
        <v>15157000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0</v>
      </c>
      <c r="P36" s="235">
        <f t="shared" si="6"/>
        <v>0</v>
      </c>
      <c r="Q36" s="235">
        <f t="shared" si="6"/>
        <v>5627000</v>
      </c>
      <c r="R36" s="235">
        <f t="shared" si="6"/>
        <v>5627000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5627000</v>
      </c>
      <c r="X36" s="235">
        <f t="shared" si="6"/>
        <v>15157000</v>
      </c>
      <c r="Y36" s="235">
        <f t="shared" si="6"/>
        <v>-9530000</v>
      </c>
      <c r="Z36" s="236">
        <f>+IF(X36&lt;&gt;0,+(Y36/X36)*100,0)</f>
        <v>-62.87523916342283</v>
      </c>
      <c r="AA36" s="254">
        <f>SUM(AA32:AA35)</f>
        <v>15157000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9628419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13948929</v>
      </c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2453366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26030714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8">
        <f t="shared" si="0"/>
        <v>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138148164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138148164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164178878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600000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259737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14919097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>
        <v>1806819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17585653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2626369</v>
      </c>
      <c r="D37" s="160"/>
      <c r="E37" s="64">
        <v>2624323</v>
      </c>
      <c r="F37" s="65">
        <v>2624323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2624323</v>
      </c>
      <c r="Y37" s="65">
        <v>-2624323</v>
      </c>
      <c r="Z37" s="145">
        <v>-100</v>
      </c>
      <c r="AA37" s="67">
        <v>2624323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2626369</v>
      </c>
      <c r="D39" s="177">
        <f>SUM(D37:D38)</f>
        <v>0</v>
      </c>
      <c r="E39" s="81">
        <f t="shared" si="4"/>
        <v>2624323</v>
      </c>
      <c r="F39" s="82">
        <f t="shared" si="4"/>
        <v>2624323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2624323</v>
      </c>
      <c r="Y39" s="82">
        <f t="shared" si="4"/>
        <v>-2624323</v>
      </c>
      <c r="Z39" s="227">
        <f>+IF(X39&lt;&gt;0,+(Y39/X39)*100,0)</f>
        <v>-100</v>
      </c>
      <c r="AA39" s="84">
        <f>SUM(AA37:AA38)</f>
        <v>2624323</v>
      </c>
    </row>
    <row r="40" spans="1:27" ht="13.5">
      <c r="A40" s="265" t="s">
        <v>170</v>
      </c>
      <c r="B40" s="266"/>
      <c r="C40" s="177">
        <f aca="true" t="shared" si="5" ref="C40:Y40">+C34+C39</f>
        <v>20212022</v>
      </c>
      <c r="D40" s="177">
        <f>+D34+D39</f>
        <v>0</v>
      </c>
      <c r="E40" s="77">
        <f t="shared" si="5"/>
        <v>2624323</v>
      </c>
      <c r="F40" s="78">
        <f t="shared" si="5"/>
        <v>2624323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2624323</v>
      </c>
      <c r="Y40" s="78">
        <f t="shared" si="5"/>
        <v>-2624323</v>
      </c>
      <c r="Z40" s="179">
        <f>+IF(X40&lt;&gt;0,+(Y40/X40)*100,0)</f>
        <v>-100</v>
      </c>
      <c r="AA40" s="79">
        <f>+AA34+AA39</f>
        <v>2624323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143966856</v>
      </c>
      <c r="D42" s="272">
        <f>+D25-D40</f>
        <v>0</v>
      </c>
      <c r="E42" s="273">
        <f t="shared" si="6"/>
        <v>-2624323</v>
      </c>
      <c r="F42" s="274">
        <f t="shared" si="6"/>
        <v>-2624323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-2624323</v>
      </c>
      <c r="Y42" s="274">
        <f t="shared" si="6"/>
        <v>2624323</v>
      </c>
      <c r="Z42" s="275">
        <f>+IF(X42&lt;&gt;0,+(Y42/X42)*100,0)</f>
        <v>-100</v>
      </c>
      <c r="AA42" s="276">
        <f>+AA25-AA40</f>
        <v>-2624323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143966856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143966856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48209339</v>
      </c>
      <c r="D6" s="160">
        <v>32280723</v>
      </c>
      <c r="E6" s="64">
        <v>25145004</v>
      </c>
      <c r="F6" s="65">
        <v>25145004</v>
      </c>
      <c r="G6" s="65">
        <v>5566536</v>
      </c>
      <c r="H6" s="65">
        <v>2604055</v>
      </c>
      <c r="I6" s="65">
        <v>3231858</v>
      </c>
      <c r="J6" s="65">
        <v>11402449</v>
      </c>
      <c r="K6" s="65">
        <v>1338776</v>
      </c>
      <c r="L6" s="65">
        <v>1923034</v>
      </c>
      <c r="M6" s="65">
        <v>5840378</v>
      </c>
      <c r="N6" s="65">
        <v>9102188</v>
      </c>
      <c r="O6" s="65">
        <v>2135767</v>
      </c>
      <c r="P6" s="65">
        <v>1932636</v>
      </c>
      <c r="Q6" s="65">
        <v>1796233</v>
      </c>
      <c r="R6" s="65">
        <v>5864636</v>
      </c>
      <c r="S6" s="65">
        <v>1683873</v>
      </c>
      <c r="T6" s="65">
        <v>4227577</v>
      </c>
      <c r="U6" s="65"/>
      <c r="V6" s="65">
        <v>5911450</v>
      </c>
      <c r="W6" s="65">
        <v>32280723</v>
      </c>
      <c r="X6" s="65">
        <v>25145004</v>
      </c>
      <c r="Y6" s="65">
        <v>7135719</v>
      </c>
      <c r="Z6" s="145">
        <v>28.38</v>
      </c>
      <c r="AA6" s="67">
        <v>25145004</v>
      </c>
    </row>
    <row r="7" spans="1:27" ht="13.5">
      <c r="A7" s="264" t="s">
        <v>181</v>
      </c>
      <c r="B7" s="197" t="s">
        <v>72</v>
      </c>
      <c r="C7" s="160"/>
      <c r="D7" s="160">
        <v>25254420</v>
      </c>
      <c r="E7" s="64">
        <v>16962000</v>
      </c>
      <c r="F7" s="65">
        <v>16962000</v>
      </c>
      <c r="G7" s="65">
        <v>5383000</v>
      </c>
      <c r="H7" s="65">
        <v>2304179</v>
      </c>
      <c r="I7" s="65">
        <v>1267204</v>
      </c>
      <c r="J7" s="65">
        <v>8954383</v>
      </c>
      <c r="K7" s="65">
        <v>1107170</v>
      </c>
      <c r="L7" s="65">
        <v>1962604</v>
      </c>
      <c r="M7" s="65">
        <v>5095000</v>
      </c>
      <c r="N7" s="65">
        <v>8164774</v>
      </c>
      <c r="O7" s="65">
        <v>1569452</v>
      </c>
      <c r="P7" s="65">
        <v>2115529</v>
      </c>
      <c r="Q7" s="65">
        <v>3230000</v>
      </c>
      <c r="R7" s="65">
        <v>6914981</v>
      </c>
      <c r="S7" s="65">
        <v>1220282</v>
      </c>
      <c r="T7" s="65"/>
      <c r="U7" s="65"/>
      <c r="V7" s="65">
        <v>1220282</v>
      </c>
      <c r="W7" s="65">
        <v>25254420</v>
      </c>
      <c r="X7" s="65">
        <v>16962000</v>
      </c>
      <c r="Y7" s="65">
        <v>8292420</v>
      </c>
      <c r="Z7" s="145">
        <v>48.89</v>
      </c>
      <c r="AA7" s="67">
        <v>16962000</v>
      </c>
    </row>
    <row r="8" spans="1:27" ht="13.5">
      <c r="A8" s="264" t="s">
        <v>182</v>
      </c>
      <c r="B8" s="197" t="s">
        <v>72</v>
      </c>
      <c r="C8" s="160"/>
      <c r="D8" s="160">
        <v>5887969</v>
      </c>
      <c r="E8" s="64">
        <v>35697000</v>
      </c>
      <c r="F8" s="65">
        <v>35697000</v>
      </c>
      <c r="G8" s="65"/>
      <c r="H8" s="65">
        <v>260969</v>
      </c>
      <c r="I8" s="65"/>
      <c r="J8" s="65">
        <v>260969</v>
      </c>
      <c r="K8" s="65"/>
      <c r="L8" s="65"/>
      <c r="M8" s="65"/>
      <c r="N8" s="65"/>
      <c r="O8" s="65"/>
      <c r="P8" s="65"/>
      <c r="Q8" s="65">
        <v>5627000</v>
      </c>
      <c r="R8" s="65">
        <v>5627000</v>
      </c>
      <c r="S8" s="65"/>
      <c r="T8" s="65"/>
      <c r="U8" s="65"/>
      <c r="V8" s="65"/>
      <c r="W8" s="65">
        <v>5887969</v>
      </c>
      <c r="X8" s="65">
        <v>35697000</v>
      </c>
      <c r="Y8" s="65">
        <v>-29809031</v>
      </c>
      <c r="Z8" s="145">
        <v>-83.51</v>
      </c>
      <c r="AA8" s="67">
        <v>35697000</v>
      </c>
    </row>
    <row r="9" spans="1:27" ht="13.5">
      <c r="A9" s="264" t="s">
        <v>183</v>
      </c>
      <c r="B9" s="197"/>
      <c r="C9" s="160"/>
      <c r="D9" s="160">
        <v>7998</v>
      </c>
      <c r="E9" s="64">
        <v>12000</v>
      </c>
      <c r="F9" s="65">
        <v>12000</v>
      </c>
      <c r="G9" s="65"/>
      <c r="H9" s="65"/>
      <c r="I9" s="65"/>
      <c r="J9" s="65"/>
      <c r="K9" s="65">
        <v>4217</v>
      </c>
      <c r="L9" s="65"/>
      <c r="M9" s="65">
        <v>2969</v>
      </c>
      <c r="N9" s="65">
        <v>7186</v>
      </c>
      <c r="O9" s="65"/>
      <c r="P9" s="65"/>
      <c r="Q9" s="65"/>
      <c r="R9" s="65"/>
      <c r="S9" s="65"/>
      <c r="T9" s="65">
        <v>812</v>
      </c>
      <c r="U9" s="65"/>
      <c r="V9" s="65">
        <v>812</v>
      </c>
      <c r="W9" s="65">
        <v>7998</v>
      </c>
      <c r="X9" s="65">
        <v>12000</v>
      </c>
      <c r="Y9" s="65">
        <v>-4002</v>
      </c>
      <c r="Z9" s="145">
        <v>-33.35</v>
      </c>
      <c r="AA9" s="67">
        <v>12000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28452897</v>
      </c>
      <c r="D12" s="160">
        <v>-35701117</v>
      </c>
      <c r="E12" s="64">
        <v>-31293000</v>
      </c>
      <c r="F12" s="65">
        <v>-31293000</v>
      </c>
      <c r="G12" s="65">
        <v>-2413614</v>
      </c>
      <c r="H12" s="65">
        <v>-3408040</v>
      </c>
      <c r="I12" s="65">
        <v>-3713467</v>
      </c>
      <c r="J12" s="65">
        <v>-9535121</v>
      </c>
      <c r="K12" s="65">
        <v>-3088549</v>
      </c>
      <c r="L12" s="65">
        <v>-3439554</v>
      </c>
      <c r="M12" s="65">
        <v>-2405094</v>
      </c>
      <c r="N12" s="65">
        <v>-8933197</v>
      </c>
      <c r="O12" s="65">
        <v>-3919397</v>
      </c>
      <c r="P12" s="65">
        <v>-2739537</v>
      </c>
      <c r="Q12" s="65">
        <v>-3959212</v>
      </c>
      <c r="R12" s="65">
        <v>-10618146</v>
      </c>
      <c r="S12" s="65">
        <v>-3059516</v>
      </c>
      <c r="T12" s="65">
        <v>-3555137</v>
      </c>
      <c r="U12" s="65"/>
      <c r="V12" s="65">
        <v>-6614653</v>
      </c>
      <c r="W12" s="65">
        <v>-35701117</v>
      </c>
      <c r="X12" s="65">
        <v>-31293000</v>
      </c>
      <c r="Y12" s="65">
        <v>-4408117</v>
      </c>
      <c r="Z12" s="145">
        <v>14.09</v>
      </c>
      <c r="AA12" s="67">
        <v>-31293000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>
        <v>-663654</v>
      </c>
      <c r="E14" s="64">
        <v>-3333996</v>
      </c>
      <c r="F14" s="65">
        <v>-3333996</v>
      </c>
      <c r="G14" s="65"/>
      <c r="H14" s="65"/>
      <c r="I14" s="65"/>
      <c r="J14" s="65"/>
      <c r="K14" s="65">
        <v>-313368</v>
      </c>
      <c r="L14" s="65">
        <v>-350286</v>
      </c>
      <c r="M14" s="65"/>
      <c r="N14" s="65">
        <v>-663654</v>
      </c>
      <c r="O14" s="65"/>
      <c r="P14" s="65"/>
      <c r="Q14" s="65"/>
      <c r="R14" s="65"/>
      <c r="S14" s="65"/>
      <c r="T14" s="65"/>
      <c r="U14" s="65"/>
      <c r="V14" s="65"/>
      <c r="W14" s="65">
        <v>-663654</v>
      </c>
      <c r="X14" s="65">
        <v>-3333996</v>
      </c>
      <c r="Y14" s="65">
        <v>2670342</v>
      </c>
      <c r="Z14" s="145">
        <v>-80.09</v>
      </c>
      <c r="AA14" s="67">
        <v>-3333996</v>
      </c>
    </row>
    <row r="15" spans="1:27" ht="13.5">
      <c r="A15" s="265" t="s">
        <v>187</v>
      </c>
      <c r="B15" s="266"/>
      <c r="C15" s="177">
        <f aca="true" t="shared" si="0" ref="C15:Y15">SUM(C6:C14)</f>
        <v>76662236</v>
      </c>
      <c r="D15" s="177">
        <f>SUM(D6:D14)</f>
        <v>27066339</v>
      </c>
      <c r="E15" s="77">
        <f t="shared" si="0"/>
        <v>43189008</v>
      </c>
      <c r="F15" s="78">
        <f t="shared" si="0"/>
        <v>43189008</v>
      </c>
      <c r="G15" s="78">
        <f t="shared" si="0"/>
        <v>8535922</v>
      </c>
      <c r="H15" s="78">
        <f t="shared" si="0"/>
        <v>1761163</v>
      </c>
      <c r="I15" s="78">
        <f t="shared" si="0"/>
        <v>785595</v>
      </c>
      <c r="J15" s="78">
        <f t="shared" si="0"/>
        <v>11082680</v>
      </c>
      <c r="K15" s="78">
        <f t="shared" si="0"/>
        <v>-951754</v>
      </c>
      <c r="L15" s="78">
        <f t="shared" si="0"/>
        <v>95798</v>
      </c>
      <c r="M15" s="78">
        <f t="shared" si="0"/>
        <v>8533253</v>
      </c>
      <c r="N15" s="78">
        <f t="shared" si="0"/>
        <v>7677297</v>
      </c>
      <c r="O15" s="78">
        <f t="shared" si="0"/>
        <v>-214178</v>
      </c>
      <c r="P15" s="78">
        <f t="shared" si="0"/>
        <v>1308628</v>
      </c>
      <c r="Q15" s="78">
        <f t="shared" si="0"/>
        <v>6694021</v>
      </c>
      <c r="R15" s="78">
        <f t="shared" si="0"/>
        <v>7788471</v>
      </c>
      <c r="S15" s="78">
        <f t="shared" si="0"/>
        <v>-155361</v>
      </c>
      <c r="T15" s="78">
        <f t="shared" si="0"/>
        <v>673252</v>
      </c>
      <c r="U15" s="78">
        <f t="shared" si="0"/>
        <v>0</v>
      </c>
      <c r="V15" s="78">
        <f t="shared" si="0"/>
        <v>517891</v>
      </c>
      <c r="W15" s="78">
        <f t="shared" si="0"/>
        <v>27066339</v>
      </c>
      <c r="X15" s="78">
        <f t="shared" si="0"/>
        <v>43189008</v>
      </c>
      <c r="Y15" s="78">
        <f t="shared" si="0"/>
        <v>-16122669</v>
      </c>
      <c r="Z15" s="179">
        <f>+IF(X15&lt;&gt;0,+(Y15/X15)*100,0)</f>
        <v>-37.33049159174946</v>
      </c>
      <c r="AA15" s="79">
        <f>SUM(AA6:AA14)</f>
        <v>43189008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19838895</v>
      </c>
      <c r="D24" s="160">
        <v>-702712</v>
      </c>
      <c r="E24" s="64">
        <v>-22883004</v>
      </c>
      <c r="F24" s="65">
        <v>-22883004</v>
      </c>
      <c r="G24" s="65"/>
      <c r="H24" s="65"/>
      <c r="I24" s="65">
        <v>-584063</v>
      </c>
      <c r="J24" s="65">
        <v>-584063</v>
      </c>
      <c r="K24" s="65">
        <v>-41721</v>
      </c>
      <c r="L24" s="65">
        <v>-25675</v>
      </c>
      <c r="M24" s="65">
        <v>-31997</v>
      </c>
      <c r="N24" s="65">
        <v>-99393</v>
      </c>
      <c r="O24" s="65"/>
      <c r="P24" s="65"/>
      <c r="Q24" s="65"/>
      <c r="R24" s="65"/>
      <c r="S24" s="65"/>
      <c r="T24" s="65">
        <v>-19256</v>
      </c>
      <c r="U24" s="65"/>
      <c r="V24" s="65">
        <v>-19256</v>
      </c>
      <c r="W24" s="65">
        <v>-702712</v>
      </c>
      <c r="X24" s="65">
        <v>-22883004</v>
      </c>
      <c r="Y24" s="65">
        <v>22180292</v>
      </c>
      <c r="Z24" s="145">
        <v>-96.93</v>
      </c>
      <c r="AA24" s="67">
        <v>-22883004</v>
      </c>
    </row>
    <row r="25" spans="1:27" ht="13.5">
      <c r="A25" s="265" t="s">
        <v>194</v>
      </c>
      <c r="B25" s="266"/>
      <c r="C25" s="177">
        <f aca="true" t="shared" si="1" ref="C25:Y25">SUM(C19:C24)</f>
        <v>19838895</v>
      </c>
      <c r="D25" s="177">
        <f>SUM(D19:D24)</f>
        <v>-702712</v>
      </c>
      <c r="E25" s="77">
        <f t="shared" si="1"/>
        <v>-22883004</v>
      </c>
      <c r="F25" s="78">
        <f t="shared" si="1"/>
        <v>-22883004</v>
      </c>
      <c r="G25" s="78">
        <f t="shared" si="1"/>
        <v>0</v>
      </c>
      <c r="H25" s="78">
        <f t="shared" si="1"/>
        <v>0</v>
      </c>
      <c r="I25" s="78">
        <f t="shared" si="1"/>
        <v>-584063</v>
      </c>
      <c r="J25" s="78">
        <f t="shared" si="1"/>
        <v>-584063</v>
      </c>
      <c r="K25" s="78">
        <f t="shared" si="1"/>
        <v>-41721</v>
      </c>
      <c r="L25" s="78">
        <f t="shared" si="1"/>
        <v>-25675</v>
      </c>
      <c r="M25" s="78">
        <f t="shared" si="1"/>
        <v>-31997</v>
      </c>
      <c r="N25" s="78">
        <f t="shared" si="1"/>
        <v>-99393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-19256</v>
      </c>
      <c r="U25" s="78">
        <f t="shared" si="1"/>
        <v>0</v>
      </c>
      <c r="V25" s="78">
        <f t="shared" si="1"/>
        <v>-19256</v>
      </c>
      <c r="W25" s="78">
        <f t="shared" si="1"/>
        <v>-702712</v>
      </c>
      <c r="X25" s="78">
        <f t="shared" si="1"/>
        <v>-22883004</v>
      </c>
      <c r="Y25" s="78">
        <f t="shared" si="1"/>
        <v>22180292</v>
      </c>
      <c r="Z25" s="179">
        <f>+IF(X25&lt;&gt;0,+(Y25/X25)*100,0)</f>
        <v>-96.92910948230399</v>
      </c>
      <c r="AA25" s="79">
        <f>SUM(AA19:AA24)</f>
        <v>-22883004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-4216046</v>
      </c>
      <c r="D33" s="160">
        <v>-1374595</v>
      </c>
      <c r="E33" s="64">
        <v>-60000</v>
      </c>
      <c r="F33" s="65">
        <v>-60000</v>
      </c>
      <c r="G33" s="65">
        <v>-50000</v>
      </c>
      <c r="H33" s="65">
        <v>-50000</v>
      </c>
      <c r="I33" s="65">
        <v>-50000</v>
      </c>
      <c r="J33" s="65">
        <v>-150000</v>
      </c>
      <c r="K33" s="65">
        <v>-50000</v>
      </c>
      <c r="L33" s="65">
        <v>-50000</v>
      </c>
      <c r="M33" s="65">
        <v>-224919</v>
      </c>
      <c r="N33" s="65">
        <v>-324919</v>
      </c>
      <c r="O33" s="65"/>
      <c r="P33" s="65">
        <v>-224919</v>
      </c>
      <c r="Q33" s="65">
        <v>-224919</v>
      </c>
      <c r="R33" s="65">
        <v>-449838</v>
      </c>
      <c r="S33" s="65">
        <v>-224919</v>
      </c>
      <c r="T33" s="65">
        <v>-224919</v>
      </c>
      <c r="U33" s="65"/>
      <c r="V33" s="65">
        <v>-449838</v>
      </c>
      <c r="W33" s="65">
        <v>-1374595</v>
      </c>
      <c r="X33" s="65">
        <v>-60000</v>
      </c>
      <c r="Y33" s="65">
        <v>-1314595</v>
      </c>
      <c r="Z33" s="145">
        <v>2190.99</v>
      </c>
      <c r="AA33" s="67">
        <v>-60000</v>
      </c>
    </row>
    <row r="34" spans="1:27" ht="13.5">
      <c r="A34" s="265" t="s">
        <v>200</v>
      </c>
      <c r="B34" s="266"/>
      <c r="C34" s="177">
        <f aca="true" t="shared" si="2" ref="C34:Y34">SUM(C29:C33)</f>
        <v>-4216046</v>
      </c>
      <c r="D34" s="177">
        <f>SUM(D29:D33)</f>
        <v>-1374595</v>
      </c>
      <c r="E34" s="77">
        <f t="shared" si="2"/>
        <v>-60000</v>
      </c>
      <c r="F34" s="78">
        <f t="shared" si="2"/>
        <v>-60000</v>
      </c>
      <c r="G34" s="78">
        <f t="shared" si="2"/>
        <v>-50000</v>
      </c>
      <c r="H34" s="78">
        <f t="shared" si="2"/>
        <v>-50000</v>
      </c>
      <c r="I34" s="78">
        <f t="shared" si="2"/>
        <v>-50000</v>
      </c>
      <c r="J34" s="78">
        <f t="shared" si="2"/>
        <v>-150000</v>
      </c>
      <c r="K34" s="78">
        <f t="shared" si="2"/>
        <v>-50000</v>
      </c>
      <c r="L34" s="78">
        <f t="shared" si="2"/>
        <v>-50000</v>
      </c>
      <c r="M34" s="78">
        <f t="shared" si="2"/>
        <v>-224919</v>
      </c>
      <c r="N34" s="78">
        <f t="shared" si="2"/>
        <v>-324919</v>
      </c>
      <c r="O34" s="78">
        <f t="shared" si="2"/>
        <v>0</v>
      </c>
      <c r="P34" s="78">
        <f t="shared" si="2"/>
        <v>-224919</v>
      </c>
      <c r="Q34" s="78">
        <f t="shared" si="2"/>
        <v>-224919</v>
      </c>
      <c r="R34" s="78">
        <f t="shared" si="2"/>
        <v>-449838</v>
      </c>
      <c r="S34" s="78">
        <f t="shared" si="2"/>
        <v>-224919</v>
      </c>
      <c r="T34" s="78">
        <f t="shared" si="2"/>
        <v>-224919</v>
      </c>
      <c r="U34" s="78">
        <f t="shared" si="2"/>
        <v>0</v>
      </c>
      <c r="V34" s="78">
        <f t="shared" si="2"/>
        <v>-449838</v>
      </c>
      <c r="W34" s="78">
        <f t="shared" si="2"/>
        <v>-1374595</v>
      </c>
      <c r="X34" s="78">
        <f t="shared" si="2"/>
        <v>-60000</v>
      </c>
      <c r="Y34" s="78">
        <f t="shared" si="2"/>
        <v>-1314595</v>
      </c>
      <c r="Z34" s="179">
        <f>+IF(X34&lt;&gt;0,+(Y34/X34)*100,0)</f>
        <v>2190.991666666667</v>
      </c>
      <c r="AA34" s="79">
        <f>SUM(AA29:AA33)</f>
        <v>-60000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92285085</v>
      </c>
      <c r="D36" s="158">
        <f>+D15+D25+D34</f>
        <v>24989032</v>
      </c>
      <c r="E36" s="104">
        <f t="shared" si="3"/>
        <v>20246004</v>
      </c>
      <c r="F36" s="105">
        <f t="shared" si="3"/>
        <v>20246004</v>
      </c>
      <c r="G36" s="105">
        <f t="shared" si="3"/>
        <v>8485922</v>
      </c>
      <c r="H36" s="105">
        <f t="shared" si="3"/>
        <v>1711163</v>
      </c>
      <c r="I36" s="105">
        <f t="shared" si="3"/>
        <v>151532</v>
      </c>
      <c r="J36" s="105">
        <f t="shared" si="3"/>
        <v>10348617</v>
      </c>
      <c r="K36" s="105">
        <f t="shared" si="3"/>
        <v>-1043475</v>
      </c>
      <c r="L36" s="105">
        <f t="shared" si="3"/>
        <v>20123</v>
      </c>
      <c r="M36" s="105">
        <f t="shared" si="3"/>
        <v>8276337</v>
      </c>
      <c r="N36" s="105">
        <f t="shared" si="3"/>
        <v>7252985</v>
      </c>
      <c r="O36" s="105">
        <f t="shared" si="3"/>
        <v>-214178</v>
      </c>
      <c r="P36" s="105">
        <f t="shared" si="3"/>
        <v>1083709</v>
      </c>
      <c r="Q36" s="105">
        <f t="shared" si="3"/>
        <v>6469102</v>
      </c>
      <c r="R36" s="105">
        <f t="shared" si="3"/>
        <v>7338633</v>
      </c>
      <c r="S36" s="105">
        <f t="shared" si="3"/>
        <v>-380280</v>
      </c>
      <c r="T36" s="105">
        <f t="shared" si="3"/>
        <v>429077</v>
      </c>
      <c r="U36" s="105">
        <f t="shared" si="3"/>
        <v>0</v>
      </c>
      <c r="V36" s="105">
        <f t="shared" si="3"/>
        <v>48797</v>
      </c>
      <c r="W36" s="105">
        <f t="shared" si="3"/>
        <v>24989032</v>
      </c>
      <c r="X36" s="105">
        <f t="shared" si="3"/>
        <v>20246004</v>
      </c>
      <c r="Y36" s="105">
        <f t="shared" si="3"/>
        <v>4743028</v>
      </c>
      <c r="Z36" s="142">
        <f>+IF(X36&lt;&gt;0,+(Y36/X36)*100,0)</f>
        <v>23.42698341855509</v>
      </c>
      <c r="AA36" s="107">
        <f>+AA15+AA25+AA34</f>
        <v>20246004</v>
      </c>
    </row>
    <row r="37" spans="1:27" ht="13.5">
      <c r="A37" s="264" t="s">
        <v>202</v>
      </c>
      <c r="B37" s="197" t="s">
        <v>96</v>
      </c>
      <c r="C37" s="158">
        <v>5494826</v>
      </c>
      <c r="D37" s="158"/>
      <c r="E37" s="104"/>
      <c r="F37" s="105"/>
      <c r="G37" s="105"/>
      <c r="H37" s="105">
        <v>8485922</v>
      </c>
      <c r="I37" s="105">
        <v>10197085</v>
      </c>
      <c r="J37" s="105"/>
      <c r="K37" s="105">
        <v>10348617</v>
      </c>
      <c r="L37" s="105">
        <v>9305142</v>
      </c>
      <c r="M37" s="105">
        <v>9325265</v>
      </c>
      <c r="N37" s="105">
        <v>10348617</v>
      </c>
      <c r="O37" s="105">
        <v>17601602</v>
      </c>
      <c r="P37" s="105">
        <v>17387424</v>
      </c>
      <c r="Q37" s="105">
        <v>18471133</v>
      </c>
      <c r="R37" s="105">
        <v>17601602</v>
      </c>
      <c r="S37" s="105">
        <v>24940235</v>
      </c>
      <c r="T37" s="105">
        <v>24559955</v>
      </c>
      <c r="U37" s="105">
        <v>24989032</v>
      </c>
      <c r="V37" s="105">
        <v>24940235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97779911</v>
      </c>
      <c r="D38" s="272">
        <v>24989032</v>
      </c>
      <c r="E38" s="273">
        <v>20246004</v>
      </c>
      <c r="F38" s="274">
        <v>20246004</v>
      </c>
      <c r="G38" s="274">
        <v>8485922</v>
      </c>
      <c r="H38" s="274">
        <v>10197085</v>
      </c>
      <c r="I38" s="274">
        <v>10348617</v>
      </c>
      <c r="J38" s="274">
        <v>10348617</v>
      </c>
      <c r="K38" s="274">
        <v>9305142</v>
      </c>
      <c r="L38" s="274">
        <v>9325265</v>
      </c>
      <c r="M38" s="274">
        <v>17601602</v>
      </c>
      <c r="N38" s="274">
        <v>17601602</v>
      </c>
      <c r="O38" s="274">
        <v>17387424</v>
      </c>
      <c r="P38" s="274">
        <v>18471133</v>
      </c>
      <c r="Q38" s="274">
        <v>24940235</v>
      </c>
      <c r="R38" s="274">
        <v>24940235</v>
      </c>
      <c r="S38" s="274">
        <v>24559955</v>
      </c>
      <c r="T38" s="274">
        <v>24989032</v>
      </c>
      <c r="U38" s="274">
        <v>24989032</v>
      </c>
      <c r="V38" s="274">
        <v>24989032</v>
      </c>
      <c r="W38" s="274">
        <v>24989032</v>
      </c>
      <c r="X38" s="274">
        <v>20246004</v>
      </c>
      <c r="Y38" s="274">
        <v>4743028</v>
      </c>
      <c r="Z38" s="275">
        <v>23.43</v>
      </c>
      <c r="AA38" s="276">
        <v>20246004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2012-08-01T09:35:49Z</dcterms:created>
  <dcterms:modified xsi:type="dcterms:W3CDTF">2012-08-01T09:35:49Z</dcterms:modified>
  <cp:category/>
  <cp:version/>
  <cp:contentType/>
  <cp:contentStatus/>
</cp:coreProperties>
</file>