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</definedNames>
  <calcPr calcMode="manual" fullCalcOnLoad="1"/>
</workbook>
</file>

<file path=xl/sharedStrings.xml><?xml version="1.0" encoding="utf-8"?>
<sst xmlns="http://schemas.openxmlformats.org/spreadsheetml/2006/main" count="536" uniqueCount="252">
  <si>
    <t>Northern Cape: Sol Plaatje(NC091) - Table C1 Schedule Quarterly Budget Statement Summary for 4th Quarter ended 30 June 2012 (Figures Finalised as at 2012/07/31)</t>
  </si>
  <si>
    <t>Description</t>
  </si>
  <si>
    <t>2010/11</t>
  </si>
  <si>
    <t>2011/12</t>
  </si>
  <si>
    <t>Budget year 2011/12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</si>
  <si>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</si>
  <si>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</si>
  <si>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</si>
  <si>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</si>
  <si>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</si>
  <si>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</si>
  <si>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</si>
  <si>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</si>
  <si>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</si>
  <si>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</si>
  <si>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</si>
  <si>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</si>
  <si>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</si>
  <si>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</si>
  <si>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</si>
  <si>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</si>
  <si>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</si>
  <si>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</si>
  <si>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</si>
  <si>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</si>
  <si>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</si>
  <si>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</si>
  <si>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</si>
  <si>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</si>
  <si>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</si>
  <si>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</si>
  <si>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</si>
  <si>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</si>
  <si>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</si>
  <si>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</si>
  <si>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</si>
  <si>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</si>
  <si>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</si>
  <si>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</si>
  <si>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</si>
  <si>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</si>
  <si>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</si>
  <si>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</si>
  <si>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</si>
  <si>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</si>
  <si>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</si>
  <si>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</si>
  <si>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</si>
  <si>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</si>
  <si>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</si>
  <si>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</si>
  <si>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</si>
  <si>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</si>
  <si>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</si>
  <si>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</si>
  <si>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</si>
  <si>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</si>
  <si>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</si>
  <si>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</si>
  <si>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</si>
  <si>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</si>
  <si>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</si>
  <si>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</si>
  <si>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</si>
  <si>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</si>
  <si>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</si>
  <si>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</si>
  <si>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</si>
  <si>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</si>
  <si>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</si>
  <si>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Northern Cape: Sol Plaatje(NC091) - Table C2 Quarterly Budget Statement - Financial Performance (standard classification) for 4th Quarter ended 30 June 2012 (Figures Finalised as at 2012/07/31)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</si>
  <si>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</si>
  <si>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</si>
  <si>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</si>
  <si>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</si>
  <si>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</si>
  <si>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</si>
  <si>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</si>
  <si>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</si>
  <si>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</si>
  <si>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</si>
  <si>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</si>
  <si>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</si>
  <si>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</si>
  <si>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</si>
  <si>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</si>
  <si>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</si>
  <si>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</si>
  <si>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</si>
  <si>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</si>
  <si>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</si>
  <si>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</si>
  <si>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</si>
  <si>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</si>
  <si>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</si>
  <si>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</si>
  <si>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</si>
  <si>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</si>
  <si>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</si>
  <si>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</si>
  <si>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Northern Cape: Sol Plaatje(NC091) - Table C4 Quarterly Budget Statement - Financial Performance (revenue and expenditure) for 4th Quarter ended 30 June 2012 (Figures Finalised as at 2012/07/31)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</si>
  <si>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</si>
  <si>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</si>
  <si>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</si>
  <si>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</si>
  <si>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</si>
  <si>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</si>
  <si>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</si>
  <si>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</si>
  <si>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</si>
  <si>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</si>
  <si>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</si>
  <si>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</si>
  <si>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</si>
  <si>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</si>
  <si>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</si>
  <si>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</si>
  <si>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</si>
  <si>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</si>
  <si>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</si>
  <si>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</si>
  <si>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</si>
  <si>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</si>
  <si>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</si>
  <si>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</si>
  <si>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</si>
  <si>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</si>
  <si>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</si>
  <si>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</si>
  <si>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</si>
  <si>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</si>
  <si>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</si>
  <si>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</si>
  <si>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Northern Cape: Sol Plaatje(NC091) - Table C5 Quarterly Budget Statement - Capital Expenditure by Standard Classification and Funding for 4th Quarter ended 30 June 2012 (Figures Finalised as at 2012/07/31)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</si>
  <si>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</si>
  <si>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</si>
  <si>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</si>
  <si>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</si>
  <si>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</si>
  <si>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</si>
  <si>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</si>
  <si>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</si>
  <si>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</si>
  <si>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Northern Cape: Sol Plaatje(NC091) - Table C6 Quarterly Budget Statement - Financial Position for 4th Quarter ended 30 June 2012 (Figures Finalised as at 2012/07/31)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</si>
  <si>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</si>
  <si>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</si>
  <si>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</si>
  <si>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</si>
  <si>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</si>
  <si>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</si>
  <si>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</si>
  <si>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</si>
  <si>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</si>
  <si>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</si>
  <si>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</si>
  <si>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</si>
  <si>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</si>
  <si>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</si>
  <si>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</si>
  <si>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</si>
  <si>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</si>
  <si>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</si>
  <si>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</si>
  <si>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</si>
  <si>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</si>
  <si>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</si>
  <si>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</si>
  <si>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</si>
  <si>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</si>
  <si>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</si>
  <si>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</si>
  <si>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</si>
  <si>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</si>
  <si>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</si>
  <si>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</si>
  <si>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</si>
  <si>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</si>
  <si>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Northern Cape: Sol Plaatje(NC091) - Table C7 Quarterly Budget Statement - Cash Flows for 4th Quarter ended 30 June 2012 (Figures Finalised as at 2012/07/31)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</si>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</sst>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1" xfId="0" applyNumberFormat="1" applyFont="1" applyBorder="1" applyAlignment="1">
      <alignment/>
    </xf>
    <xf numFmtId="173" fontId="23" fillId="0" borderId="12" xfId="0" applyNumberFormat="1" applyFont="1" applyBorder="1" applyAlignment="1">
      <alignment/>
    </xf>
    <xf numFmtId="173" fontId="21" fillId="0" borderId="13" xfId="0" applyNumberFormat="1" applyFont="1" applyBorder="1" applyAlignment="1">
      <alignment/>
    </xf>
    <xf numFmtId="173" fontId="21" fillId="0" borderId="14" xfId="0" applyNumberFormat="1" applyFont="1" applyBorder="1" applyAlignment="1">
      <alignment/>
    </xf>
    <xf numFmtId="173" fontId="21" fillId="0" borderId="15" xfId="0" applyNumberFormat="1" applyFont="1" applyBorder="1" applyAlignment="1">
      <alignment/>
    </xf>
    <xf numFmtId="173" fontId="21" fillId="0" borderId="16" xfId="0" applyNumberFormat="1" applyFont="1" applyBorder="1" applyAlignment="1">
      <alignment/>
    </xf>
    <xf numFmtId="173" fontId="23" fillId="0" borderId="17" xfId="0" applyNumberFormat="1" applyFont="1" applyBorder="1" applyAlignment="1">
      <alignment/>
    </xf>
    <xf numFmtId="173" fontId="23" fillId="0" borderId="18" xfId="0" applyNumberFormat="1" applyFont="1" applyBorder="1" applyAlignment="1">
      <alignment/>
    </xf>
    <xf numFmtId="173" fontId="23" fillId="0" borderId="19" xfId="0" applyNumberFormat="1" applyFont="1" applyBorder="1" applyAlignment="1">
      <alignment/>
    </xf>
    <xf numFmtId="173" fontId="23" fillId="0" borderId="20" xfId="0" applyNumberFormat="1" applyFont="1" applyBorder="1" applyAlignment="1">
      <alignment/>
    </xf>
    <xf numFmtId="173" fontId="23" fillId="0" borderId="21" xfId="0" applyNumberFormat="1" applyFont="1" applyBorder="1" applyAlignment="1">
      <alignment/>
    </xf>
    <xf numFmtId="173" fontId="23" fillId="0" borderId="22" xfId="0" applyNumberFormat="1" applyFont="1" applyBorder="1" applyAlignment="1">
      <alignment/>
    </xf>
    <xf numFmtId="173" fontId="23" fillId="0" borderId="23" xfId="0" applyNumberFormat="1" applyFont="1" applyBorder="1" applyAlignment="1">
      <alignment/>
    </xf>
    <xf numFmtId="173" fontId="23" fillId="0" borderId="24" xfId="0" applyNumberFormat="1" applyFont="1" applyBorder="1" applyAlignment="1">
      <alignment/>
    </xf>
    <xf numFmtId="173" fontId="23" fillId="0" borderId="25" xfId="0" applyNumberFormat="1" applyFont="1" applyBorder="1" applyAlignment="1">
      <alignment/>
    </xf>
    <xf numFmtId="0" fontId="23" fillId="0" borderId="0" xfId="0" applyFont="1" applyAlignment="1">
      <alignment/>
    </xf>
    <xf numFmtId="175" fontId="23" fillId="0" borderId="20" xfId="0" applyNumberFormat="1" applyFont="1" applyFill="1" applyBorder="1" applyAlignment="1" applyProtection="1">
      <alignment/>
      <protection/>
    </xf>
    <xf numFmtId="175" fontId="23" fillId="0" borderId="11" xfId="0" applyNumberFormat="1" applyFont="1" applyFill="1" applyBorder="1" applyAlignment="1">
      <alignment/>
    </xf>
    <xf numFmtId="175" fontId="23" fillId="0" borderId="21" xfId="0" applyNumberFormat="1" applyFont="1" applyFill="1" applyBorder="1" applyAlignment="1">
      <alignment/>
    </xf>
    <xf numFmtId="175" fontId="21" fillId="0" borderId="20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>
      <alignment/>
    </xf>
    <xf numFmtId="175" fontId="23" fillId="0" borderId="13" xfId="0" applyNumberFormat="1" applyFont="1" applyFill="1" applyBorder="1" applyAlignment="1" applyProtection="1">
      <alignment/>
      <protection/>
    </xf>
    <xf numFmtId="175" fontId="23" fillId="0" borderId="14" xfId="0" applyNumberFormat="1" applyFont="1" applyFill="1" applyBorder="1" applyAlignment="1">
      <alignment/>
    </xf>
    <xf numFmtId="175" fontId="23" fillId="0" borderId="15" xfId="0" applyNumberFormat="1" applyFont="1" applyFill="1" applyBorder="1" applyAlignment="1">
      <alignment/>
    </xf>
    <xf numFmtId="175" fontId="23" fillId="0" borderId="27" xfId="0" applyNumberFormat="1" applyFont="1" applyFill="1" applyBorder="1" applyAlignment="1">
      <alignment/>
    </xf>
    <xf numFmtId="175" fontId="23" fillId="0" borderId="23" xfId="0" applyNumberFormat="1" applyFont="1" applyFill="1" applyBorder="1" applyAlignment="1" applyProtection="1">
      <alignment/>
      <protection/>
    </xf>
    <xf numFmtId="175" fontId="23" fillId="0" borderId="12" xfId="0" applyNumberFormat="1" applyFont="1" applyFill="1" applyBorder="1" applyAlignment="1">
      <alignment/>
    </xf>
    <xf numFmtId="175" fontId="23" fillId="0" borderId="24" xfId="0" applyNumberFormat="1" applyFont="1" applyFill="1" applyBorder="1" applyAlignment="1">
      <alignment/>
    </xf>
    <xf numFmtId="175" fontId="23" fillId="0" borderId="28" xfId="0" applyNumberFormat="1" applyFont="1" applyFill="1" applyBorder="1" applyAlignment="1">
      <alignment/>
    </xf>
    <xf numFmtId="175" fontId="23" fillId="0" borderId="13" xfId="0" applyNumberFormat="1" applyFont="1" applyBorder="1" applyAlignment="1">
      <alignment/>
    </xf>
    <xf numFmtId="175" fontId="23" fillId="0" borderId="14" xfId="0" applyNumberFormat="1" applyFont="1" applyBorder="1" applyAlignment="1">
      <alignment/>
    </xf>
    <xf numFmtId="175" fontId="23" fillId="0" borderId="15" xfId="0" applyNumberFormat="1" applyFont="1" applyBorder="1" applyAlignment="1">
      <alignment/>
    </xf>
    <xf numFmtId="175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/>
      <protection/>
    </xf>
    <xf numFmtId="175" fontId="23" fillId="0" borderId="11" xfId="0" applyNumberFormat="1" applyFont="1" applyBorder="1" applyAlignment="1" applyProtection="1">
      <alignment/>
      <protection/>
    </xf>
    <xf numFmtId="175" fontId="23" fillId="0" borderId="21" xfId="0" applyNumberFormat="1" applyFont="1" applyBorder="1" applyAlignment="1" applyProtection="1">
      <alignment/>
      <protection/>
    </xf>
    <xf numFmtId="175" fontId="23" fillId="0" borderId="18" xfId="0" applyNumberFormat="1" applyFont="1" applyBorder="1" applyAlignment="1" applyProtection="1">
      <alignment/>
      <protection/>
    </xf>
    <xf numFmtId="173" fontId="23" fillId="0" borderId="10" xfId="0" applyNumberFormat="1" applyFont="1" applyBorder="1" applyAlignment="1" applyProtection="1">
      <alignment/>
      <protection/>
    </xf>
    <xf numFmtId="175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5" fontId="23" fillId="0" borderId="11" xfId="0" applyNumberFormat="1" applyFont="1" applyFill="1" applyBorder="1" applyAlignment="1" applyProtection="1">
      <alignment/>
      <protection/>
    </xf>
    <xf numFmtId="175" fontId="23" fillId="0" borderId="21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5" fontId="21" fillId="0" borderId="40" xfId="0" applyNumberFormat="1" applyFont="1" applyFill="1" applyBorder="1" applyAlignment="1" applyProtection="1">
      <alignment vertical="top"/>
      <protection/>
    </xf>
    <xf numFmtId="175" fontId="21" fillId="0" borderId="41" xfId="0" applyNumberFormat="1" applyFont="1" applyFill="1" applyBorder="1" applyAlignment="1" applyProtection="1">
      <alignment vertical="top"/>
      <protection/>
    </xf>
    <xf numFmtId="175" fontId="21" fillId="0" borderId="42" xfId="0" applyNumberFormat="1" applyFont="1" applyFill="1" applyBorder="1" applyAlignment="1" applyProtection="1">
      <alignment vertical="top"/>
      <protection/>
    </xf>
    <xf numFmtId="173" fontId="21" fillId="0" borderId="41" xfId="0" applyNumberFormat="1" applyFont="1" applyFill="1" applyBorder="1" applyAlignment="1" applyProtection="1">
      <alignment vertical="top"/>
      <protection/>
    </xf>
    <xf numFmtId="175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175" fontId="21" fillId="0" borderId="43" xfId="0" applyNumberFormat="1" applyFont="1" applyFill="1" applyBorder="1" applyAlignment="1" applyProtection="1">
      <alignment/>
      <protection/>
    </xf>
    <xf numFmtId="175" fontId="21" fillId="0" borderId="44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3" fontId="21" fillId="0" borderId="45" xfId="0" applyNumberFormat="1" applyFont="1" applyFill="1" applyBorder="1" applyAlignment="1" applyProtection="1">
      <alignment/>
      <protection/>
    </xf>
    <xf numFmtId="175" fontId="21" fillId="0" borderId="47" xfId="0" applyNumberFormat="1" applyFont="1" applyFill="1" applyBorder="1" applyAlignment="1" applyProtection="1">
      <alignment/>
      <protection/>
    </xf>
    <xf numFmtId="175" fontId="23" fillId="0" borderId="48" xfId="0" applyNumberFormat="1" applyFont="1" applyFill="1" applyBorder="1" applyAlignment="1" applyProtection="1">
      <alignment/>
      <protection/>
    </xf>
    <xf numFmtId="175" fontId="23" fillId="0" borderId="49" xfId="0" applyNumberFormat="1" applyFont="1" applyFill="1" applyBorder="1" applyAlignment="1" applyProtection="1">
      <alignment/>
      <protection/>
    </xf>
    <xf numFmtId="175" fontId="23" fillId="0" borderId="50" xfId="0" applyNumberFormat="1" applyFont="1" applyFill="1" applyBorder="1" applyAlignment="1" applyProtection="1">
      <alignment/>
      <protection/>
    </xf>
    <xf numFmtId="173" fontId="23" fillId="0" borderId="49" xfId="0" applyNumberFormat="1" applyFont="1" applyFill="1" applyBorder="1" applyAlignment="1" applyProtection="1">
      <alignment/>
      <protection/>
    </xf>
    <xf numFmtId="175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5" fontId="21" fillId="0" borderId="44" xfId="0" applyNumberFormat="1" applyFont="1" applyFill="1" applyBorder="1" applyAlignment="1" applyProtection="1">
      <alignment vertical="top"/>
      <protection/>
    </xf>
    <xf numFmtId="175" fontId="21" fillId="0" borderId="45" xfId="0" applyNumberFormat="1" applyFont="1" applyFill="1" applyBorder="1" applyAlignment="1" applyProtection="1">
      <alignment vertical="top"/>
      <protection/>
    </xf>
    <xf numFmtId="175" fontId="21" fillId="0" borderId="46" xfId="0" applyNumberFormat="1" applyFont="1" applyFill="1" applyBorder="1" applyAlignment="1" applyProtection="1">
      <alignment vertical="top"/>
      <protection/>
    </xf>
    <xf numFmtId="173" fontId="21" fillId="0" borderId="45" xfId="0" applyNumberFormat="1" applyFont="1" applyFill="1" applyBorder="1" applyAlignment="1" applyProtection="1">
      <alignment vertical="top"/>
      <protection/>
    </xf>
    <xf numFmtId="175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3" fontId="23" fillId="0" borderId="11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1" fillId="0" borderId="11" xfId="0" applyNumberFormat="1" applyFont="1" applyFill="1" applyBorder="1" applyAlignment="1" applyProtection="1">
      <alignment/>
      <protection/>
    </xf>
    <xf numFmtId="175" fontId="21" fillId="0" borderId="21" xfId="0" applyNumberFormat="1" applyFont="1" applyFill="1" applyBorder="1" applyAlignment="1" applyProtection="1">
      <alignment/>
      <protection/>
    </xf>
    <xf numFmtId="173" fontId="21" fillId="0" borderId="11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5" fontId="21" fillId="0" borderId="20" xfId="0" applyNumberFormat="1" applyFont="1" applyBorder="1" applyAlignment="1" applyProtection="1">
      <alignment/>
      <protection/>
    </xf>
    <xf numFmtId="175" fontId="21" fillId="0" borderId="11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12" xfId="0" applyNumberFormat="1" applyFont="1" applyBorder="1" applyAlignment="1" applyProtection="1">
      <alignment/>
      <protection/>
    </xf>
    <xf numFmtId="175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 horizontal="left" wrapText="1"/>
      <protection/>
    </xf>
    <xf numFmtId="175" fontId="23" fillId="0" borderId="54" xfId="0" applyNumberFormat="1" applyFont="1" applyBorder="1" applyAlignment="1" applyProtection="1">
      <alignment horizontal="left" wrapText="1"/>
      <protection/>
    </xf>
    <xf numFmtId="175" fontId="23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5" fontId="23" fillId="0" borderId="54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5" fontId="23" fillId="0" borderId="55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0" fontId="21" fillId="0" borderId="18" xfId="0" applyFont="1" applyFill="1" applyBorder="1" applyAlignment="1">
      <alignment vertical="center"/>
    </xf>
    <xf numFmtId="0" fontId="24" fillId="0" borderId="39" xfId="0" applyNumberFormat="1" applyFont="1" applyFill="1" applyBorder="1" applyAlignment="1" applyProtection="1">
      <alignment horizontal="left" indent="1"/>
      <protection/>
    </xf>
    <xf numFmtId="0" fontId="23" fillId="0" borderId="21" xfId="0" applyNumberFormat="1" applyFont="1" applyBorder="1" applyAlignment="1" applyProtection="1">
      <alignment horizontal="center"/>
      <protection/>
    </xf>
    <xf numFmtId="173" fontId="21" fillId="0" borderId="21" xfId="0" applyNumberFormat="1" applyFont="1" applyFill="1" applyBorder="1" applyAlignment="1" applyProtection="1">
      <alignment/>
      <protection/>
    </xf>
    <xf numFmtId="0" fontId="23" fillId="0" borderId="39" xfId="0" applyNumberFormat="1" applyFont="1" applyFill="1" applyBorder="1" applyAlignment="1" applyProtection="1">
      <alignment horizontal="left" indent="2"/>
      <protection/>
    </xf>
    <xf numFmtId="174" fontId="23" fillId="0" borderId="21" xfId="0" applyNumberFormat="1" applyFont="1" applyFill="1" applyBorder="1" applyAlignment="1" applyProtection="1">
      <alignment/>
      <protection/>
    </xf>
    <xf numFmtId="173" fontId="23" fillId="0" borderId="21" xfId="0" applyNumberFormat="1" applyFont="1" applyFill="1" applyBorder="1" applyAlignment="1" applyProtection="1">
      <alignment/>
      <protection/>
    </xf>
    <xf numFmtId="173" fontId="23" fillId="0" borderId="21" xfId="42" applyNumberFormat="1" applyFont="1" applyFill="1" applyBorder="1" applyAlignment="1" applyProtection="1">
      <alignment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/>
      <protection/>
    </xf>
    <xf numFmtId="0" fontId="22" fillId="0" borderId="39" xfId="0" applyNumberFormat="1" applyFont="1" applyBorder="1" applyAlignment="1" applyProtection="1">
      <alignment/>
      <protection/>
    </xf>
    <xf numFmtId="0" fontId="25" fillId="0" borderId="21" xfId="0" applyNumberFormat="1" applyFont="1" applyBorder="1" applyAlignment="1" applyProtection="1">
      <alignment horizontal="center"/>
      <protection/>
    </xf>
    <xf numFmtId="0" fontId="21" fillId="0" borderId="57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54" xfId="0" applyNumberFormat="1" applyFont="1" applyFill="1" applyBorder="1" applyAlignment="1" applyProtection="1">
      <alignment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54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175" fontId="23" fillId="0" borderId="54" xfId="42" applyNumberFormat="1" applyFont="1" applyFill="1" applyBorder="1" applyAlignment="1" applyProtection="1">
      <alignment/>
      <protection/>
    </xf>
    <xf numFmtId="175" fontId="23" fillId="0" borderId="21" xfId="42" applyNumberFormat="1" applyFont="1" applyFill="1" applyBorder="1" applyAlignment="1" applyProtection="1">
      <alignment/>
      <protection/>
    </xf>
    <xf numFmtId="0" fontId="20" fillId="0" borderId="30" xfId="0" applyFont="1" applyBorder="1" applyAlignment="1" applyProtection="1">
      <alignment horizontal="left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21" fillId="0" borderId="59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21" fillId="0" borderId="62" xfId="0" applyFont="1" applyFill="1" applyBorder="1" applyAlignment="1" applyProtection="1">
      <alignment horizontal="lef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175" fontId="21" fillId="0" borderId="19" xfId="0" applyNumberFormat="1" applyFont="1" applyBorder="1" applyAlignment="1" applyProtection="1">
      <alignment horizontal="center"/>
      <protection/>
    </xf>
    <xf numFmtId="175" fontId="21" fillId="0" borderId="58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Border="1" applyAlignment="1" applyProtection="1">
      <alignment horizontal="center"/>
      <protection/>
    </xf>
    <xf numFmtId="0" fontId="21" fillId="0" borderId="18" xfId="0" applyFont="1" applyBorder="1" applyAlignment="1" applyProtection="1">
      <alignment horizontal="center"/>
      <protection/>
    </xf>
    <xf numFmtId="175" fontId="21" fillId="0" borderId="63" xfId="0" applyNumberFormat="1" applyFont="1" applyFill="1" applyBorder="1" applyAlignment="1" applyProtection="1">
      <alignment/>
      <protection/>
    </xf>
    <xf numFmtId="175" fontId="21" fillId="0" borderId="64" xfId="0" applyNumberFormat="1" applyFont="1" applyFill="1" applyBorder="1" applyAlignment="1" applyProtection="1">
      <alignment/>
      <protection/>
    </xf>
    <xf numFmtId="173" fontId="21" fillId="0" borderId="42" xfId="0" applyNumberFormat="1" applyFont="1" applyFill="1" applyBorder="1" applyAlignment="1" applyProtection="1">
      <alignment/>
      <protection/>
    </xf>
    <xf numFmtId="175" fontId="21" fillId="0" borderId="25" xfId="0" applyNumberFormat="1" applyFont="1" applyBorder="1" applyAlignment="1" applyProtection="1">
      <alignment/>
      <protection/>
    </xf>
    <xf numFmtId="175" fontId="21" fillId="0" borderId="55" xfId="0" applyNumberFormat="1" applyFont="1" applyBorder="1" applyAlignment="1" applyProtection="1">
      <alignment/>
      <protection/>
    </xf>
    <xf numFmtId="175" fontId="21" fillId="0" borderId="24" xfId="0" applyNumberFormat="1" applyFont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39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/>
      <protection/>
    </xf>
    <xf numFmtId="173" fontId="21" fillId="0" borderId="18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 horizontal="left" indent="1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23" fillId="0" borderId="39" xfId="0" applyNumberFormat="1" applyFont="1" applyFill="1" applyBorder="1" applyAlignment="1" applyProtection="1">
      <alignment horizontal="left" indent="1"/>
      <protection/>
    </xf>
    <xf numFmtId="173" fontId="23" fillId="0" borderId="21" xfId="0" applyNumberFormat="1" applyFont="1" applyBorder="1" applyAlignment="1" applyProtection="1">
      <alignment/>
      <protection/>
    </xf>
    <xf numFmtId="0" fontId="23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horizontal="left" vertical="top" wrapText="1"/>
      <protection/>
    </xf>
    <xf numFmtId="0" fontId="23" fillId="0" borderId="42" xfId="0" applyFont="1" applyBorder="1" applyAlignment="1" applyProtection="1">
      <alignment horizontal="center" vertical="top"/>
      <protection/>
    </xf>
    <xf numFmtId="175" fontId="21" fillId="0" borderId="63" xfId="0" applyNumberFormat="1" applyFont="1" applyBorder="1" applyAlignment="1" applyProtection="1">
      <alignment vertical="top"/>
      <protection/>
    </xf>
    <xf numFmtId="175" fontId="21" fillId="0" borderId="64" xfId="0" applyNumberFormat="1" applyFont="1" applyBorder="1" applyAlignment="1" applyProtection="1">
      <alignment vertical="top"/>
      <protection/>
    </xf>
    <xf numFmtId="175" fontId="21" fillId="0" borderId="42" xfId="0" applyNumberFormat="1" applyFont="1" applyBorder="1" applyAlignment="1" applyProtection="1">
      <alignment vertical="top"/>
      <protection/>
    </xf>
    <xf numFmtId="173" fontId="21" fillId="0" borderId="42" xfId="0" applyNumberFormat="1" applyFont="1" applyBorder="1" applyAlignment="1" applyProtection="1">
      <alignment vertical="top"/>
      <protection/>
    </xf>
    <xf numFmtId="0" fontId="25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vertical="top"/>
      <protection/>
    </xf>
    <xf numFmtId="175" fontId="21" fillId="0" borderId="65" xfId="0" applyNumberFormat="1" applyFont="1" applyBorder="1" applyAlignment="1" applyProtection="1">
      <alignment/>
      <protection/>
    </xf>
    <xf numFmtId="175" fontId="21" fillId="0" borderId="66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3" fontId="21" fillId="0" borderId="46" xfId="0" applyNumberFormat="1" applyFont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54" xfId="0" applyNumberFormat="1" applyFont="1" applyBorder="1" applyAlignment="1" applyProtection="1">
      <alignment/>
      <protection/>
    </xf>
    <xf numFmtId="173" fontId="21" fillId="0" borderId="21" xfId="0" applyNumberFormat="1" applyFont="1" applyBorder="1" applyAlignment="1" applyProtection="1">
      <alignment/>
      <protection/>
    </xf>
    <xf numFmtId="175" fontId="21" fillId="0" borderId="21" xfId="42" applyNumberFormat="1" applyFont="1" applyFill="1" applyBorder="1" applyAlignment="1" applyProtection="1">
      <alignment/>
      <protection/>
    </xf>
    <xf numFmtId="173" fontId="21" fillId="0" borderId="21" xfId="42" applyNumberFormat="1" applyFont="1" applyFill="1" applyBorder="1" applyAlignment="1" applyProtection="1">
      <alignment/>
      <protection/>
    </xf>
    <xf numFmtId="175" fontId="21" fillId="0" borderId="22" xfId="42" applyNumberFormat="1" applyFont="1" applyFill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 horizontal="left" wrapText="1"/>
      <protection/>
    </xf>
    <xf numFmtId="175" fontId="21" fillId="0" borderId="65" xfId="0" applyNumberFormat="1" applyFont="1" applyFill="1" applyBorder="1" applyAlignment="1" applyProtection="1">
      <alignment vertical="top"/>
      <protection/>
    </xf>
    <xf numFmtId="175" fontId="21" fillId="0" borderId="66" xfId="0" applyNumberFormat="1" applyFont="1" applyFill="1" applyBorder="1" applyAlignment="1" applyProtection="1">
      <alignment vertical="top"/>
      <protection/>
    </xf>
    <xf numFmtId="173" fontId="21" fillId="0" borderId="46" xfId="0" applyNumberFormat="1" applyFont="1" applyFill="1" applyBorder="1" applyAlignment="1" applyProtection="1">
      <alignment vertical="top"/>
      <protection/>
    </xf>
    <xf numFmtId="0" fontId="21" fillId="0" borderId="39" xfId="0" applyNumberFormat="1" applyFont="1" applyBorder="1" applyAlignment="1" applyProtection="1">
      <alignment wrapText="1"/>
      <protection/>
    </xf>
    <xf numFmtId="175" fontId="21" fillId="0" borderId="65" xfId="0" applyNumberFormat="1" applyFont="1" applyFill="1" applyBorder="1" applyAlignment="1" applyProtection="1">
      <alignment/>
      <protection/>
    </xf>
    <xf numFmtId="175" fontId="21" fillId="0" borderId="66" xfId="0" applyNumberFormat="1" applyFont="1" applyFill="1" applyBorder="1" applyAlignment="1" applyProtection="1">
      <alignment/>
      <protection/>
    </xf>
    <xf numFmtId="173" fontId="21" fillId="0" borderId="46" xfId="0" applyNumberFormat="1" applyFont="1" applyFill="1" applyBorder="1" applyAlignment="1" applyProtection="1">
      <alignment/>
      <protection/>
    </xf>
    <xf numFmtId="175" fontId="23" fillId="0" borderId="50" xfId="42" applyNumberFormat="1" applyFont="1" applyFill="1" applyBorder="1" applyAlignment="1" applyProtection="1">
      <alignment/>
      <protection/>
    </xf>
    <xf numFmtId="0" fontId="23" fillId="0" borderId="39" xfId="0" applyNumberFormat="1" applyFont="1" applyBorder="1" applyAlignment="1" applyProtection="1">
      <alignment horizontal="left" wrapText="1" indent="1"/>
      <protection/>
    </xf>
    <xf numFmtId="0" fontId="21" fillId="0" borderId="35" xfId="0" applyNumberFormat="1" applyFont="1" applyBorder="1" applyAlignment="1" applyProtection="1">
      <alignment/>
      <protection/>
    </xf>
    <xf numFmtId="0" fontId="23" fillId="0" borderId="36" xfId="0" applyFont="1" applyBorder="1" applyAlignment="1" applyProtection="1">
      <alignment horizontal="center"/>
      <protection/>
    </xf>
    <xf numFmtId="175" fontId="21" fillId="0" borderId="38" xfId="0" applyNumberFormat="1" applyFont="1" applyFill="1" applyBorder="1" applyAlignment="1" applyProtection="1">
      <alignment/>
      <protection/>
    </xf>
    <xf numFmtId="175" fontId="21" fillId="0" borderId="35" xfId="0" applyNumberFormat="1" applyFont="1" applyBorder="1" applyAlignment="1" applyProtection="1">
      <alignment/>
      <protection/>
    </xf>
    <xf numFmtId="175" fontId="21" fillId="0" borderId="36" xfId="0" applyNumberFormat="1" applyFont="1" applyFill="1" applyBorder="1" applyAlignment="1" applyProtection="1">
      <alignment/>
      <protection/>
    </xf>
    <xf numFmtId="175" fontId="21" fillId="0" borderId="36" xfId="0" applyNumberFormat="1" applyFont="1" applyBorder="1" applyAlignment="1" applyProtection="1">
      <alignment/>
      <protection/>
    </xf>
    <xf numFmtId="173" fontId="21" fillId="0" borderId="36" xfId="0" applyNumberFormat="1" applyFont="1" applyBorder="1" applyAlignment="1" applyProtection="1">
      <alignment/>
      <protection/>
    </xf>
    <xf numFmtId="175" fontId="21" fillId="0" borderId="38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/>
      <protection/>
    </xf>
    <xf numFmtId="0" fontId="21" fillId="0" borderId="61" xfId="0" applyFont="1" applyFill="1" applyBorder="1" applyAlignment="1" applyProtection="1">
      <alignment horizontal="center" vertical="center"/>
      <protection/>
    </xf>
    <xf numFmtId="175" fontId="21" fillId="0" borderId="34" xfId="0" applyNumberFormat="1" applyFont="1" applyBorder="1" applyAlignment="1" applyProtection="1">
      <alignment horizontal="center"/>
      <protection/>
    </xf>
    <xf numFmtId="175" fontId="21" fillId="0" borderId="35" xfId="0" applyNumberFormat="1" applyFont="1" applyFill="1" applyBorder="1" applyAlignment="1" applyProtection="1">
      <alignment/>
      <protection/>
    </xf>
    <xf numFmtId="173" fontId="21" fillId="0" borderId="36" xfId="0" applyNumberFormat="1" applyFont="1" applyFill="1" applyBorder="1" applyAlignment="1" applyProtection="1">
      <alignment/>
      <protection/>
    </xf>
    <xf numFmtId="175" fontId="21" fillId="0" borderId="67" xfId="0" applyNumberFormat="1" applyFont="1" applyFill="1" applyBorder="1" applyAlignment="1" applyProtection="1">
      <alignment/>
      <protection/>
    </xf>
    <xf numFmtId="0" fontId="22" fillId="0" borderId="39" xfId="0" applyFont="1" applyBorder="1" applyAlignment="1" applyProtection="1">
      <alignment/>
      <protection/>
    </xf>
    <xf numFmtId="0" fontId="23" fillId="0" borderId="39" xfId="0" applyFont="1" applyBorder="1" applyAlignment="1" applyProtection="1">
      <alignment horizontal="left" indent="2"/>
      <protection/>
    </xf>
    <xf numFmtId="0" fontId="23" fillId="0" borderId="39" xfId="0" applyFont="1" applyFill="1" applyBorder="1" applyAlignment="1" applyProtection="1">
      <alignment horizontal="left" indent="2"/>
      <protection/>
    </xf>
    <xf numFmtId="0" fontId="21" fillId="0" borderId="39" xfId="0" applyFont="1" applyFill="1" applyBorder="1" applyAlignment="1" applyProtection="1">
      <alignment horizontal="left" indent="1"/>
      <protection/>
    </xf>
    <xf numFmtId="0" fontId="21" fillId="0" borderId="39" xfId="0" applyFont="1" applyBorder="1" applyAlignment="1" applyProtection="1">
      <alignment horizontal="left" indent="1"/>
      <protection/>
    </xf>
    <xf numFmtId="0" fontId="21" fillId="0" borderId="57" xfId="0" applyFont="1" applyBorder="1" applyAlignment="1" applyProtection="1">
      <alignment/>
      <protection/>
    </xf>
    <xf numFmtId="175" fontId="21" fillId="0" borderId="67" xfId="0" applyNumberFormat="1" applyFont="1" applyBorder="1" applyAlignment="1" applyProtection="1">
      <alignment/>
      <protection/>
    </xf>
    <xf numFmtId="0" fontId="21" fillId="0" borderId="30" xfId="0" applyFont="1" applyBorder="1" applyAlignment="1" applyProtection="1">
      <alignment/>
      <protection/>
    </xf>
    <xf numFmtId="0" fontId="21" fillId="0" borderId="24" xfId="0" applyFont="1" applyFill="1" applyBorder="1" applyAlignment="1" applyProtection="1">
      <alignment vertical="center"/>
      <protection/>
    </xf>
    <xf numFmtId="0" fontId="21" fillId="0" borderId="39" xfId="0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/>
      <protection/>
    </xf>
    <xf numFmtId="175" fontId="21" fillId="0" borderId="19" xfId="0" applyNumberFormat="1" applyFont="1" applyFill="1" applyBorder="1" applyAlignment="1" applyProtection="1">
      <alignment horizontal="center"/>
      <protection/>
    </xf>
    <xf numFmtId="175" fontId="21" fillId="0" borderId="10" xfId="0" applyNumberFormat="1" applyFont="1" applyFill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 horizontal="center"/>
      <protection/>
    </xf>
    <xf numFmtId="173" fontId="21" fillId="0" borderId="18" xfId="0" applyNumberFormat="1" applyFont="1" applyFill="1" applyBorder="1" applyAlignment="1" applyProtection="1">
      <alignment horizontal="center"/>
      <protection/>
    </xf>
    <xf numFmtId="175" fontId="21" fillId="0" borderId="34" xfId="0" applyNumberFormat="1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 horizontal="left" indent="1"/>
      <protection/>
    </xf>
    <xf numFmtId="0" fontId="21" fillId="0" borderId="56" xfId="0" applyFont="1" applyFill="1" applyBorder="1" applyAlignment="1" applyProtection="1">
      <alignment/>
      <protection/>
    </xf>
    <xf numFmtId="0" fontId="23" fillId="0" borderId="42" xfId="0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/>
      <protection/>
    </xf>
    <xf numFmtId="0" fontId="23" fillId="0" borderId="68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1" fillId="0" borderId="62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/>
      <protection/>
    </xf>
    <xf numFmtId="175" fontId="21" fillId="0" borderId="12" xfId="0" applyNumberFormat="1" applyFont="1" applyFill="1" applyBorder="1" applyAlignment="1" applyProtection="1">
      <alignment/>
      <protection/>
    </xf>
    <xf numFmtId="175" fontId="21" fillId="0" borderId="24" xfId="0" applyNumberFormat="1" applyFont="1" applyFill="1" applyBorder="1" applyAlignment="1" applyProtection="1">
      <alignment/>
      <protection/>
    </xf>
    <xf numFmtId="173" fontId="21" fillId="0" borderId="24" xfId="0" applyNumberFormat="1" applyFont="1" applyFill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0" fontId="21" fillId="0" borderId="57" xfId="0" applyFont="1" applyFill="1" applyBorder="1" applyAlignment="1" applyProtection="1">
      <alignment/>
      <protection/>
    </xf>
    <xf numFmtId="0" fontId="23" fillId="0" borderId="36" xfId="0" applyFont="1" applyFill="1" applyBorder="1" applyAlignment="1" applyProtection="1">
      <alignment horizontal="center"/>
      <protection/>
    </xf>
    <xf numFmtId="175" fontId="21" fillId="0" borderId="37" xfId="0" applyNumberFormat="1" applyFont="1" applyFill="1" applyBorder="1" applyAlignment="1" applyProtection="1">
      <alignment/>
      <protection/>
    </xf>
    <xf numFmtId="174" fontId="21" fillId="0" borderId="36" xfId="0" applyNumberFormat="1" applyFont="1" applyFill="1" applyBorder="1" applyAlignment="1" applyProtection="1">
      <alignment/>
      <protection/>
    </xf>
    <xf numFmtId="175" fontId="23" fillId="0" borderId="11" xfId="42" applyNumberFormat="1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4.75" customHeight="1">
      <c r="A2" s="45" t="s">
        <v>1</v>
      </c>
      <c r="B2" s="46" t="s">
        <v>2</v>
      </c>
      <c r="C2" s="46" t="s">
        <v>3</v>
      </c>
      <c r="D2" s="47" t="s">
        <v>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ht="24.75" customHeight="1">
      <c r="A3" s="50" t="s">
        <v>5</v>
      </c>
      <c r="B3" s="51" t="s">
        <v>6</v>
      </c>
      <c r="C3" s="51" t="s">
        <v>6</v>
      </c>
      <c r="D3" s="52" t="s">
        <v>7</v>
      </c>
      <c r="E3" s="53" t="s">
        <v>8</v>
      </c>
      <c r="F3" s="53" t="s">
        <v>9</v>
      </c>
      <c r="G3" s="53" t="s">
        <v>10</v>
      </c>
      <c r="H3" s="53" t="s">
        <v>11</v>
      </c>
      <c r="I3" s="53" t="s">
        <v>12</v>
      </c>
      <c r="J3" s="53" t="s">
        <v>13</v>
      </c>
      <c r="K3" s="53" t="s">
        <v>14</v>
      </c>
      <c r="L3" s="53" t="s">
        <v>15</v>
      </c>
      <c r="M3" s="53" t="s">
        <v>16</v>
      </c>
      <c r="N3" s="53" t="s">
        <v>17</v>
      </c>
      <c r="O3" s="53" t="s">
        <v>18</v>
      </c>
      <c r="P3" s="53" t="s">
        <v>19</v>
      </c>
      <c r="Q3" s="53" t="s">
        <v>20</v>
      </c>
      <c r="R3" s="53" t="s">
        <v>21</v>
      </c>
      <c r="S3" s="53" t="s">
        <v>22</v>
      </c>
      <c r="T3" s="53" t="s">
        <v>23</v>
      </c>
      <c r="U3" s="53" t="s">
        <v>24</v>
      </c>
      <c r="V3" s="53" t="s">
        <v>25</v>
      </c>
      <c r="W3" s="53" t="s">
        <v>26</v>
      </c>
      <c r="X3" s="53" t="s">
        <v>27</v>
      </c>
      <c r="Y3" s="54" t="s">
        <v>28</v>
      </c>
      <c r="Z3" s="55" t="s">
        <v>29</v>
      </c>
    </row>
    <row r="4" spans="1:26" ht="13.5">
      <c r="A4" s="56" t="s">
        <v>30</v>
      </c>
      <c r="B4" s="57"/>
      <c r="C4" s="57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  <c r="Y4" s="61"/>
      <c r="Z4" s="62"/>
    </row>
    <row r="5" spans="1:26" ht="13.5">
      <c r="A5" s="63" t="s">
        <v>31</v>
      </c>
      <c r="B5" s="19">
        <v>209350661</v>
      </c>
      <c r="C5" s="19"/>
      <c r="D5" s="64">
        <v>233300543</v>
      </c>
      <c r="E5" s="65">
        <v>265800543</v>
      </c>
      <c r="F5" s="65">
        <v>109374689</v>
      </c>
      <c r="G5" s="65">
        <v>15146145</v>
      </c>
      <c r="H5" s="65">
        <v>11643211</v>
      </c>
      <c r="I5" s="65">
        <v>136164045</v>
      </c>
      <c r="J5" s="65">
        <v>12262515</v>
      </c>
      <c r="K5" s="65">
        <v>14100749</v>
      </c>
      <c r="L5" s="65">
        <v>28660431</v>
      </c>
      <c r="M5" s="65">
        <v>55023695</v>
      </c>
      <c r="N5" s="65">
        <v>12685132</v>
      </c>
      <c r="O5" s="65">
        <v>13379880</v>
      </c>
      <c r="P5" s="65">
        <v>13714371</v>
      </c>
      <c r="Q5" s="65">
        <v>39779383</v>
      </c>
      <c r="R5" s="65">
        <v>13397960</v>
      </c>
      <c r="S5" s="65">
        <v>13432942</v>
      </c>
      <c r="T5" s="65">
        <v>13015926</v>
      </c>
      <c r="U5" s="65">
        <v>39846828</v>
      </c>
      <c r="V5" s="65">
        <v>270813951</v>
      </c>
      <c r="W5" s="65">
        <v>265800543</v>
      </c>
      <c r="X5" s="65">
        <v>5013408</v>
      </c>
      <c r="Y5" s="66">
        <v>1.89</v>
      </c>
      <c r="Z5" s="67">
        <v>265800543</v>
      </c>
    </row>
    <row r="6" spans="1:26" ht="13.5">
      <c r="A6" s="63" t="s">
        <v>32</v>
      </c>
      <c r="B6" s="19">
        <v>571405692</v>
      </c>
      <c r="C6" s="19"/>
      <c r="D6" s="64">
        <v>703985988</v>
      </c>
      <c r="E6" s="65">
        <v>718485988</v>
      </c>
      <c r="F6" s="65">
        <v>41322482</v>
      </c>
      <c r="G6" s="65">
        <v>64052370</v>
      </c>
      <c r="H6" s="65">
        <v>58627874</v>
      </c>
      <c r="I6" s="65">
        <v>164002726</v>
      </c>
      <c r="J6" s="65">
        <v>51023229</v>
      </c>
      <c r="K6" s="65">
        <v>73063615</v>
      </c>
      <c r="L6" s="65">
        <v>59470186</v>
      </c>
      <c r="M6" s="65">
        <v>183557030</v>
      </c>
      <c r="N6" s="65">
        <v>70208051</v>
      </c>
      <c r="O6" s="65">
        <v>79088092</v>
      </c>
      <c r="P6" s="65">
        <v>57653711</v>
      </c>
      <c r="Q6" s="65">
        <v>206949854</v>
      </c>
      <c r="R6" s="65">
        <v>55725244</v>
      </c>
      <c r="S6" s="65">
        <v>68626440</v>
      </c>
      <c r="T6" s="65">
        <v>56054979</v>
      </c>
      <c r="U6" s="65">
        <v>180406663</v>
      </c>
      <c r="V6" s="65">
        <v>734916273</v>
      </c>
      <c r="W6" s="65">
        <v>718485988</v>
      </c>
      <c r="X6" s="65">
        <v>16430285</v>
      </c>
      <c r="Y6" s="66">
        <v>2.29</v>
      </c>
      <c r="Z6" s="67">
        <v>718485988</v>
      </c>
    </row>
    <row r="7" spans="1:26" ht="13.5">
      <c r="A7" s="63" t="s">
        <v>33</v>
      </c>
      <c r="B7" s="19">
        <v>4801581</v>
      </c>
      <c r="C7" s="19"/>
      <c r="D7" s="64">
        <v>4000000</v>
      </c>
      <c r="E7" s="65">
        <v>5500000</v>
      </c>
      <c r="F7" s="65">
        <v>-245170</v>
      </c>
      <c r="G7" s="65">
        <v>314302</v>
      </c>
      <c r="H7" s="65">
        <v>136732</v>
      </c>
      <c r="I7" s="65">
        <v>205864</v>
      </c>
      <c r="J7" s="65">
        <v>195052</v>
      </c>
      <c r="K7" s="65">
        <v>250638</v>
      </c>
      <c r="L7" s="65">
        <v>241217</v>
      </c>
      <c r="M7" s="65">
        <v>686907</v>
      </c>
      <c r="N7" s="65">
        <v>130785</v>
      </c>
      <c r="O7" s="65">
        <v>470099</v>
      </c>
      <c r="P7" s="65">
        <v>195582</v>
      </c>
      <c r="Q7" s="65">
        <v>796466</v>
      </c>
      <c r="R7" s="65">
        <v>260032</v>
      </c>
      <c r="S7" s="65">
        <v>560992</v>
      </c>
      <c r="T7" s="65">
        <v>5243798</v>
      </c>
      <c r="U7" s="65">
        <v>6064822</v>
      </c>
      <c r="V7" s="65">
        <v>7754059</v>
      </c>
      <c r="W7" s="65">
        <v>5500000</v>
      </c>
      <c r="X7" s="65">
        <v>2254059</v>
      </c>
      <c r="Y7" s="66">
        <v>40.98</v>
      </c>
      <c r="Z7" s="67">
        <v>5500000</v>
      </c>
    </row>
    <row r="8" spans="1:26" ht="13.5">
      <c r="A8" s="63" t="s">
        <v>34</v>
      </c>
      <c r="B8" s="19">
        <v>138962993</v>
      </c>
      <c r="C8" s="19"/>
      <c r="D8" s="64">
        <v>164026384</v>
      </c>
      <c r="E8" s="65">
        <v>166503280</v>
      </c>
      <c r="F8" s="65">
        <v>53259000</v>
      </c>
      <c r="G8" s="65">
        <v>2302850</v>
      </c>
      <c r="H8" s="65">
        <v>1086000</v>
      </c>
      <c r="I8" s="65">
        <v>56647850</v>
      </c>
      <c r="J8" s="65">
        <v>0</v>
      </c>
      <c r="K8" s="65">
        <v>552000</v>
      </c>
      <c r="L8" s="65">
        <v>43943000</v>
      </c>
      <c r="M8" s="65">
        <v>44495000</v>
      </c>
      <c r="N8" s="65">
        <v>-236184</v>
      </c>
      <c r="O8" s="65">
        <v>1380251</v>
      </c>
      <c r="P8" s="65">
        <v>33044000</v>
      </c>
      <c r="Q8" s="65">
        <v>34188067</v>
      </c>
      <c r="R8" s="65">
        <v>-1020</v>
      </c>
      <c r="S8" s="65">
        <v>393591</v>
      </c>
      <c r="T8" s="65">
        <v>0</v>
      </c>
      <c r="U8" s="65">
        <v>392571</v>
      </c>
      <c r="V8" s="65">
        <v>135723488</v>
      </c>
      <c r="W8" s="65">
        <v>166503280</v>
      </c>
      <c r="X8" s="65">
        <v>-30779792</v>
      </c>
      <c r="Y8" s="66">
        <v>-18.49</v>
      </c>
      <c r="Z8" s="67">
        <v>166503280</v>
      </c>
    </row>
    <row r="9" spans="1:26" ht="13.5">
      <c r="A9" s="63" t="s">
        <v>35</v>
      </c>
      <c r="B9" s="19">
        <v>80559978</v>
      </c>
      <c r="C9" s="19"/>
      <c r="D9" s="64">
        <v>93541135</v>
      </c>
      <c r="E9" s="65">
        <v>119161135</v>
      </c>
      <c r="F9" s="65">
        <v>10260147</v>
      </c>
      <c r="G9" s="65">
        <v>6293696</v>
      </c>
      <c r="H9" s="65">
        <v>8448232</v>
      </c>
      <c r="I9" s="65">
        <v>25002075</v>
      </c>
      <c r="J9" s="65">
        <v>6528198</v>
      </c>
      <c r="K9" s="65">
        <v>6158558</v>
      </c>
      <c r="L9" s="65">
        <v>4397777</v>
      </c>
      <c r="M9" s="65">
        <v>17084533</v>
      </c>
      <c r="N9" s="65">
        <v>7208069</v>
      </c>
      <c r="O9" s="65">
        <v>8122238</v>
      </c>
      <c r="P9" s="65">
        <v>7227008</v>
      </c>
      <c r="Q9" s="65">
        <v>22557315</v>
      </c>
      <c r="R9" s="65">
        <v>27921042</v>
      </c>
      <c r="S9" s="65">
        <v>10723179</v>
      </c>
      <c r="T9" s="65">
        <v>7832557</v>
      </c>
      <c r="U9" s="65">
        <v>46476778</v>
      </c>
      <c r="V9" s="65">
        <v>111120701</v>
      </c>
      <c r="W9" s="65">
        <v>119161135</v>
      </c>
      <c r="X9" s="65">
        <v>-8040434</v>
      </c>
      <c r="Y9" s="66">
        <v>-6.75</v>
      </c>
      <c r="Z9" s="67">
        <v>119161135</v>
      </c>
    </row>
    <row r="10" spans="1:26" ht="25.5">
      <c r="A10" s="68" t="s">
        <v>213</v>
      </c>
      <c r="B10" s="69">
        <f>SUM(B5:B9)</f>
        <v>1005080905</v>
      </c>
      <c r="C10" s="69">
        <f>SUM(C5:C9)</f>
        <v>0</v>
      </c>
      <c r="D10" s="70">
        <f aca="true" t="shared" si="0" ref="D10:Z10">SUM(D5:D9)</f>
        <v>1198854050</v>
      </c>
      <c r="E10" s="71">
        <f t="shared" si="0"/>
        <v>1275450946</v>
      </c>
      <c r="F10" s="71">
        <f t="shared" si="0"/>
        <v>213971148</v>
      </c>
      <c r="G10" s="71">
        <f t="shared" si="0"/>
        <v>88109363</v>
      </c>
      <c r="H10" s="71">
        <f t="shared" si="0"/>
        <v>79942049</v>
      </c>
      <c r="I10" s="71">
        <f t="shared" si="0"/>
        <v>382022560</v>
      </c>
      <c r="J10" s="71">
        <f t="shared" si="0"/>
        <v>70008994</v>
      </c>
      <c r="K10" s="71">
        <f t="shared" si="0"/>
        <v>94125560</v>
      </c>
      <c r="L10" s="71">
        <f t="shared" si="0"/>
        <v>136712611</v>
      </c>
      <c r="M10" s="71">
        <f t="shared" si="0"/>
        <v>300847165</v>
      </c>
      <c r="N10" s="71">
        <f t="shared" si="0"/>
        <v>89995853</v>
      </c>
      <c r="O10" s="71">
        <f t="shared" si="0"/>
        <v>102440560</v>
      </c>
      <c r="P10" s="71">
        <f t="shared" si="0"/>
        <v>111834672</v>
      </c>
      <c r="Q10" s="71">
        <f t="shared" si="0"/>
        <v>304271085</v>
      </c>
      <c r="R10" s="71">
        <f t="shared" si="0"/>
        <v>97303258</v>
      </c>
      <c r="S10" s="71">
        <f t="shared" si="0"/>
        <v>93737144</v>
      </c>
      <c r="T10" s="71">
        <f t="shared" si="0"/>
        <v>82147260</v>
      </c>
      <c r="U10" s="71">
        <f t="shared" si="0"/>
        <v>273187662</v>
      </c>
      <c r="V10" s="71">
        <f t="shared" si="0"/>
        <v>1260328472</v>
      </c>
      <c r="W10" s="71">
        <f t="shared" si="0"/>
        <v>1275450946</v>
      </c>
      <c r="X10" s="71">
        <f t="shared" si="0"/>
        <v>-15122474</v>
      </c>
      <c r="Y10" s="72">
        <f>+IF(W10&lt;&gt;0,(X10/W10)*100,0)</f>
        <v>-1.185657045253389</v>
      </c>
      <c r="Z10" s="73">
        <f t="shared" si="0"/>
        <v>1275450946</v>
      </c>
    </row>
    <row r="11" spans="1:26" ht="13.5">
      <c r="A11" s="63" t="s">
        <v>37</v>
      </c>
      <c r="B11" s="19">
        <v>364339735</v>
      </c>
      <c r="C11" s="19"/>
      <c r="D11" s="64">
        <v>387947832</v>
      </c>
      <c r="E11" s="65">
        <v>415947832</v>
      </c>
      <c r="F11" s="65">
        <v>25854864</v>
      </c>
      <c r="G11" s="65">
        <v>30598099</v>
      </c>
      <c r="H11" s="65">
        <v>28632760</v>
      </c>
      <c r="I11" s="65">
        <v>85085723</v>
      </c>
      <c r="J11" s="65">
        <v>36044749</v>
      </c>
      <c r="K11" s="65">
        <v>31641672</v>
      </c>
      <c r="L11" s="65">
        <v>36376567</v>
      </c>
      <c r="M11" s="65">
        <v>104062988</v>
      </c>
      <c r="N11" s="65">
        <v>30257737</v>
      </c>
      <c r="O11" s="65">
        <v>31123263</v>
      </c>
      <c r="P11" s="65">
        <v>30970789</v>
      </c>
      <c r="Q11" s="65">
        <v>92351789</v>
      </c>
      <c r="R11" s="65">
        <v>30197482</v>
      </c>
      <c r="S11" s="65">
        <v>33003725</v>
      </c>
      <c r="T11" s="65">
        <v>31400743</v>
      </c>
      <c r="U11" s="65">
        <v>94601950</v>
      </c>
      <c r="V11" s="65">
        <v>376102450</v>
      </c>
      <c r="W11" s="65">
        <v>415947832</v>
      </c>
      <c r="X11" s="65">
        <v>-39845382</v>
      </c>
      <c r="Y11" s="66">
        <v>-9.58</v>
      </c>
      <c r="Z11" s="67">
        <v>415947832</v>
      </c>
    </row>
    <row r="12" spans="1:26" ht="13.5">
      <c r="A12" s="63" t="s">
        <v>38</v>
      </c>
      <c r="B12" s="19">
        <v>13330953</v>
      </c>
      <c r="C12" s="19"/>
      <c r="D12" s="64">
        <v>15866089</v>
      </c>
      <c r="E12" s="65">
        <v>16566089</v>
      </c>
      <c r="F12" s="65">
        <v>721650</v>
      </c>
      <c r="G12" s="65">
        <v>1798364</v>
      </c>
      <c r="H12" s="65">
        <v>1272541</v>
      </c>
      <c r="I12" s="65">
        <v>3792555</v>
      </c>
      <c r="J12" s="65">
        <v>1986423</v>
      </c>
      <c r="K12" s="65">
        <v>1202085</v>
      </c>
      <c r="L12" s="65">
        <v>1293671</v>
      </c>
      <c r="M12" s="65">
        <v>4482179</v>
      </c>
      <c r="N12" s="65">
        <v>1368260</v>
      </c>
      <c r="O12" s="65">
        <v>1344927</v>
      </c>
      <c r="P12" s="65">
        <v>1345608</v>
      </c>
      <c r="Q12" s="65">
        <v>4058795</v>
      </c>
      <c r="R12" s="65">
        <v>1346719</v>
      </c>
      <c r="S12" s="65">
        <v>1362185</v>
      </c>
      <c r="T12" s="65">
        <v>1372493</v>
      </c>
      <c r="U12" s="65">
        <v>4081397</v>
      </c>
      <c r="V12" s="65">
        <v>16414926</v>
      </c>
      <c r="W12" s="65">
        <v>16566089</v>
      </c>
      <c r="X12" s="65">
        <v>-151163</v>
      </c>
      <c r="Y12" s="66">
        <v>-0.91</v>
      </c>
      <c r="Z12" s="67">
        <v>16566089</v>
      </c>
    </row>
    <row r="13" spans="1:26" ht="13.5">
      <c r="A13" s="63" t="s">
        <v>214</v>
      </c>
      <c r="B13" s="19">
        <v>38592691</v>
      </c>
      <c r="C13" s="19"/>
      <c r="D13" s="64">
        <v>36900000</v>
      </c>
      <c r="E13" s="65">
        <v>41500000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41500000</v>
      </c>
      <c r="X13" s="65">
        <v>-41500000</v>
      </c>
      <c r="Y13" s="66">
        <v>-100</v>
      </c>
      <c r="Z13" s="67">
        <v>41500000</v>
      </c>
    </row>
    <row r="14" spans="1:26" ht="13.5">
      <c r="A14" s="63" t="s">
        <v>40</v>
      </c>
      <c r="B14" s="19">
        <v>14697359</v>
      </c>
      <c r="C14" s="19"/>
      <c r="D14" s="64">
        <v>44725187</v>
      </c>
      <c r="E14" s="65">
        <v>30725187</v>
      </c>
      <c r="F14" s="65">
        <v>69625</v>
      </c>
      <c r="G14" s="65">
        <v>28153</v>
      </c>
      <c r="H14" s="65">
        <v>168056</v>
      </c>
      <c r="I14" s="65">
        <v>265834</v>
      </c>
      <c r="J14" s="65">
        <v>90315</v>
      </c>
      <c r="K14" s="65">
        <v>66307</v>
      </c>
      <c r="L14" s="65">
        <v>108721</v>
      </c>
      <c r="M14" s="65">
        <v>265343</v>
      </c>
      <c r="N14" s="65">
        <v>7236180</v>
      </c>
      <c r="O14" s="65">
        <v>102176</v>
      </c>
      <c r="P14" s="65">
        <v>128032</v>
      </c>
      <c r="Q14" s="65">
        <v>7466388</v>
      </c>
      <c r="R14" s="65">
        <v>32855</v>
      </c>
      <c r="S14" s="65">
        <v>0</v>
      </c>
      <c r="T14" s="65">
        <v>106576</v>
      </c>
      <c r="U14" s="65">
        <v>139431</v>
      </c>
      <c r="V14" s="65">
        <v>8136996</v>
      </c>
      <c r="W14" s="65">
        <v>30725187</v>
      </c>
      <c r="X14" s="65">
        <v>-22588191</v>
      </c>
      <c r="Y14" s="66">
        <v>-73.52</v>
      </c>
      <c r="Z14" s="67">
        <v>30725187</v>
      </c>
    </row>
    <row r="15" spans="1:26" ht="13.5">
      <c r="A15" s="63" t="s">
        <v>41</v>
      </c>
      <c r="B15" s="19">
        <v>234314846</v>
      </c>
      <c r="C15" s="19"/>
      <c r="D15" s="64">
        <v>356755287</v>
      </c>
      <c r="E15" s="65">
        <v>368855287</v>
      </c>
      <c r="F15" s="65">
        <v>3056686</v>
      </c>
      <c r="G15" s="65">
        <v>28050384</v>
      </c>
      <c r="H15" s="65">
        <v>42545230</v>
      </c>
      <c r="I15" s="65">
        <v>73652300</v>
      </c>
      <c r="J15" s="65">
        <v>26458528</v>
      </c>
      <c r="K15" s="65">
        <v>26923982</v>
      </c>
      <c r="L15" s="65">
        <v>23231087</v>
      </c>
      <c r="M15" s="65">
        <v>76613597</v>
      </c>
      <c r="N15" s="65">
        <v>29870900</v>
      </c>
      <c r="O15" s="65">
        <v>23892932</v>
      </c>
      <c r="P15" s="65">
        <v>22676239</v>
      </c>
      <c r="Q15" s="65">
        <v>76440071</v>
      </c>
      <c r="R15" s="65">
        <v>21662142</v>
      </c>
      <c r="S15" s="65">
        <v>24301815</v>
      </c>
      <c r="T15" s="65">
        <v>33827980</v>
      </c>
      <c r="U15" s="65">
        <v>79791937</v>
      </c>
      <c r="V15" s="65">
        <v>306497905</v>
      </c>
      <c r="W15" s="65">
        <v>368855287</v>
      </c>
      <c r="X15" s="65">
        <v>-62357382</v>
      </c>
      <c r="Y15" s="66">
        <v>-16.91</v>
      </c>
      <c r="Z15" s="67">
        <v>368855287</v>
      </c>
    </row>
    <row r="16" spans="1:26" ht="13.5">
      <c r="A16" s="74" t="s">
        <v>42</v>
      </c>
      <c r="B16" s="19">
        <v>3191000</v>
      </c>
      <c r="C16" s="19"/>
      <c r="D16" s="64">
        <v>3550000</v>
      </c>
      <c r="E16" s="65">
        <v>3550000</v>
      </c>
      <c r="F16" s="65">
        <v>1550000</v>
      </c>
      <c r="G16" s="65">
        <v>0</v>
      </c>
      <c r="H16" s="65">
        <v>0</v>
      </c>
      <c r="I16" s="65">
        <v>1550000</v>
      </c>
      <c r="J16" s="65">
        <v>0</v>
      </c>
      <c r="K16" s="65">
        <v>167000</v>
      </c>
      <c r="L16" s="65">
        <v>0</v>
      </c>
      <c r="M16" s="65">
        <v>167000</v>
      </c>
      <c r="N16" s="65">
        <v>90000</v>
      </c>
      <c r="O16" s="65">
        <v>0</v>
      </c>
      <c r="P16" s="65">
        <v>0</v>
      </c>
      <c r="Q16" s="65">
        <v>90000</v>
      </c>
      <c r="R16" s="65">
        <v>1000770</v>
      </c>
      <c r="S16" s="65">
        <v>770</v>
      </c>
      <c r="T16" s="65">
        <v>98460</v>
      </c>
      <c r="U16" s="65">
        <v>1100000</v>
      </c>
      <c r="V16" s="65">
        <v>2907000</v>
      </c>
      <c r="W16" s="65">
        <v>3550000</v>
      </c>
      <c r="X16" s="65">
        <v>-643000</v>
      </c>
      <c r="Y16" s="66">
        <v>-18.11</v>
      </c>
      <c r="Z16" s="67">
        <v>3550000</v>
      </c>
    </row>
    <row r="17" spans="1:26" ht="13.5">
      <c r="A17" s="63" t="s">
        <v>43</v>
      </c>
      <c r="B17" s="19">
        <v>361579840</v>
      </c>
      <c r="C17" s="19"/>
      <c r="D17" s="64">
        <v>353109655</v>
      </c>
      <c r="E17" s="65">
        <v>398137855</v>
      </c>
      <c r="F17" s="65">
        <v>113832190</v>
      </c>
      <c r="G17" s="65">
        <v>18870189</v>
      </c>
      <c r="H17" s="65">
        <v>17657454</v>
      </c>
      <c r="I17" s="65">
        <v>150359833</v>
      </c>
      <c r="J17" s="65">
        <v>16364558</v>
      </c>
      <c r="K17" s="65">
        <v>19389233</v>
      </c>
      <c r="L17" s="65">
        <v>18179167</v>
      </c>
      <c r="M17" s="65">
        <v>53932958</v>
      </c>
      <c r="N17" s="65">
        <v>18402738</v>
      </c>
      <c r="O17" s="65">
        <v>19072500</v>
      </c>
      <c r="P17" s="65">
        <v>21670105</v>
      </c>
      <c r="Q17" s="65">
        <v>59145343</v>
      </c>
      <c r="R17" s="65">
        <v>41159471</v>
      </c>
      <c r="S17" s="65">
        <v>24952922</v>
      </c>
      <c r="T17" s="65">
        <v>34581795</v>
      </c>
      <c r="U17" s="65">
        <v>100694188</v>
      </c>
      <c r="V17" s="65">
        <v>364132322</v>
      </c>
      <c r="W17" s="65">
        <v>398137855</v>
      </c>
      <c r="X17" s="65">
        <v>-34005533</v>
      </c>
      <c r="Y17" s="66">
        <v>-8.54</v>
      </c>
      <c r="Z17" s="67">
        <v>398137855</v>
      </c>
    </row>
    <row r="18" spans="1:26" ht="13.5">
      <c r="A18" s="75" t="s">
        <v>44</v>
      </c>
      <c r="B18" s="76">
        <f>SUM(B11:B17)</f>
        <v>1030046424</v>
      </c>
      <c r="C18" s="76">
        <f>SUM(C11:C17)</f>
        <v>0</v>
      </c>
      <c r="D18" s="77">
        <f aca="true" t="shared" si="1" ref="D18:Z18">SUM(D11:D17)</f>
        <v>1198854050</v>
      </c>
      <c r="E18" s="78">
        <f t="shared" si="1"/>
        <v>1275282250</v>
      </c>
      <c r="F18" s="78">
        <f t="shared" si="1"/>
        <v>145085015</v>
      </c>
      <c r="G18" s="78">
        <f t="shared" si="1"/>
        <v>79345189</v>
      </c>
      <c r="H18" s="78">
        <f t="shared" si="1"/>
        <v>90276041</v>
      </c>
      <c r="I18" s="78">
        <f t="shared" si="1"/>
        <v>314706245</v>
      </c>
      <c r="J18" s="78">
        <f t="shared" si="1"/>
        <v>80944573</v>
      </c>
      <c r="K18" s="78">
        <f t="shared" si="1"/>
        <v>79390279</v>
      </c>
      <c r="L18" s="78">
        <f t="shared" si="1"/>
        <v>79189213</v>
      </c>
      <c r="M18" s="78">
        <f t="shared" si="1"/>
        <v>239524065</v>
      </c>
      <c r="N18" s="78">
        <f t="shared" si="1"/>
        <v>87225815</v>
      </c>
      <c r="O18" s="78">
        <f t="shared" si="1"/>
        <v>75535798</v>
      </c>
      <c r="P18" s="78">
        <f t="shared" si="1"/>
        <v>76790773</v>
      </c>
      <c r="Q18" s="78">
        <f t="shared" si="1"/>
        <v>239552386</v>
      </c>
      <c r="R18" s="78">
        <f t="shared" si="1"/>
        <v>95399439</v>
      </c>
      <c r="S18" s="78">
        <f t="shared" si="1"/>
        <v>83621417</v>
      </c>
      <c r="T18" s="78">
        <f t="shared" si="1"/>
        <v>101388047</v>
      </c>
      <c r="U18" s="78">
        <f t="shared" si="1"/>
        <v>280408903</v>
      </c>
      <c r="V18" s="78">
        <f t="shared" si="1"/>
        <v>1074191599</v>
      </c>
      <c r="W18" s="78">
        <f t="shared" si="1"/>
        <v>1275282250</v>
      </c>
      <c r="X18" s="78">
        <f t="shared" si="1"/>
        <v>-201090651</v>
      </c>
      <c r="Y18" s="72">
        <f>+IF(W18&lt;&gt;0,(X18/W18)*100,0)</f>
        <v>-15.768325090386853</v>
      </c>
      <c r="Z18" s="79">
        <f t="shared" si="1"/>
        <v>1275282250</v>
      </c>
    </row>
    <row r="19" spans="1:26" ht="13.5">
      <c r="A19" s="75" t="s">
        <v>45</v>
      </c>
      <c r="B19" s="80">
        <f>+B10-B18</f>
        <v>-24965519</v>
      </c>
      <c r="C19" s="80">
        <f>+C10-C18</f>
        <v>0</v>
      </c>
      <c r="D19" s="81">
        <f aca="true" t="shared" si="2" ref="D19:Z19">+D10-D18</f>
        <v>0</v>
      </c>
      <c r="E19" s="82">
        <f t="shared" si="2"/>
        <v>168696</v>
      </c>
      <c r="F19" s="82">
        <f t="shared" si="2"/>
        <v>68886133</v>
      </c>
      <c r="G19" s="82">
        <f t="shared" si="2"/>
        <v>8764174</v>
      </c>
      <c r="H19" s="82">
        <f t="shared" si="2"/>
        <v>-10333992</v>
      </c>
      <c r="I19" s="82">
        <f t="shared" si="2"/>
        <v>67316315</v>
      </c>
      <c r="J19" s="82">
        <f t="shared" si="2"/>
        <v>-10935579</v>
      </c>
      <c r="K19" s="82">
        <f t="shared" si="2"/>
        <v>14735281</v>
      </c>
      <c r="L19" s="82">
        <f t="shared" si="2"/>
        <v>57523398</v>
      </c>
      <c r="M19" s="82">
        <f t="shared" si="2"/>
        <v>61323100</v>
      </c>
      <c r="N19" s="82">
        <f t="shared" si="2"/>
        <v>2770038</v>
      </c>
      <c r="O19" s="82">
        <f t="shared" si="2"/>
        <v>26904762</v>
      </c>
      <c r="P19" s="82">
        <f t="shared" si="2"/>
        <v>35043899</v>
      </c>
      <c r="Q19" s="82">
        <f t="shared" si="2"/>
        <v>64718699</v>
      </c>
      <c r="R19" s="82">
        <f t="shared" si="2"/>
        <v>1903819</v>
      </c>
      <c r="S19" s="82">
        <f t="shared" si="2"/>
        <v>10115727</v>
      </c>
      <c r="T19" s="82">
        <f t="shared" si="2"/>
        <v>-19240787</v>
      </c>
      <c r="U19" s="82">
        <f t="shared" si="2"/>
        <v>-7221241</v>
      </c>
      <c r="V19" s="82">
        <f t="shared" si="2"/>
        <v>186136873</v>
      </c>
      <c r="W19" s="82">
        <f>IF(E10=E18,0,W10-W18)</f>
        <v>168696</v>
      </c>
      <c r="X19" s="82">
        <f t="shared" si="2"/>
        <v>185968177</v>
      </c>
      <c r="Y19" s="83">
        <f>+IF(W19&lt;&gt;0,(X19/W19)*100,0)</f>
        <v>110238.64051311235</v>
      </c>
      <c r="Z19" s="84">
        <f t="shared" si="2"/>
        <v>168696</v>
      </c>
    </row>
    <row r="20" spans="1:26" ht="13.5">
      <c r="A20" s="63" t="s">
        <v>46</v>
      </c>
      <c r="B20" s="19">
        <v>51843635</v>
      </c>
      <c r="C20" s="19"/>
      <c r="D20" s="64">
        <v>0</v>
      </c>
      <c r="E20" s="65">
        <v>91892847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91892847</v>
      </c>
      <c r="X20" s="65">
        <v>-91892847</v>
      </c>
      <c r="Y20" s="66">
        <v>-100</v>
      </c>
      <c r="Z20" s="67">
        <v>91892847</v>
      </c>
    </row>
    <row r="21" spans="1:26" ht="13.5">
      <c r="A21" s="63" t="s">
        <v>215</v>
      </c>
      <c r="B21" s="85">
        <v>0</v>
      </c>
      <c r="C21" s="85"/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25.5">
      <c r="A22" s="90" t="s">
        <v>216</v>
      </c>
      <c r="B22" s="91">
        <f>SUM(B19:B21)</f>
        <v>26878116</v>
      </c>
      <c r="C22" s="91">
        <f>SUM(C19:C21)</f>
        <v>0</v>
      </c>
      <c r="D22" s="92">
        <f aca="true" t="shared" si="3" ref="D22:Z22">SUM(D19:D21)</f>
        <v>0</v>
      </c>
      <c r="E22" s="93">
        <f t="shared" si="3"/>
        <v>92061543</v>
      </c>
      <c r="F22" s="93">
        <f t="shared" si="3"/>
        <v>68886133</v>
      </c>
      <c r="G22" s="93">
        <f t="shared" si="3"/>
        <v>8764174</v>
      </c>
      <c r="H22" s="93">
        <f t="shared" si="3"/>
        <v>-10333992</v>
      </c>
      <c r="I22" s="93">
        <f t="shared" si="3"/>
        <v>67316315</v>
      </c>
      <c r="J22" s="93">
        <f t="shared" si="3"/>
        <v>-10935579</v>
      </c>
      <c r="K22" s="93">
        <f t="shared" si="3"/>
        <v>14735281</v>
      </c>
      <c r="L22" s="93">
        <f t="shared" si="3"/>
        <v>57523398</v>
      </c>
      <c r="M22" s="93">
        <f t="shared" si="3"/>
        <v>61323100</v>
      </c>
      <c r="N22" s="93">
        <f t="shared" si="3"/>
        <v>2770038</v>
      </c>
      <c r="O22" s="93">
        <f t="shared" si="3"/>
        <v>26904762</v>
      </c>
      <c r="P22" s="93">
        <f t="shared" si="3"/>
        <v>35043899</v>
      </c>
      <c r="Q22" s="93">
        <f t="shared" si="3"/>
        <v>64718699</v>
      </c>
      <c r="R22" s="93">
        <f t="shared" si="3"/>
        <v>1903819</v>
      </c>
      <c r="S22" s="93">
        <f t="shared" si="3"/>
        <v>10115727</v>
      </c>
      <c r="T22" s="93">
        <f t="shared" si="3"/>
        <v>-19240787</v>
      </c>
      <c r="U22" s="93">
        <f t="shared" si="3"/>
        <v>-7221241</v>
      </c>
      <c r="V22" s="93">
        <f t="shared" si="3"/>
        <v>186136873</v>
      </c>
      <c r="W22" s="93">
        <f t="shared" si="3"/>
        <v>92061543</v>
      </c>
      <c r="X22" s="93">
        <f t="shared" si="3"/>
        <v>94075330</v>
      </c>
      <c r="Y22" s="94">
        <f>+IF(W22&lt;&gt;0,(X22/W22)*100,0)</f>
        <v>102.18743563748438</v>
      </c>
      <c r="Z22" s="95">
        <f t="shared" si="3"/>
        <v>92061543</v>
      </c>
    </row>
    <row r="23" spans="1:26" ht="13.5">
      <c r="A23" s="96" t="s">
        <v>48</v>
      </c>
      <c r="B23" s="19">
        <v>0</v>
      </c>
      <c r="C23" s="19"/>
      <c r="D23" s="64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6">
        <v>0</v>
      </c>
      <c r="Z23" s="67">
        <v>0</v>
      </c>
    </row>
    <row r="24" spans="1:26" ht="13.5">
      <c r="A24" s="97" t="s">
        <v>49</v>
      </c>
      <c r="B24" s="80">
        <f>SUM(B22:B23)</f>
        <v>26878116</v>
      </c>
      <c r="C24" s="80">
        <f>SUM(C22:C23)</f>
        <v>0</v>
      </c>
      <c r="D24" s="81">
        <f aca="true" t="shared" si="4" ref="D24:Z24">SUM(D22:D23)</f>
        <v>0</v>
      </c>
      <c r="E24" s="82">
        <f t="shared" si="4"/>
        <v>92061543</v>
      </c>
      <c r="F24" s="82">
        <f t="shared" si="4"/>
        <v>68886133</v>
      </c>
      <c r="G24" s="82">
        <f t="shared" si="4"/>
        <v>8764174</v>
      </c>
      <c r="H24" s="82">
        <f t="shared" si="4"/>
        <v>-10333992</v>
      </c>
      <c r="I24" s="82">
        <f t="shared" si="4"/>
        <v>67316315</v>
      </c>
      <c r="J24" s="82">
        <f t="shared" si="4"/>
        <v>-10935579</v>
      </c>
      <c r="K24" s="82">
        <f t="shared" si="4"/>
        <v>14735281</v>
      </c>
      <c r="L24" s="82">
        <f t="shared" si="4"/>
        <v>57523398</v>
      </c>
      <c r="M24" s="82">
        <f t="shared" si="4"/>
        <v>61323100</v>
      </c>
      <c r="N24" s="82">
        <f t="shared" si="4"/>
        <v>2770038</v>
      </c>
      <c r="O24" s="82">
        <f t="shared" si="4"/>
        <v>26904762</v>
      </c>
      <c r="P24" s="82">
        <f t="shared" si="4"/>
        <v>35043899</v>
      </c>
      <c r="Q24" s="82">
        <f t="shared" si="4"/>
        <v>64718699</v>
      </c>
      <c r="R24" s="82">
        <f t="shared" si="4"/>
        <v>1903819</v>
      </c>
      <c r="S24" s="82">
        <f t="shared" si="4"/>
        <v>10115727</v>
      </c>
      <c r="T24" s="82">
        <f t="shared" si="4"/>
        <v>-19240787</v>
      </c>
      <c r="U24" s="82">
        <f t="shared" si="4"/>
        <v>-7221241</v>
      </c>
      <c r="V24" s="82">
        <f t="shared" si="4"/>
        <v>186136873</v>
      </c>
      <c r="W24" s="82">
        <f t="shared" si="4"/>
        <v>92061543</v>
      </c>
      <c r="X24" s="82">
        <f t="shared" si="4"/>
        <v>94075330</v>
      </c>
      <c r="Y24" s="83">
        <f>+IF(W24&lt;&gt;0,(X24/W24)*100,0)</f>
        <v>102.18743563748438</v>
      </c>
      <c r="Z24" s="84">
        <f t="shared" si="4"/>
        <v>92061543</v>
      </c>
    </row>
    <row r="25" spans="1:26" ht="4.5" customHeight="1">
      <c r="A25" s="98"/>
      <c r="B25" s="57"/>
      <c r="C25" s="57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99"/>
      <c r="Z25" s="100"/>
    </row>
    <row r="26" spans="1:26" ht="13.5">
      <c r="A26" s="101" t="s">
        <v>217</v>
      </c>
      <c r="B26" s="102"/>
      <c r="C26" s="102"/>
      <c r="D26" s="103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62"/>
    </row>
    <row r="27" spans="1:26" ht="13.5">
      <c r="A27" s="75" t="s">
        <v>50</v>
      </c>
      <c r="B27" s="22">
        <v>79558618</v>
      </c>
      <c r="C27" s="22"/>
      <c r="D27" s="104">
        <v>246419000</v>
      </c>
      <c r="E27" s="105">
        <v>177404696</v>
      </c>
      <c r="F27" s="105">
        <v>567601</v>
      </c>
      <c r="G27" s="105">
        <v>4434889</v>
      </c>
      <c r="H27" s="105">
        <v>16585244</v>
      </c>
      <c r="I27" s="105">
        <v>21587734</v>
      </c>
      <c r="J27" s="105">
        <v>6810139</v>
      </c>
      <c r="K27" s="105">
        <v>11867977</v>
      </c>
      <c r="L27" s="105">
        <v>10056967</v>
      </c>
      <c r="M27" s="105">
        <v>28735083</v>
      </c>
      <c r="N27" s="105">
        <v>2886993</v>
      </c>
      <c r="O27" s="105">
        <v>4552709</v>
      </c>
      <c r="P27" s="105">
        <v>21620211</v>
      </c>
      <c r="Q27" s="105">
        <v>29059913</v>
      </c>
      <c r="R27" s="105">
        <v>7443321</v>
      </c>
      <c r="S27" s="105">
        <v>15411832</v>
      </c>
      <c r="T27" s="105">
        <v>23099285</v>
      </c>
      <c r="U27" s="105">
        <v>45954438</v>
      </c>
      <c r="V27" s="105">
        <v>125337168</v>
      </c>
      <c r="W27" s="105">
        <v>177404696</v>
      </c>
      <c r="X27" s="105">
        <v>-52067528</v>
      </c>
      <c r="Y27" s="106">
        <v>-29.35</v>
      </c>
      <c r="Z27" s="107">
        <v>177404696</v>
      </c>
    </row>
    <row r="28" spans="1:26" ht="13.5">
      <c r="A28" s="108" t="s">
        <v>46</v>
      </c>
      <c r="B28" s="19">
        <v>39740372</v>
      </c>
      <c r="C28" s="19"/>
      <c r="D28" s="64">
        <v>84819000</v>
      </c>
      <c r="E28" s="65">
        <v>91892847</v>
      </c>
      <c r="F28" s="65">
        <v>562425</v>
      </c>
      <c r="G28" s="65">
        <v>1285469</v>
      </c>
      <c r="H28" s="65">
        <v>2608272</v>
      </c>
      <c r="I28" s="65">
        <v>4456166</v>
      </c>
      <c r="J28" s="65">
        <v>2350141</v>
      </c>
      <c r="K28" s="65">
        <v>5553759</v>
      </c>
      <c r="L28" s="65">
        <v>5244008</v>
      </c>
      <c r="M28" s="65">
        <v>13147908</v>
      </c>
      <c r="N28" s="65">
        <v>1169926</v>
      </c>
      <c r="O28" s="65">
        <v>1620817</v>
      </c>
      <c r="P28" s="65">
        <v>6480194</v>
      </c>
      <c r="Q28" s="65">
        <v>9270937</v>
      </c>
      <c r="R28" s="65">
        <v>7032578</v>
      </c>
      <c r="S28" s="65">
        <v>11516401</v>
      </c>
      <c r="T28" s="65">
        <v>17563965</v>
      </c>
      <c r="U28" s="65">
        <v>36112944</v>
      </c>
      <c r="V28" s="65">
        <v>62987955</v>
      </c>
      <c r="W28" s="65">
        <v>91892847</v>
      </c>
      <c r="X28" s="65">
        <v>-28904892</v>
      </c>
      <c r="Y28" s="66">
        <v>-31.45</v>
      </c>
      <c r="Z28" s="67">
        <v>91892847</v>
      </c>
    </row>
    <row r="29" spans="1:26" ht="13.5">
      <c r="A29" s="63" t="s">
        <v>218</v>
      </c>
      <c r="B29" s="19">
        <v>0</v>
      </c>
      <c r="C29" s="19"/>
      <c r="D29" s="64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6">
        <v>0</v>
      </c>
      <c r="Z29" s="67">
        <v>0</v>
      </c>
    </row>
    <row r="30" spans="1:26" ht="13.5">
      <c r="A30" s="63" t="s">
        <v>52</v>
      </c>
      <c r="B30" s="19">
        <v>39818246</v>
      </c>
      <c r="C30" s="19"/>
      <c r="D30" s="64">
        <v>149600000</v>
      </c>
      <c r="E30" s="65">
        <v>71042000</v>
      </c>
      <c r="F30" s="65">
        <v>740</v>
      </c>
      <c r="G30" s="65">
        <v>3145494</v>
      </c>
      <c r="H30" s="65">
        <v>13970081</v>
      </c>
      <c r="I30" s="65">
        <v>17116315</v>
      </c>
      <c r="J30" s="65">
        <v>4356515</v>
      </c>
      <c r="K30" s="65">
        <v>6048995</v>
      </c>
      <c r="L30" s="65">
        <v>4746300</v>
      </c>
      <c r="M30" s="65">
        <v>15151810</v>
      </c>
      <c r="N30" s="65">
        <v>1636657</v>
      </c>
      <c r="O30" s="65">
        <v>2931892</v>
      </c>
      <c r="P30" s="65">
        <v>13842846</v>
      </c>
      <c r="Q30" s="65">
        <v>18411395</v>
      </c>
      <c r="R30" s="65">
        <v>288223</v>
      </c>
      <c r="S30" s="65">
        <v>3553733</v>
      </c>
      <c r="T30" s="65">
        <v>5023021</v>
      </c>
      <c r="U30" s="65">
        <v>8864977</v>
      </c>
      <c r="V30" s="65">
        <v>59544497</v>
      </c>
      <c r="W30" s="65">
        <v>71042000</v>
      </c>
      <c r="X30" s="65">
        <v>-11497503</v>
      </c>
      <c r="Y30" s="66">
        <v>-16.18</v>
      </c>
      <c r="Z30" s="67">
        <v>71042000</v>
      </c>
    </row>
    <row r="31" spans="1:26" ht="13.5">
      <c r="A31" s="63" t="s">
        <v>53</v>
      </c>
      <c r="B31" s="19">
        <v>0</v>
      </c>
      <c r="C31" s="19"/>
      <c r="D31" s="64">
        <v>12000000</v>
      </c>
      <c r="E31" s="65">
        <v>14469849</v>
      </c>
      <c r="F31" s="65">
        <v>4436</v>
      </c>
      <c r="G31" s="65">
        <v>3926</v>
      </c>
      <c r="H31" s="65">
        <v>6891</v>
      </c>
      <c r="I31" s="65">
        <v>15253</v>
      </c>
      <c r="J31" s="65">
        <v>103483</v>
      </c>
      <c r="K31" s="65">
        <v>265223</v>
      </c>
      <c r="L31" s="65">
        <v>66659</v>
      </c>
      <c r="M31" s="65">
        <v>435365</v>
      </c>
      <c r="N31" s="65">
        <v>80410</v>
      </c>
      <c r="O31" s="65">
        <v>0</v>
      </c>
      <c r="P31" s="65">
        <v>1297171</v>
      </c>
      <c r="Q31" s="65">
        <v>1377581</v>
      </c>
      <c r="R31" s="65">
        <v>122520</v>
      </c>
      <c r="S31" s="65">
        <v>341698</v>
      </c>
      <c r="T31" s="65">
        <v>512299</v>
      </c>
      <c r="U31" s="65">
        <v>976517</v>
      </c>
      <c r="V31" s="65">
        <v>2804716</v>
      </c>
      <c r="W31" s="65">
        <v>14469849</v>
      </c>
      <c r="X31" s="65">
        <v>-11665133</v>
      </c>
      <c r="Y31" s="66">
        <v>-80.62</v>
      </c>
      <c r="Z31" s="67">
        <v>14469849</v>
      </c>
    </row>
    <row r="32" spans="1:26" ht="13.5">
      <c r="A32" s="75" t="s">
        <v>54</v>
      </c>
      <c r="B32" s="22">
        <f>SUM(B28:B31)</f>
        <v>79558618</v>
      </c>
      <c r="C32" s="22">
        <f>SUM(C28:C31)</f>
        <v>0</v>
      </c>
      <c r="D32" s="104">
        <f aca="true" t="shared" si="5" ref="D32:Z32">SUM(D28:D31)</f>
        <v>246419000</v>
      </c>
      <c r="E32" s="105">
        <f t="shared" si="5"/>
        <v>177404696</v>
      </c>
      <c r="F32" s="105">
        <f t="shared" si="5"/>
        <v>567601</v>
      </c>
      <c r="G32" s="105">
        <f t="shared" si="5"/>
        <v>4434889</v>
      </c>
      <c r="H32" s="105">
        <f t="shared" si="5"/>
        <v>16585244</v>
      </c>
      <c r="I32" s="105">
        <f t="shared" si="5"/>
        <v>21587734</v>
      </c>
      <c r="J32" s="105">
        <f t="shared" si="5"/>
        <v>6810139</v>
      </c>
      <c r="K32" s="105">
        <f t="shared" si="5"/>
        <v>11867977</v>
      </c>
      <c r="L32" s="105">
        <f t="shared" si="5"/>
        <v>10056967</v>
      </c>
      <c r="M32" s="105">
        <f t="shared" si="5"/>
        <v>28735083</v>
      </c>
      <c r="N32" s="105">
        <f t="shared" si="5"/>
        <v>2886993</v>
      </c>
      <c r="O32" s="105">
        <f t="shared" si="5"/>
        <v>4552709</v>
      </c>
      <c r="P32" s="105">
        <f t="shared" si="5"/>
        <v>21620211</v>
      </c>
      <c r="Q32" s="105">
        <f t="shared" si="5"/>
        <v>29059913</v>
      </c>
      <c r="R32" s="105">
        <f t="shared" si="5"/>
        <v>7443321</v>
      </c>
      <c r="S32" s="105">
        <f t="shared" si="5"/>
        <v>15411832</v>
      </c>
      <c r="T32" s="105">
        <f t="shared" si="5"/>
        <v>23099285</v>
      </c>
      <c r="U32" s="105">
        <f t="shared" si="5"/>
        <v>45954438</v>
      </c>
      <c r="V32" s="105">
        <f t="shared" si="5"/>
        <v>125337168</v>
      </c>
      <c r="W32" s="105">
        <f t="shared" si="5"/>
        <v>177404696</v>
      </c>
      <c r="X32" s="105">
        <f t="shared" si="5"/>
        <v>-52067528</v>
      </c>
      <c r="Y32" s="106">
        <f>+IF(W32&lt;&gt;0,(X32/W32)*100,0)</f>
        <v>-29.349577082221096</v>
      </c>
      <c r="Z32" s="107">
        <f t="shared" si="5"/>
        <v>177404696</v>
      </c>
    </row>
    <row r="33" spans="1:26" ht="4.5" customHeight="1">
      <c r="A33" s="75"/>
      <c r="B33" s="109"/>
      <c r="C33" s="109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</row>
    <row r="34" spans="1:26" ht="13.5">
      <c r="A34" s="101" t="s">
        <v>55</v>
      </c>
      <c r="B34" s="102"/>
      <c r="C34" s="102"/>
      <c r="D34" s="10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62"/>
    </row>
    <row r="35" spans="1:26" ht="13.5">
      <c r="A35" s="63" t="s">
        <v>56</v>
      </c>
      <c r="B35" s="19">
        <v>367050712</v>
      </c>
      <c r="C35" s="19"/>
      <c r="D35" s="64">
        <v>422750375</v>
      </c>
      <c r="E35" s="65">
        <v>445751000</v>
      </c>
      <c r="F35" s="65">
        <v>359989857</v>
      </c>
      <c r="G35" s="65">
        <v>385833520</v>
      </c>
      <c r="H35" s="65">
        <v>375890563</v>
      </c>
      <c r="I35" s="65">
        <v>1121713940</v>
      </c>
      <c r="J35" s="65">
        <v>370772164</v>
      </c>
      <c r="K35" s="65">
        <v>346233268</v>
      </c>
      <c r="L35" s="65">
        <v>407306449</v>
      </c>
      <c r="M35" s="65">
        <v>1124311881</v>
      </c>
      <c r="N35" s="65">
        <v>423803374</v>
      </c>
      <c r="O35" s="65">
        <v>446473565</v>
      </c>
      <c r="P35" s="65">
        <v>484569075</v>
      </c>
      <c r="Q35" s="65">
        <v>1354846014</v>
      </c>
      <c r="R35" s="65">
        <v>490900506</v>
      </c>
      <c r="S35" s="65">
        <v>488477398</v>
      </c>
      <c r="T35" s="65">
        <v>456628735</v>
      </c>
      <c r="U35" s="65">
        <v>1436006639</v>
      </c>
      <c r="V35" s="65">
        <v>5036878474</v>
      </c>
      <c r="W35" s="65">
        <v>445751000</v>
      </c>
      <c r="X35" s="65">
        <v>4591127474</v>
      </c>
      <c r="Y35" s="66">
        <v>1029.98</v>
      </c>
      <c r="Z35" s="67">
        <v>445751000</v>
      </c>
    </row>
    <row r="36" spans="1:26" ht="13.5">
      <c r="A36" s="63" t="s">
        <v>57</v>
      </c>
      <c r="B36" s="19">
        <v>910392197</v>
      </c>
      <c r="C36" s="19"/>
      <c r="D36" s="64">
        <v>1002200386</v>
      </c>
      <c r="E36" s="65">
        <v>928600000</v>
      </c>
      <c r="F36" s="65">
        <v>910959798</v>
      </c>
      <c r="G36" s="65">
        <v>915394687</v>
      </c>
      <c r="H36" s="65">
        <v>931979931</v>
      </c>
      <c r="I36" s="65">
        <v>2758334416</v>
      </c>
      <c r="J36" s="65">
        <v>938790069</v>
      </c>
      <c r="K36" s="65">
        <v>950658047</v>
      </c>
      <c r="L36" s="65">
        <v>960715013</v>
      </c>
      <c r="M36" s="65">
        <v>2850163129</v>
      </c>
      <c r="N36" s="65">
        <v>963602006</v>
      </c>
      <c r="O36" s="65">
        <v>968154715</v>
      </c>
      <c r="P36" s="65">
        <v>989774927</v>
      </c>
      <c r="Q36" s="65">
        <v>2921531648</v>
      </c>
      <c r="R36" s="65">
        <v>997218247</v>
      </c>
      <c r="S36" s="65">
        <v>1012630078</v>
      </c>
      <c r="T36" s="65">
        <v>1035729363</v>
      </c>
      <c r="U36" s="65">
        <v>3045577688</v>
      </c>
      <c r="V36" s="65">
        <v>11575606881</v>
      </c>
      <c r="W36" s="65">
        <v>928600000</v>
      </c>
      <c r="X36" s="65">
        <v>10647006881</v>
      </c>
      <c r="Y36" s="66">
        <v>1146.57</v>
      </c>
      <c r="Z36" s="67">
        <v>928600000</v>
      </c>
    </row>
    <row r="37" spans="1:26" ht="13.5">
      <c r="A37" s="63" t="s">
        <v>58</v>
      </c>
      <c r="B37" s="19">
        <v>177140514</v>
      </c>
      <c r="C37" s="19"/>
      <c r="D37" s="64">
        <v>237584328</v>
      </c>
      <c r="E37" s="65">
        <v>237585000</v>
      </c>
      <c r="F37" s="65">
        <v>84021343</v>
      </c>
      <c r="G37" s="65">
        <v>84453549</v>
      </c>
      <c r="H37" s="65">
        <v>101465248</v>
      </c>
      <c r="I37" s="65">
        <v>269940140</v>
      </c>
      <c r="J37" s="65">
        <v>98626443</v>
      </c>
      <c r="K37" s="65">
        <v>62944327</v>
      </c>
      <c r="L37" s="65">
        <v>87165117</v>
      </c>
      <c r="M37" s="65">
        <v>248735887</v>
      </c>
      <c r="N37" s="65">
        <v>96608175</v>
      </c>
      <c r="O37" s="65">
        <v>96926312</v>
      </c>
      <c r="P37" s="65">
        <v>108481180</v>
      </c>
      <c r="Q37" s="65">
        <v>302015667</v>
      </c>
      <c r="R37" s="65">
        <v>117124166</v>
      </c>
      <c r="S37" s="65">
        <v>108339393</v>
      </c>
      <c r="T37" s="65">
        <v>122031455</v>
      </c>
      <c r="U37" s="65">
        <v>347495014</v>
      </c>
      <c r="V37" s="65">
        <v>1168186708</v>
      </c>
      <c r="W37" s="65">
        <v>237585000</v>
      </c>
      <c r="X37" s="65">
        <v>930601708</v>
      </c>
      <c r="Y37" s="66">
        <v>391.69</v>
      </c>
      <c r="Z37" s="67">
        <v>237585000</v>
      </c>
    </row>
    <row r="38" spans="1:26" ht="13.5">
      <c r="A38" s="63" t="s">
        <v>59</v>
      </c>
      <c r="B38" s="19">
        <v>264669860</v>
      </c>
      <c r="C38" s="19"/>
      <c r="D38" s="64">
        <v>403617190</v>
      </c>
      <c r="E38" s="65">
        <v>325059000</v>
      </c>
      <c r="F38" s="65">
        <v>287335144</v>
      </c>
      <c r="G38" s="65">
        <v>308417318</v>
      </c>
      <c r="H38" s="65">
        <v>308381901</v>
      </c>
      <c r="I38" s="65">
        <v>904134363</v>
      </c>
      <c r="J38" s="65">
        <v>323848024</v>
      </c>
      <c r="K38" s="65">
        <v>323848024</v>
      </c>
      <c r="L38" s="65">
        <v>313233984</v>
      </c>
      <c r="M38" s="65">
        <v>960930032</v>
      </c>
      <c r="N38" s="65">
        <v>320404808</v>
      </c>
      <c r="O38" s="65">
        <v>320404808</v>
      </c>
      <c r="P38" s="65">
        <v>333522325</v>
      </c>
      <c r="Q38" s="65">
        <v>974331941</v>
      </c>
      <c r="R38" s="65">
        <v>336750827</v>
      </c>
      <c r="S38" s="65">
        <v>348408645</v>
      </c>
      <c r="T38" s="65">
        <v>345206915</v>
      </c>
      <c r="U38" s="65">
        <v>1030366387</v>
      </c>
      <c r="V38" s="65">
        <v>3869762723</v>
      </c>
      <c r="W38" s="65">
        <v>325059000</v>
      </c>
      <c r="X38" s="65">
        <v>3544703723</v>
      </c>
      <c r="Y38" s="66">
        <v>1090.48</v>
      </c>
      <c r="Z38" s="67">
        <v>325059000</v>
      </c>
    </row>
    <row r="39" spans="1:26" ht="13.5">
      <c r="A39" s="63" t="s">
        <v>60</v>
      </c>
      <c r="B39" s="19">
        <v>835632535</v>
      </c>
      <c r="C39" s="19"/>
      <c r="D39" s="64">
        <v>783749243</v>
      </c>
      <c r="E39" s="65">
        <v>811707000</v>
      </c>
      <c r="F39" s="65">
        <v>899593169</v>
      </c>
      <c r="G39" s="65">
        <v>908357340</v>
      </c>
      <c r="H39" s="65">
        <v>898023346</v>
      </c>
      <c r="I39" s="65">
        <v>2705973855</v>
      </c>
      <c r="J39" s="65">
        <v>887087767</v>
      </c>
      <c r="K39" s="65">
        <v>910098964</v>
      </c>
      <c r="L39" s="65">
        <v>967622362</v>
      </c>
      <c r="M39" s="65">
        <v>2764809093</v>
      </c>
      <c r="N39" s="65">
        <v>970392398</v>
      </c>
      <c r="O39" s="65">
        <v>997297161</v>
      </c>
      <c r="P39" s="65">
        <v>1032340499</v>
      </c>
      <c r="Q39" s="65">
        <v>3000030058</v>
      </c>
      <c r="R39" s="65">
        <v>1034243760</v>
      </c>
      <c r="S39" s="65">
        <v>1044359440</v>
      </c>
      <c r="T39" s="65">
        <v>1025119728</v>
      </c>
      <c r="U39" s="65">
        <v>3103722928</v>
      </c>
      <c r="V39" s="65">
        <v>11574535934</v>
      </c>
      <c r="W39" s="65">
        <v>811707000</v>
      </c>
      <c r="X39" s="65">
        <v>10762828934</v>
      </c>
      <c r="Y39" s="66">
        <v>1325.95</v>
      </c>
      <c r="Z39" s="67">
        <v>811707000</v>
      </c>
    </row>
    <row r="40" spans="1:26" ht="4.5" customHeight="1">
      <c r="A40" s="98"/>
      <c r="B40" s="57"/>
      <c r="C40" s="57"/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99"/>
      <c r="Z40" s="100"/>
    </row>
    <row r="41" spans="1:26" ht="13.5">
      <c r="A41" s="101" t="s">
        <v>61</v>
      </c>
      <c r="B41" s="102"/>
      <c r="C41" s="102"/>
      <c r="D41" s="10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1"/>
      <c r="Z41" s="62"/>
    </row>
    <row r="42" spans="1:26" ht="13.5">
      <c r="A42" s="63" t="s">
        <v>62</v>
      </c>
      <c r="B42" s="19">
        <v>76265544</v>
      </c>
      <c r="C42" s="19">
        <v>125266172</v>
      </c>
      <c r="D42" s="64">
        <v>123044550</v>
      </c>
      <c r="E42" s="65">
        <v>164618905</v>
      </c>
      <c r="F42" s="65">
        <v>29612641</v>
      </c>
      <c r="G42" s="65">
        <v>-5700400</v>
      </c>
      <c r="H42" s="65">
        <v>-15356279</v>
      </c>
      <c r="I42" s="65">
        <v>8555962</v>
      </c>
      <c r="J42" s="65">
        <v>57198100</v>
      </c>
      <c r="K42" s="65">
        <v>-12242466</v>
      </c>
      <c r="L42" s="65">
        <v>38745403</v>
      </c>
      <c r="M42" s="65">
        <v>83701037</v>
      </c>
      <c r="N42" s="65">
        <v>11122944</v>
      </c>
      <c r="O42" s="65">
        <v>-4513053</v>
      </c>
      <c r="P42" s="65">
        <v>46265129</v>
      </c>
      <c r="Q42" s="65">
        <v>52875020</v>
      </c>
      <c r="R42" s="65">
        <v>400118</v>
      </c>
      <c r="S42" s="65">
        <v>-6856182</v>
      </c>
      <c r="T42" s="65">
        <v>-13409783</v>
      </c>
      <c r="U42" s="65">
        <v>-19865847</v>
      </c>
      <c r="V42" s="65">
        <v>125266172</v>
      </c>
      <c r="W42" s="65">
        <v>164618905</v>
      </c>
      <c r="X42" s="65">
        <v>-39352733</v>
      </c>
      <c r="Y42" s="66">
        <v>-23.91</v>
      </c>
      <c r="Z42" s="67">
        <v>164618905</v>
      </c>
    </row>
    <row r="43" spans="1:26" ht="13.5">
      <c r="A43" s="63" t="s">
        <v>63</v>
      </c>
      <c r="B43" s="19">
        <v>-79558618</v>
      </c>
      <c r="C43" s="19">
        <v>-125337166</v>
      </c>
      <c r="D43" s="64">
        <v>-246419000</v>
      </c>
      <c r="E43" s="65">
        <v>-177404696</v>
      </c>
      <c r="F43" s="65">
        <v>-567600</v>
      </c>
      <c r="G43" s="65">
        <v>-4434889</v>
      </c>
      <c r="H43" s="65">
        <v>-16585244</v>
      </c>
      <c r="I43" s="65">
        <v>-21587733</v>
      </c>
      <c r="J43" s="65">
        <v>-6810138</v>
      </c>
      <c r="K43" s="65">
        <v>-11867977</v>
      </c>
      <c r="L43" s="65">
        <v>-10056967</v>
      </c>
      <c r="M43" s="65">
        <v>-28735082</v>
      </c>
      <c r="N43" s="65">
        <v>-2886993</v>
      </c>
      <c r="O43" s="65">
        <v>-4552709</v>
      </c>
      <c r="P43" s="65">
        <v>-21620212</v>
      </c>
      <c r="Q43" s="65">
        <v>-29059914</v>
      </c>
      <c r="R43" s="65">
        <v>-7443321</v>
      </c>
      <c r="S43" s="65">
        <v>-15411831</v>
      </c>
      <c r="T43" s="65">
        <v>-23099285</v>
      </c>
      <c r="U43" s="65">
        <v>-45954437</v>
      </c>
      <c r="V43" s="65">
        <v>-125337166</v>
      </c>
      <c r="W43" s="65">
        <v>-177404696</v>
      </c>
      <c r="X43" s="65">
        <v>52067530</v>
      </c>
      <c r="Y43" s="66">
        <v>-29.35</v>
      </c>
      <c r="Z43" s="67">
        <v>-177404696</v>
      </c>
    </row>
    <row r="44" spans="1:26" ht="13.5">
      <c r="A44" s="63" t="s">
        <v>64</v>
      </c>
      <c r="B44" s="19">
        <v>37706266</v>
      </c>
      <c r="C44" s="19">
        <v>70241522</v>
      </c>
      <c r="D44" s="64">
        <v>141842000</v>
      </c>
      <c r="E44" s="65">
        <v>62634000</v>
      </c>
      <c r="F44" s="65">
        <v>0</v>
      </c>
      <c r="G44" s="65">
        <v>21082175</v>
      </c>
      <c r="H44" s="65">
        <v>-35418</v>
      </c>
      <c r="I44" s="65">
        <v>21046757</v>
      </c>
      <c r="J44" s="65">
        <v>15466124</v>
      </c>
      <c r="K44" s="65">
        <v>0</v>
      </c>
      <c r="L44" s="65">
        <v>0</v>
      </c>
      <c r="M44" s="65">
        <v>15466124</v>
      </c>
      <c r="N44" s="65">
        <v>-3443217</v>
      </c>
      <c r="O44" s="65">
        <v>0</v>
      </c>
      <c r="P44" s="65">
        <v>13155876</v>
      </c>
      <c r="Q44" s="65">
        <v>9712659</v>
      </c>
      <c r="R44" s="65">
        <v>3228503</v>
      </c>
      <c r="S44" s="65">
        <v>11657818</v>
      </c>
      <c r="T44" s="65">
        <v>9129661</v>
      </c>
      <c r="U44" s="65">
        <v>24015982</v>
      </c>
      <c r="V44" s="65">
        <v>70241522</v>
      </c>
      <c r="W44" s="65">
        <v>62634000</v>
      </c>
      <c r="X44" s="65">
        <v>7607522</v>
      </c>
      <c r="Y44" s="66">
        <v>12.15</v>
      </c>
      <c r="Z44" s="67">
        <v>62634000</v>
      </c>
    </row>
    <row r="45" spans="1:26" ht="13.5">
      <c r="A45" s="75" t="s">
        <v>65</v>
      </c>
      <c r="B45" s="22">
        <v>60584482</v>
      </c>
      <c r="C45" s="22">
        <v>130755010</v>
      </c>
      <c r="D45" s="104">
        <v>83467550</v>
      </c>
      <c r="E45" s="105">
        <v>110432691</v>
      </c>
      <c r="F45" s="105">
        <v>89629523</v>
      </c>
      <c r="G45" s="105">
        <v>100576409</v>
      </c>
      <c r="H45" s="105">
        <v>68599468</v>
      </c>
      <c r="I45" s="105">
        <v>68599468</v>
      </c>
      <c r="J45" s="105">
        <v>134453554</v>
      </c>
      <c r="K45" s="105">
        <v>110343111</v>
      </c>
      <c r="L45" s="105">
        <v>139031547</v>
      </c>
      <c r="M45" s="105">
        <v>139031547</v>
      </c>
      <c r="N45" s="105">
        <v>143824281</v>
      </c>
      <c r="O45" s="105">
        <v>134758519</v>
      </c>
      <c r="P45" s="105">
        <v>172559312</v>
      </c>
      <c r="Q45" s="105">
        <v>172559312</v>
      </c>
      <c r="R45" s="105">
        <v>168744612</v>
      </c>
      <c r="S45" s="105">
        <v>158134417</v>
      </c>
      <c r="T45" s="105">
        <v>130755010</v>
      </c>
      <c r="U45" s="105">
        <v>130755010</v>
      </c>
      <c r="V45" s="105">
        <v>130755010</v>
      </c>
      <c r="W45" s="105">
        <v>110432691</v>
      </c>
      <c r="X45" s="105">
        <v>20322319</v>
      </c>
      <c r="Y45" s="106">
        <v>18.4</v>
      </c>
      <c r="Z45" s="107">
        <v>110432691</v>
      </c>
    </row>
    <row r="46" spans="1:26" ht="4.5" customHeight="1">
      <c r="A46" s="114"/>
      <c r="B46" s="115"/>
      <c r="C46" s="115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8"/>
      <c r="Z46" s="119"/>
    </row>
    <row r="47" spans="1:26" ht="13.5" hidden="1">
      <c r="A47" s="120" t="s">
        <v>219</v>
      </c>
      <c r="B47" s="120" t="s">
        <v>204</v>
      </c>
      <c r="C47" s="120"/>
      <c r="D47" s="121" t="s">
        <v>205</v>
      </c>
      <c r="E47" s="122" t="s">
        <v>206</v>
      </c>
      <c r="F47" s="123"/>
      <c r="G47" s="123"/>
      <c r="H47" s="123"/>
      <c r="I47" s="124" t="s">
        <v>207</v>
      </c>
      <c r="J47" s="123"/>
      <c r="K47" s="123"/>
      <c r="L47" s="123"/>
      <c r="M47" s="124" t="s">
        <v>208</v>
      </c>
      <c r="N47" s="125"/>
      <c r="O47" s="125"/>
      <c r="P47" s="125"/>
      <c r="Q47" s="124" t="s">
        <v>209</v>
      </c>
      <c r="R47" s="125"/>
      <c r="S47" s="125"/>
      <c r="T47" s="125"/>
      <c r="U47" s="124" t="s">
        <v>210</v>
      </c>
      <c r="V47" s="124" t="s">
        <v>211</v>
      </c>
      <c r="W47" s="124" t="s">
        <v>212</v>
      </c>
      <c r="X47" s="124"/>
      <c r="Y47" s="124"/>
      <c r="Z47" s="126"/>
    </row>
    <row r="48" spans="1:26" ht="13.5" hidden="1">
      <c r="A48" s="127" t="s">
        <v>66</v>
      </c>
      <c r="B48" s="128"/>
      <c r="C48" s="128"/>
      <c r="D48" s="129"/>
      <c r="E48" s="130"/>
      <c r="F48" s="130"/>
      <c r="G48" s="130"/>
      <c r="H48" s="130"/>
      <c r="I48" s="130"/>
      <c r="J48" s="130"/>
      <c r="K48" s="130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</row>
    <row r="49" spans="1:26" ht="13.5" hidden="1">
      <c r="A49" s="133" t="s">
        <v>67</v>
      </c>
      <c r="B49" s="57">
        <v>64398100</v>
      </c>
      <c r="C49" s="57"/>
      <c r="D49" s="134">
        <v>32514642</v>
      </c>
      <c r="E49" s="59">
        <v>19834432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571555412</v>
      </c>
      <c r="X49" s="59">
        <v>0</v>
      </c>
      <c r="Y49" s="59">
        <v>0</v>
      </c>
      <c r="Z49" s="135">
        <v>0</v>
      </c>
    </row>
    <row r="50" spans="1:26" ht="13.5" hidden="1">
      <c r="A50" s="127" t="s">
        <v>68</v>
      </c>
      <c r="B50" s="57"/>
      <c r="C50" s="57"/>
      <c r="D50" s="134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135"/>
    </row>
    <row r="51" spans="1:26" ht="13.5" hidden="1">
      <c r="A51" s="133" t="s">
        <v>69</v>
      </c>
      <c r="B51" s="57">
        <v>86355209</v>
      </c>
      <c r="C51" s="57"/>
      <c r="D51" s="134">
        <v>0</v>
      </c>
      <c r="E51" s="59">
        <v>50420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86456049</v>
      </c>
      <c r="X51" s="59">
        <v>0</v>
      </c>
      <c r="Y51" s="59">
        <v>0</v>
      </c>
      <c r="Z51" s="135">
        <v>0</v>
      </c>
    </row>
    <row r="52" spans="1:26" ht="4.5" customHeight="1" hidden="1">
      <c r="A52" s="136"/>
      <c r="B52" s="115"/>
      <c r="C52" s="115"/>
      <c r="D52" s="13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38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220</v>
      </c>
      <c r="B58" s="5">
        <f>IF(B67=0,0,+(B76/B67)*100)</f>
        <v>88.09218709777942</v>
      </c>
      <c r="C58" s="5">
        <f>IF(C67=0,0,+(C76/C67)*100)</f>
        <v>0</v>
      </c>
      <c r="D58" s="6">
        <f aca="true" t="shared" si="6" ref="D58:Z58">IF(D67=0,0,+(D76/D67)*100)</f>
        <v>88.0000908909022</v>
      </c>
      <c r="E58" s="7">
        <f t="shared" si="6"/>
        <v>83.84300096564007</v>
      </c>
      <c r="F58" s="7">
        <f t="shared" si="6"/>
        <v>27.69944111501575</v>
      </c>
      <c r="G58" s="7">
        <f t="shared" si="6"/>
        <v>60.59889828854595</v>
      </c>
      <c r="H58" s="7">
        <f t="shared" si="6"/>
        <v>79.68180390473563</v>
      </c>
      <c r="I58" s="7">
        <f t="shared" si="6"/>
        <v>48.7913663611257</v>
      </c>
      <c r="J58" s="7">
        <f t="shared" si="6"/>
        <v>195.5706306898176</v>
      </c>
      <c r="K58" s="7">
        <f t="shared" si="6"/>
        <v>70.14206521930285</v>
      </c>
      <c r="L58" s="7">
        <f t="shared" si="6"/>
        <v>70.52981327908057</v>
      </c>
      <c r="M58" s="7">
        <f t="shared" si="6"/>
        <v>103.86224129930244</v>
      </c>
      <c r="N58" s="7">
        <f t="shared" si="6"/>
        <v>70.80063815512179</v>
      </c>
      <c r="O58" s="7">
        <f t="shared" si="6"/>
        <v>64.47139244305963</v>
      </c>
      <c r="P58" s="7">
        <f t="shared" si="6"/>
        <v>89.08403916113082</v>
      </c>
      <c r="Q58" s="7">
        <f t="shared" si="6"/>
        <v>73.75211973083012</v>
      </c>
      <c r="R58" s="7">
        <f t="shared" si="6"/>
        <v>91.8214919310492</v>
      </c>
      <c r="S58" s="7">
        <f t="shared" si="6"/>
        <v>80.20056396220438</v>
      </c>
      <c r="T58" s="7">
        <f t="shared" si="6"/>
        <v>100</v>
      </c>
      <c r="U58" s="7">
        <f t="shared" si="6"/>
        <v>90.02542377727313</v>
      </c>
      <c r="V58" s="7">
        <f t="shared" si="6"/>
        <v>77.05711600536205</v>
      </c>
      <c r="W58" s="7">
        <f t="shared" si="6"/>
        <v>83.84300096564007</v>
      </c>
      <c r="X58" s="7">
        <f t="shared" si="6"/>
        <v>0</v>
      </c>
      <c r="Y58" s="7">
        <f t="shared" si="6"/>
        <v>0</v>
      </c>
      <c r="Z58" s="8">
        <f t="shared" si="6"/>
        <v>83.84300096564007</v>
      </c>
    </row>
    <row r="59" spans="1:26" ht="13.5">
      <c r="A59" s="37" t="s">
        <v>31</v>
      </c>
      <c r="B59" s="9">
        <f aca="true" t="shared" si="7" ref="B59:Z66">IF(B68=0,0,+(B77/B68)*100)</f>
        <v>91.24627316079982</v>
      </c>
      <c r="C59" s="9">
        <f t="shared" si="7"/>
        <v>0</v>
      </c>
      <c r="D59" s="2">
        <f t="shared" si="7"/>
        <v>88.0001372307136</v>
      </c>
      <c r="E59" s="10">
        <f t="shared" si="7"/>
        <v>88.00000006019552</v>
      </c>
      <c r="F59" s="10">
        <f t="shared" si="7"/>
        <v>6.350182170575132</v>
      </c>
      <c r="G59" s="10">
        <f t="shared" si="7"/>
        <v>106.23919155666344</v>
      </c>
      <c r="H59" s="10">
        <f t="shared" si="7"/>
        <v>94.88472724577439</v>
      </c>
      <c r="I59" s="10">
        <f t="shared" si="7"/>
        <v>25.031764442661792</v>
      </c>
      <c r="J59" s="10">
        <f t="shared" si="7"/>
        <v>632.367079673297</v>
      </c>
      <c r="K59" s="10">
        <f t="shared" si="7"/>
        <v>103.83542746559067</v>
      </c>
      <c r="L59" s="10">
        <f t="shared" si="7"/>
        <v>43.85843325245178</v>
      </c>
      <c r="M59" s="10">
        <f t="shared" si="7"/>
        <v>190.3828832287617</v>
      </c>
      <c r="N59" s="10">
        <f t="shared" si="7"/>
        <v>81.30270146183737</v>
      </c>
      <c r="O59" s="10">
        <f t="shared" si="7"/>
        <v>79.90082123307533</v>
      </c>
      <c r="P59" s="10">
        <f t="shared" si="7"/>
        <v>112.13292246505509</v>
      </c>
      <c r="Q59" s="10">
        <f t="shared" si="7"/>
        <v>91.46022702262627</v>
      </c>
      <c r="R59" s="10">
        <f t="shared" si="7"/>
        <v>164.2859957784618</v>
      </c>
      <c r="S59" s="10">
        <f t="shared" si="7"/>
        <v>107.49561786241615</v>
      </c>
      <c r="T59" s="10">
        <f t="shared" si="7"/>
        <v>100</v>
      </c>
      <c r="U59" s="10">
        <f t="shared" si="7"/>
        <v>124.14218266006016</v>
      </c>
      <c r="V59" s="10">
        <f t="shared" si="7"/>
        <v>82.96802848240267</v>
      </c>
      <c r="W59" s="10">
        <f t="shared" si="7"/>
        <v>88.00000006019552</v>
      </c>
      <c r="X59" s="10">
        <f t="shared" si="7"/>
        <v>0</v>
      </c>
      <c r="Y59" s="10">
        <f t="shared" si="7"/>
        <v>0</v>
      </c>
      <c r="Z59" s="11">
        <f t="shared" si="7"/>
        <v>88.00000006019552</v>
      </c>
    </row>
    <row r="60" spans="1:26" ht="13.5">
      <c r="A60" s="38" t="s">
        <v>32</v>
      </c>
      <c r="B60" s="12">
        <f t="shared" si="7"/>
        <v>86.28468580253484</v>
      </c>
      <c r="C60" s="12">
        <f t="shared" si="7"/>
        <v>0</v>
      </c>
      <c r="D60" s="3">
        <f t="shared" si="7"/>
        <v>88.00008005272969</v>
      </c>
      <c r="E60" s="13">
        <f t="shared" si="7"/>
        <v>85.06507547924511</v>
      </c>
      <c r="F60" s="13">
        <f t="shared" si="7"/>
        <v>84.84402993992471</v>
      </c>
      <c r="G60" s="13">
        <f t="shared" si="7"/>
        <v>51.415087373035526</v>
      </c>
      <c r="H60" s="13">
        <f t="shared" si="7"/>
        <v>80.26633201811138</v>
      </c>
      <c r="I60" s="13">
        <f t="shared" si="7"/>
        <v>70.15169064933713</v>
      </c>
      <c r="J60" s="13">
        <f t="shared" si="7"/>
        <v>95.17990325543686</v>
      </c>
      <c r="K60" s="13">
        <f t="shared" si="7"/>
        <v>65.19089836986576</v>
      </c>
      <c r="L60" s="13">
        <f t="shared" si="7"/>
        <v>85.8763263326602</v>
      </c>
      <c r="M60" s="13">
        <f t="shared" si="7"/>
        <v>80.22874307783255</v>
      </c>
      <c r="N60" s="13">
        <f t="shared" si="7"/>
        <v>71.28409532405337</v>
      </c>
      <c r="O60" s="13">
        <f t="shared" si="7"/>
        <v>64.38073256338008</v>
      </c>
      <c r="P60" s="13">
        <f t="shared" si="7"/>
        <v>87.38823767996479</v>
      </c>
      <c r="Q60" s="13">
        <f t="shared" si="7"/>
        <v>73.13231977443193</v>
      </c>
      <c r="R60" s="13">
        <f t="shared" si="7"/>
        <v>78.75146674997062</v>
      </c>
      <c r="S60" s="13">
        <f t="shared" si="7"/>
        <v>77.97726357363139</v>
      </c>
      <c r="T60" s="13">
        <f t="shared" si="7"/>
        <v>100</v>
      </c>
      <c r="U60" s="13">
        <f t="shared" si="7"/>
        <v>85.05918985930137</v>
      </c>
      <c r="V60" s="13">
        <f t="shared" si="7"/>
        <v>77.16741060651408</v>
      </c>
      <c r="W60" s="13">
        <f t="shared" si="7"/>
        <v>85.06507547924511</v>
      </c>
      <c r="X60" s="13">
        <f t="shared" si="7"/>
        <v>0</v>
      </c>
      <c r="Y60" s="13">
        <f t="shared" si="7"/>
        <v>0</v>
      </c>
      <c r="Z60" s="14">
        <f t="shared" si="7"/>
        <v>85.06507547924511</v>
      </c>
    </row>
    <row r="61" spans="1:26" ht="13.5">
      <c r="A61" s="39" t="s">
        <v>103</v>
      </c>
      <c r="B61" s="12">
        <f t="shared" si="7"/>
        <v>87.00160869110022</v>
      </c>
      <c r="C61" s="12">
        <f t="shared" si="7"/>
        <v>0</v>
      </c>
      <c r="D61" s="3">
        <f t="shared" si="7"/>
        <v>87.99077060058683</v>
      </c>
      <c r="E61" s="13">
        <f t="shared" si="7"/>
        <v>94.99999998946717</v>
      </c>
      <c r="F61" s="13">
        <f t="shared" si="7"/>
        <v>111.56260930712844</v>
      </c>
      <c r="G61" s="13">
        <f t="shared" si="7"/>
        <v>50.33520967181323</v>
      </c>
      <c r="H61" s="13">
        <f t="shared" si="7"/>
        <v>95.20838096541745</v>
      </c>
      <c r="I61" s="13">
        <f t="shared" si="7"/>
        <v>80.17600009880326</v>
      </c>
      <c r="J61" s="13">
        <f t="shared" si="7"/>
        <v>93.91267509093693</v>
      </c>
      <c r="K61" s="13">
        <f t="shared" si="7"/>
        <v>87.4005695642506</v>
      </c>
      <c r="L61" s="13">
        <f t="shared" si="7"/>
        <v>101.47877476953444</v>
      </c>
      <c r="M61" s="13">
        <f t="shared" si="7"/>
        <v>94.06167810522518</v>
      </c>
      <c r="N61" s="13">
        <f t="shared" si="7"/>
        <v>83.41312417779783</v>
      </c>
      <c r="O61" s="13">
        <f t="shared" si="7"/>
        <v>69.61609690647617</v>
      </c>
      <c r="P61" s="13">
        <f t="shared" si="7"/>
        <v>102.05258675571096</v>
      </c>
      <c r="Q61" s="13">
        <f t="shared" si="7"/>
        <v>83.15480444960882</v>
      </c>
      <c r="R61" s="13">
        <f t="shared" si="7"/>
        <v>98.65360120603286</v>
      </c>
      <c r="S61" s="13">
        <f t="shared" si="7"/>
        <v>81.33785679242101</v>
      </c>
      <c r="T61" s="13">
        <f t="shared" si="7"/>
        <v>100</v>
      </c>
      <c r="U61" s="13">
        <f t="shared" si="7"/>
        <v>91.91190814924583</v>
      </c>
      <c r="V61" s="13">
        <f t="shared" si="7"/>
        <v>87.32122329839402</v>
      </c>
      <c r="W61" s="13">
        <f t="shared" si="7"/>
        <v>94.99999998946717</v>
      </c>
      <c r="X61" s="13">
        <f t="shared" si="7"/>
        <v>0</v>
      </c>
      <c r="Y61" s="13">
        <f t="shared" si="7"/>
        <v>0</v>
      </c>
      <c r="Z61" s="14">
        <f t="shared" si="7"/>
        <v>94.99999998946717</v>
      </c>
    </row>
    <row r="62" spans="1:26" ht="13.5">
      <c r="A62" s="39" t="s">
        <v>104</v>
      </c>
      <c r="B62" s="12">
        <f t="shared" si="7"/>
        <v>86.9999999321916</v>
      </c>
      <c r="C62" s="12">
        <f t="shared" si="7"/>
        <v>0</v>
      </c>
      <c r="D62" s="3">
        <f t="shared" si="7"/>
        <v>88.00000002561438</v>
      </c>
      <c r="E62" s="13">
        <f t="shared" si="7"/>
        <v>74.83883595242034</v>
      </c>
      <c r="F62" s="13">
        <f t="shared" si="7"/>
        <v>53.84291247795644</v>
      </c>
      <c r="G62" s="13">
        <f t="shared" si="7"/>
        <v>52.70990578169145</v>
      </c>
      <c r="H62" s="13">
        <f t="shared" si="7"/>
        <v>51.942324972344004</v>
      </c>
      <c r="I62" s="13">
        <f t="shared" si="7"/>
        <v>52.729459592958214</v>
      </c>
      <c r="J62" s="13">
        <f t="shared" si="7"/>
        <v>213.594248014986</v>
      </c>
      <c r="K62" s="13">
        <f t="shared" si="7"/>
        <v>34.59287539497421</v>
      </c>
      <c r="L62" s="13">
        <f t="shared" si="7"/>
        <v>65.51558349943735</v>
      </c>
      <c r="M62" s="13">
        <f t="shared" si="7"/>
        <v>58.89231586863735</v>
      </c>
      <c r="N62" s="13">
        <f t="shared" si="7"/>
        <v>51.87691497071582</v>
      </c>
      <c r="O62" s="13">
        <f t="shared" si="7"/>
        <v>55.37574546541778</v>
      </c>
      <c r="P62" s="13">
        <f t="shared" si="7"/>
        <v>67.33465594641562</v>
      </c>
      <c r="Q62" s="13">
        <f t="shared" si="7"/>
        <v>57.2094202080371</v>
      </c>
      <c r="R62" s="13">
        <f t="shared" si="7"/>
        <v>54.81935730411579</v>
      </c>
      <c r="S62" s="13">
        <f t="shared" si="7"/>
        <v>79.39310810835921</v>
      </c>
      <c r="T62" s="13">
        <f t="shared" si="7"/>
        <v>100</v>
      </c>
      <c r="U62" s="13">
        <f t="shared" si="7"/>
        <v>75.24872574197258</v>
      </c>
      <c r="V62" s="13">
        <f t="shared" si="7"/>
        <v>61.100847100556265</v>
      </c>
      <c r="W62" s="13">
        <f t="shared" si="7"/>
        <v>74.83883595242034</v>
      </c>
      <c r="X62" s="13">
        <f t="shared" si="7"/>
        <v>0</v>
      </c>
      <c r="Y62" s="13">
        <f t="shared" si="7"/>
        <v>0</v>
      </c>
      <c r="Z62" s="14">
        <f t="shared" si="7"/>
        <v>74.83883595242034</v>
      </c>
    </row>
    <row r="63" spans="1:26" ht="13.5">
      <c r="A63" s="39" t="s">
        <v>105</v>
      </c>
      <c r="B63" s="12">
        <f t="shared" si="7"/>
        <v>77.96791945463791</v>
      </c>
      <c r="C63" s="12">
        <f t="shared" si="7"/>
        <v>0</v>
      </c>
      <c r="D63" s="3">
        <f t="shared" si="7"/>
        <v>88.00000075017303</v>
      </c>
      <c r="E63" s="13">
        <f t="shared" si="7"/>
        <v>48.88579075372859</v>
      </c>
      <c r="F63" s="13">
        <f t="shared" si="7"/>
        <v>33.27988010337608</v>
      </c>
      <c r="G63" s="13">
        <f t="shared" si="7"/>
        <v>56.611785222310154</v>
      </c>
      <c r="H63" s="13">
        <f t="shared" si="7"/>
        <v>44.649293584118496</v>
      </c>
      <c r="I63" s="13">
        <f t="shared" si="7"/>
        <v>44.40197054825102</v>
      </c>
      <c r="J63" s="13">
        <f t="shared" si="7"/>
        <v>46.66420149315377</v>
      </c>
      <c r="K63" s="13">
        <f t="shared" si="7"/>
        <v>47.35313567071353</v>
      </c>
      <c r="L63" s="13">
        <f t="shared" si="7"/>
        <v>47.45690657096368</v>
      </c>
      <c r="M63" s="13">
        <f t="shared" si="7"/>
        <v>47.1580614179731</v>
      </c>
      <c r="N63" s="13">
        <f t="shared" si="7"/>
        <v>46.88298704944512</v>
      </c>
      <c r="O63" s="13">
        <f t="shared" si="7"/>
        <v>47.933896883156265</v>
      </c>
      <c r="P63" s="13">
        <f t="shared" si="7"/>
        <v>49.581062316822866</v>
      </c>
      <c r="Q63" s="13">
        <f t="shared" si="7"/>
        <v>48.13190965507715</v>
      </c>
      <c r="R63" s="13">
        <f t="shared" si="7"/>
        <v>43.174705542998886</v>
      </c>
      <c r="S63" s="13">
        <f t="shared" si="7"/>
        <v>50.552654825126275</v>
      </c>
      <c r="T63" s="13">
        <f t="shared" si="7"/>
        <v>100</v>
      </c>
      <c r="U63" s="13">
        <f t="shared" si="7"/>
        <v>64.55227030900392</v>
      </c>
      <c r="V63" s="13">
        <f t="shared" si="7"/>
        <v>51.00201259367416</v>
      </c>
      <c r="W63" s="13">
        <f t="shared" si="7"/>
        <v>48.88579075372859</v>
      </c>
      <c r="X63" s="13">
        <f t="shared" si="7"/>
        <v>0</v>
      </c>
      <c r="Y63" s="13">
        <f t="shared" si="7"/>
        <v>0</v>
      </c>
      <c r="Z63" s="14">
        <f t="shared" si="7"/>
        <v>48.88579075372859</v>
      </c>
    </row>
    <row r="64" spans="1:26" ht="13.5">
      <c r="A64" s="39" t="s">
        <v>106</v>
      </c>
      <c r="B64" s="12">
        <f t="shared" si="7"/>
        <v>86.93033423646614</v>
      </c>
      <c r="C64" s="12">
        <f t="shared" si="7"/>
        <v>0</v>
      </c>
      <c r="D64" s="3">
        <f t="shared" si="7"/>
        <v>88.00000059588345</v>
      </c>
      <c r="E64" s="13">
        <f t="shared" si="7"/>
        <v>53.575322910071364</v>
      </c>
      <c r="F64" s="13">
        <f t="shared" si="7"/>
        <v>43.51105550761788</v>
      </c>
      <c r="G64" s="13">
        <f t="shared" si="7"/>
        <v>55.24394930150235</v>
      </c>
      <c r="H64" s="13">
        <f t="shared" si="7"/>
        <v>52.93457841245386</v>
      </c>
      <c r="I64" s="13">
        <f t="shared" si="7"/>
        <v>50.541473810127926</v>
      </c>
      <c r="J64" s="13">
        <f t="shared" si="7"/>
        <v>52.6381786837395</v>
      </c>
      <c r="K64" s="13">
        <f t="shared" si="7"/>
        <v>54.71695832546055</v>
      </c>
      <c r="L64" s="13">
        <f t="shared" si="7"/>
        <v>54.786161534880776</v>
      </c>
      <c r="M64" s="13">
        <f t="shared" si="7"/>
        <v>54.04561369201028</v>
      </c>
      <c r="N64" s="13">
        <f t="shared" si="7"/>
        <v>53.99465098785002</v>
      </c>
      <c r="O64" s="13">
        <f t="shared" si="7"/>
        <v>57.42101455509212</v>
      </c>
      <c r="P64" s="13">
        <f t="shared" si="7"/>
        <v>56.06183312620582</v>
      </c>
      <c r="Q64" s="13">
        <f t="shared" si="7"/>
        <v>55.831342313513176</v>
      </c>
      <c r="R64" s="13">
        <f t="shared" si="7"/>
        <v>50.91876208897486</v>
      </c>
      <c r="S64" s="13">
        <f t="shared" si="7"/>
        <v>58.69651107115791</v>
      </c>
      <c r="T64" s="13">
        <f t="shared" si="7"/>
        <v>100</v>
      </c>
      <c r="U64" s="13">
        <f t="shared" si="7"/>
        <v>69.86921485434206</v>
      </c>
      <c r="V64" s="13">
        <f t="shared" si="7"/>
        <v>57.56910499506635</v>
      </c>
      <c r="W64" s="13">
        <f t="shared" si="7"/>
        <v>53.575322910071364</v>
      </c>
      <c r="X64" s="13">
        <f t="shared" si="7"/>
        <v>0</v>
      </c>
      <c r="Y64" s="13">
        <f t="shared" si="7"/>
        <v>0</v>
      </c>
      <c r="Z64" s="14">
        <f t="shared" si="7"/>
        <v>53.575322910071364</v>
      </c>
    </row>
    <row r="65" spans="1:26" ht="13.5">
      <c r="A65" s="39" t="s">
        <v>107</v>
      </c>
      <c r="B65" s="12">
        <f t="shared" si="7"/>
        <v>100</v>
      </c>
      <c r="C65" s="12">
        <f t="shared" si="7"/>
        <v>0</v>
      </c>
      <c r="D65" s="3">
        <f t="shared" si="7"/>
        <v>99.926355644744</v>
      </c>
      <c r="E65" s="13">
        <f t="shared" si="7"/>
        <v>1.3688541869143014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1.3688541869143014</v>
      </c>
      <c r="X65" s="13">
        <f t="shared" si="7"/>
        <v>0</v>
      </c>
      <c r="Y65" s="13">
        <f t="shared" si="7"/>
        <v>0</v>
      </c>
      <c r="Z65" s="14">
        <f t="shared" si="7"/>
        <v>1.3688541869143014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88</v>
      </c>
      <c r="E66" s="16">
        <f t="shared" si="7"/>
        <v>21.875</v>
      </c>
      <c r="F66" s="16">
        <f t="shared" si="7"/>
        <v>16.96856462197374</v>
      </c>
      <c r="G66" s="16">
        <f t="shared" si="7"/>
        <v>17.339086212572134</v>
      </c>
      <c r="H66" s="16">
        <f t="shared" si="7"/>
        <v>11.836816610552106</v>
      </c>
      <c r="I66" s="16">
        <f t="shared" si="7"/>
        <v>15.068295572722146</v>
      </c>
      <c r="J66" s="16">
        <f t="shared" si="7"/>
        <v>104.55557772930672</v>
      </c>
      <c r="K66" s="16">
        <f t="shared" si="7"/>
        <v>16.424185096055876</v>
      </c>
      <c r="L66" s="16">
        <f t="shared" si="7"/>
        <v>16.596451707023895</v>
      </c>
      <c r="M66" s="16">
        <f t="shared" si="7"/>
        <v>46.98164799880475</v>
      </c>
      <c r="N66" s="16">
        <f t="shared" si="7"/>
        <v>12.009652035741091</v>
      </c>
      <c r="O66" s="16">
        <f t="shared" si="7"/>
        <v>0</v>
      </c>
      <c r="P66" s="16">
        <f t="shared" si="7"/>
        <v>15.829065220345354</v>
      </c>
      <c r="Q66" s="16">
        <f t="shared" si="7"/>
        <v>9.122613762050376</v>
      </c>
      <c r="R66" s="16">
        <f t="shared" si="7"/>
        <v>11.432429368868808</v>
      </c>
      <c r="S66" s="16">
        <f t="shared" si="7"/>
        <v>11.439939075213909</v>
      </c>
      <c r="T66" s="16">
        <f t="shared" si="7"/>
        <v>100</v>
      </c>
      <c r="U66" s="16">
        <f t="shared" si="7"/>
        <v>31.825468038946386</v>
      </c>
      <c r="V66" s="16">
        <f t="shared" si="7"/>
        <v>24.913648415002033</v>
      </c>
      <c r="W66" s="16">
        <f t="shared" si="7"/>
        <v>21.875</v>
      </c>
      <c r="X66" s="16">
        <f t="shared" si="7"/>
        <v>0</v>
      </c>
      <c r="Y66" s="16">
        <f t="shared" si="7"/>
        <v>0</v>
      </c>
      <c r="Z66" s="17">
        <f t="shared" si="7"/>
        <v>21.875</v>
      </c>
    </row>
    <row r="67" spans="1:26" ht="13.5" hidden="1">
      <c r="A67" s="41" t="s">
        <v>221</v>
      </c>
      <c r="B67" s="24">
        <v>812038884</v>
      </c>
      <c r="C67" s="24"/>
      <c r="D67" s="25">
        <v>972286531</v>
      </c>
      <c r="E67" s="26">
        <v>1016286531</v>
      </c>
      <c r="F67" s="26">
        <v>153146895</v>
      </c>
      <c r="G67" s="26">
        <v>81580163</v>
      </c>
      <c r="H67" s="26">
        <v>73385250</v>
      </c>
      <c r="I67" s="26">
        <v>308112308</v>
      </c>
      <c r="J67" s="26">
        <v>65856351</v>
      </c>
      <c r="K67" s="26">
        <v>89274490</v>
      </c>
      <c r="L67" s="26">
        <v>90879319</v>
      </c>
      <c r="M67" s="26">
        <v>246010160</v>
      </c>
      <c r="N67" s="26">
        <v>85736521</v>
      </c>
      <c r="O67" s="26">
        <v>95558859</v>
      </c>
      <c r="P67" s="26">
        <v>74348517</v>
      </c>
      <c r="Q67" s="26">
        <v>255643897</v>
      </c>
      <c r="R67" s="26">
        <v>72140358</v>
      </c>
      <c r="S67" s="26">
        <v>85172729</v>
      </c>
      <c r="T67" s="26">
        <v>70904378</v>
      </c>
      <c r="U67" s="26">
        <v>228217465</v>
      </c>
      <c r="V67" s="26">
        <v>1037983830</v>
      </c>
      <c r="W67" s="26">
        <v>1016286531</v>
      </c>
      <c r="X67" s="26"/>
      <c r="Y67" s="25"/>
      <c r="Z67" s="27">
        <v>1016286531</v>
      </c>
    </row>
    <row r="68" spans="1:26" ht="13.5" hidden="1">
      <c r="A68" s="37" t="s">
        <v>31</v>
      </c>
      <c r="B68" s="19">
        <v>209350661</v>
      </c>
      <c r="C68" s="19"/>
      <c r="D68" s="20">
        <v>233300543</v>
      </c>
      <c r="E68" s="21">
        <v>265800543</v>
      </c>
      <c r="F68" s="21">
        <v>109374689</v>
      </c>
      <c r="G68" s="21">
        <v>15146145</v>
      </c>
      <c r="H68" s="21">
        <v>11643211</v>
      </c>
      <c r="I68" s="21">
        <v>136164045</v>
      </c>
      <c r="J68" s="21">
        <v>12262515</v>
      </c>
      <c r="K68" s="21">
        <v>14100749</v>
      </c>
      <c r="L68" s="21">
        <v>28660431</v>
      </c>
      <c r="M68" s="21">
        <v>55023695</v>
      </c>
      <c r="N68" s="21">
        <v>12685132</v>
      </c>
      <c r="O68" s="21">
        <v>13379880</v>
      </c>
      <c r="P68" s="21">
        <v>13714371</v>
      </c>
      <c r="Q68" s="21">
        <v>39779383</v>
      </c>
      <c r="R68" s="21">
        <v>13397960</v>
      </c>
      <c r="S68" s="21">
        <v>13432942</v>
      </c>
      <c r="T68" s="21">
        <v>13015926</v>
      </c>
      <c r="U68" s="21">
        <v>39846828</v>
      </c>
      <c r="V68" s="21">
        <v>270813951</v>
      </c>
      <c r="W68" s="21">
        <v>265800543</v>
      </c>
      <c r="X68" s="21"/>
      <c r="Y68" s="20"/>
      <c r="Z68" s="23">
        <v>265800543</v>
      </c>
    </row>
    <row r="69" spans="1:26" ht="13.5" hidden="1">
      <c r="A69" s="38" t="s">
        <v>32</v>
      </c>
      <c r="B69" s="19">
        <v>571405692</v>
      </c>
      <c r="C69" s="19"/>
      <c r="D69" s="20">
        <v>703985988</v>
      </c>
      <c r="E69" s="21">
        <v>718485988</v>
      </c>
      <c r="F69" s="21">
        <v>41322482</v>
      </c>
      <c r="G69" s="21">
        <v>64052370</v>
      </c>
      <c r="H69" s="21">
        <v>58627874</v>
      </c>
      <c r="I69" s="21">
        <v>164002726</v>
      </c>
      <c r="J69" s="21">
        <v>51023229</v>
      </c>
      <c r="K69" s="21">
        <v>73063615</v>
      </c>
      <c r="L69" s="21">
        <v>59470186</v>
      </c>
      <c r="M69" s="21">
        <v>183557030</v>
      </c>
      <c r="N69" s="21">
        <v>70208051</v>
      </c>
      <c r="O69" s="21">
        <v>79088092</v>
      </c>
      <c r="P69" s="21">
        <v>57653711</v>
      </c>
      <c r="Q69" s="21">
        <v>206949854</v>
      </c>
      <c r="R69" s="21">
        <v>55725244</v>
      </c>
      <c r="S69" s="21">
        <v>68626440</v>
      </c>
      <c r="T69" s="21">
        <v>56054979</v>
      </c>
      <c r="U69" s="21">
        <v>180406663</v>
      </c>
      <c r="V69" s="21">
        <v>734916273</v>
      </c>
      <c r="W69" s="21">
        <v>718485988</v>
      </c>
      <c r="X69" s="21"/>
      <c r="Y69" s="20"/>
      <c r="Z69" s="23">
        <v>718485988</v>
      </c>
    </row>
    <row r="70" spans="1:26" ht="13.5" hidden="1">
      <c r="A70" s="39" t="s">
        <v>103</v>
      </c>
      <c r="B70" s="19">
        <v>360484993</v>
      </c>
      <c r="C70" s="19"/>
      <c r="D70" s="20">
        <v>465905939</v>
      </c>
      <c r="E70" s="21">
        <v>474705939</v>
      </c>
      <c r="F70" s="21">
        <v>24503777</v>
      </c>
      <c r="G70" s="21">
        <v>45439918</v>
      </c>
      <c r="H70" s="21">
        <v>39040562</v>
      </c>
      <c r="I70" s="21">
        <v>108984257</v>
      </c>
      <c r="J70" s="21">
        <v>40146781</v>
      </c>
      <c r="K70" s="21">
        <v>40082923</v>
      </c>
      <c r="L70" s="21">
        <v>36803982</v>
      </c>
      <c r="M70" s="21">
        <v>117033686</v>
      </c>
      <c r="N70" s="21">
        <v>43687552</v>
      </c>
      <c r="O70" s="21">
        <v>51858660</v>
      </c>
      <c r="P70" s="21">
        <v>36555288</v>
      </c>
      <c r="Q70" s="21">
        <v>132101500</v>
      </c>
      <c r="R70" s="21">
        <v>31863145</v>
      </c>
      <c r="S70" s="21">
        <v>48704615</v>
      </c>
      <c r="T70" s="21">
        <v>37115498</v>
      </c>
      <c r="U70" s="21">
        <v>117683258</v>
      </c>
      <c r="V70" s="21">
        <v>475802701</v>
      </c>
      <c r="W70" s="21">
        <v>474705939</v>
      </c>
      <c r="X70" s="21"/>
      <c r="Y70" s="20"/>
      <c r="Z70" s="23">
        <v>474705939</v>
      </c>
    </row>
    <row r="71" spans="1:26" ht="13.5" hidden="1">
      <c r="A71" s="39" t="s">
        <v>104</v>
      </c>
      <c r="B71" s="19">
        <v>132726907</v>
      </c>
      <c r="C71" s="19"/>
      <c r="D71" s="20">
        <v>156162242</v>
      </c>
      <c r="E71" s="21">
        <v>151962242</v>
      </c>
      <c r="F71" s="21">
        <v>8759359</v>
      </c>
      <c r="G71" s="21">
        <v>11100921</v>
      </c>
      <c r="H71" s="21">
        <v>12114914</v>
      </c>
      <c r="I71" s="21">
        <v>31975194</v>
      </c>
      <c r="J71" s="21">
        <v>3352999</v>
      </c>
      <c r="K71" s="21">
        <v>25475714</v>
      </c>
      <c r="L71" s="21">
        <v>15148138</v>
      </c>
      <c r="M71" s="21">
        <v>43976851</v>
      </c>
      <c r="N71" s="21">
        <v>19031949</v>
      </c>
      <c r="O71" s="21">
        <v>19679652</v>
      </c>
      <c r="P71" s="21">
        <v>13587244</v>
      </c>
      <c r="Q71" s="21">
        <v>52298845</v>
      </c>
      <c r="R71" s="21">
        <v>16360584</v>
      </c>
      <c r="S71" s="21">
        <v>12378053</v>
      </c>
      <c r="T71" s="21">
        <v>11431210</v>
      </c>
      <c r="U71" s="21">
        <v>40169847</v>
      </c>
      <c r="V71" s="21">
        <v>168420737</v>
      </c>
      <c r="W71" s="21">
        <v>151962242</v>
      </c>
      <c r="X71" s="21"/>
      <c r="Y71" s="20"/>
      <c r="Z71" s="23">
        <v>151962242</v>
      </c>
    </row>
    <row r="72" spans="1:26" ht="13.5" hidden="1">
      <c r="A72" s="39" t="s">
        <v>105</v>
      </c>
      <c r="B72" s="19">
        <v>45180404</v>
      </c>
      <c r="C72" s="19"/>
      <c r="D72" s="20">
        <v>47988928</v>
      </c>
      <c r="E72" s="21">
        <v>53688928</v>
      </c>
      <c r="F72" s="21">
        <v>4890880</v>
      </c>
      <c r="G72" s="21">
        <v>4367232</v>
      </c>
      <c r="H72" s="21">
        <v>4341352</v>
      </c>
      <c r="I72" s="21">
        <v>13599464</v>
      </c>
      <c r="J72" s="21">
        <v>4370213</v>
      </c>
      <c r="K72" s="21">
        <v>4361236</v>
      </c>
      <c r="L72" s="21">
        <v>4375203</v>
      </c>
      <c r="M72" s="21">
        <v>13106652</v>
      </c>
      <c r="N72" s="21">
        <v>4367226</v>
      </c>
      <c r="O72" s="21">
        <v>4399611</v>
      </c>
      <c r="P72" s="21">
        <v>4364969</v>
      </c>
      <c r="Q72" s="21">
        <v>13131806</v>
      </c>
      <c r="R72" s="21">
        <v>4366427</v>
      </c>
      <c r="S72" s="21">
        <v>4390082</v>
      </c>
      <c r="T72" s="21">
        <v>4367079</v>
      </c>
      <c r="U72" s="21">
        <v>13123588</v>
      </c>
      <c r="V72" s="21">
        <v>52961510</v>
      </c>
      <c r="W72" s="21">
        <v>53688928</v>
      </c>
      <c r="X72" s="21"/>
      <c r="Y72" s="20"/>
      <c r="Z72" s="23">
        <v>53688928</v>
      </c>
    </row>
    <row r="73" spans="1:26" ht="13.5" hidden="1">
      <c r="A73" s="39" t="s">
        <v>106</v>
      </c>
      <c r="B73" s="19">
        <v>32932403</v>
      </c>
      <c r="C73" s="19"/>
      <c r="D73" s="20">
        <v>33563610</v>
      </c>
      <c r="E73" s="21">
        <v>37763610</v>
      </c>
      <c r="F73" s="21">
        <v>3168466</v>
      </c>
      <c r="G73" s="21">
        <v>3143604</v>
      </c>
      <c r="H73" s="21">
        <v>3131046</v>
      </c>
      <c r="I73" s="21">
        <v>9443116</v>
      </c>
      <c r="J73" s="21">
        <v>3153236</v>
      </c>
      <c r="K73" s="21">
        <v>3143742</v>
      </c>
      <c r="L73" s="21">
        <v>3142863</v>
      </c>
      <c r="M73" s="21">
        <v>9439841</v>
      </c>
      <c r="N73" s="21">
        <v>3121324</v>
      </c>
      <c r="O73" s="21">
        <v>3150169</v>
      </c>
      <c r="P73" s="21">
        <v>3146210</v>
      </c>
      <c r="Q73" s="21">
        <v>9417703</v>
      </c>
      <c r="R73" s="21">
        <v>3135088</v>
      </c>
      <c r="S73" s="21">
        <v>3153690</v>
      </c>
      <c r="T73" s="21">
        <v>3141192</v>
      </c>
      <c r="U73" s="21">
        <v>9429970</v>
      </c>
      <c r="V73" s="21">
        <v>37730630</v>
      </c>
      <c r="W73" s="21">
        <v>37763610</v>
      </c>
      <c r="X73" s="21"/>
      <c r="Y73" s="20"/>
      <c r="Z73" s="23">
        <v>37763610</v>
      </c>
    </row>
    <row r="74" spans="1:26" ht="13.5" hidden="1">
      <c r="A74" s="39" t="s">
        <v>107</v>
      </c>
      <c r="B74" s="19">
        <v>80985</v>
      </c>
      <c r="C74" s="19"/>
      <c r="D74" s="20">
        <v>365269</v>
      </c>
      <c r="E74" s="21">
        <v>365269</v>
      </c>
      <c r="F74" s="21"/>
      <c r="G74" s="21">
        <v>695</v>
      </c>
      <c r="H74" s="21"/>
      <c r="I74" s="21">
        <v>695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695</v>
      </c>
      <c r="W74" s="21">
        <v>365269</v>
      </c>
      <c r="X74" s="21"/>
      <c r="Y74" s="20"/>
      <c r="Z74" s="23">
        <v>365269</v>
      </c>
    </row>
    <row r="75" spans="1:26" ht="13.5" hidden="1">
      <c r="A75" s="40" t="s">
        <v>110</v>
      </c>
      <c r="B75" s="28">
        <v>31282531</v>
      </c>
      <c r="C75" s="28"/>
      <c r="D75" s="29">
        <v>35000000</v>
      </c>
      <c r="E75" s="30">
        <v>32000000</v>
      </c>
      <c r="F75" s="30">
        <v>2449724</v>
      </c>
      <c r="G75" s="30">
        <v>2381648</v>
      </c>
      <c r="H75" s="30">
        <v>3114165</v>
      </c>
      <c r="I75" s="30">
        <v>7945537</v>
      </c>
      <c r="J75" s="30">
        <v>2570607</v>
      </c>
      <c r="K75" s="30">
        <v>2110126</v>
      </c>
      <c r="L75" s="30">
        <v>2748702</v>
      </c>
      <c r="M75" s="30">
        <v>7429435</v>
      </c>
      <c r="N75" s="30">
        <v>2843338</v>
      </c>
      <c r="O75" s="30">
        <v>3090887</v>
      </c>
      <c r="P75" s="30">
        <v>2980435</v>
      </c>
      <c r="Q75" s="30">
        <v>8914660</v>
      </c>
      <c r="R75" s="30">
        <v>3017154</v>
      </c>
      <c r="S75" s="30">
        <v>3113347</v>
      </c>
      <c r="T75" s="30">
        <v>1833473</v>
      </c>
      <c r="U75" s="30">
        <v>7963974</v>
      </c>
      <c r="V75" s="30">
        <v>32253606</v>
      </c>
      <c r="W75" s="30">
        <v>32000000</v>
      </c>
      <c r="X75" s="30"/>
      <c r="Y75" s="29"/>
      <c r="Z75" s="31">
        <v>32000000</v>
      </c>
    </row>
    <row r="76" spans="1:26" ht="13.5" hidden="1">
      <c r="A76" s="42" t="s">
        <v>222</v>
      </c>
      <c r="B76" s="32">
        <v>715342813</v>
      </c>
      <c r="C76" s="32">
        <v>799840404</v>
      </c>
      <c r="D76" s="33">
        <v>855613031</v>
      </c>
      <c r="E76" s="34">
        <v>852085126</v>
      </c>
      <c r="F76" s="34">
        <v>42420834</v>
      </c>
      <c r="G76" s="34">
        <v>49436680</v>
      </c>
      <c r="H76" s="34">
        <v>58474691</v>
      </c>
      <c r="I76" s="34">
        <v>150332205</v>
      </c>
      <c r="J76" s="34">
        <v>128795681</v>
      </c>
      <c r="K76" s="34">
        <v>62618971</v>
      </c>
      <c r="L76" s="34">
        <v>64097014</v>
      </c>
      <c r="M76" s="34">
        <v>255511666</v>
      </c>
      <c r="N76" s="34">
        <v>60702004</v>
      </c>
      <c r="O76" s="34">
        <v>61608127</v>
      </c>
      <c r="P76" s="34">
        <v>66232662</v>
      </c>
      <c r="Q76" s="34">
        <v>188542793</v>
      </c>
      <c r="R76" s="34">
        <v>66240353</v>
      </c>
      <c r="S76" s="34">
        <v>68309009</v>
      </c>
      <c r="T76" s="34">
        <v>70904378</v>
      </c>
      <c r="U76" s="34">
        <v>205453740</v>
      </c>
      <c r="V76" s="34">
        <v>799840404</v>
      </c>
      <c r="W76" s="34">
        <v>852085126</v>
      </c>
      <c r="X76" s="34"/>
      <c r="Y76" s="33"/>
      <c r="Z76" s="35">
        <v>852085126</v>
      </c>
    </row>
    <row r="77" spans="1:26" ht="13.5" hidden="1">
      <c r="A77" s="37" t="s">
        <v>31</v>
      </c>
      <c r="B77" s="19">
        <v>191024676</v>
      </c>
      <c r="C77" s="19">
        <v>224688996</v>
      </c>
      <c r="D77" s="20">
        <v>205304798</v>
      </c>
      <c r="E77" s="21">
        <v>233904478</v>
      </c>
      <c r="F77" s="21">
        <v>6945492</v>
      </c>
      <c r="G77" s="21">
        <v>16091142</v>
      </c>
      <c r="H77" s="21">
        <v>11047629</v>
      </c>
      <c r="I77" s="21">
        <v>34084263</v>
      </c>
      <c r="J77" s="21">
        <v>77544108</v>
      </c>
      <c r="K77" s="21">
        <v>14641573</v>
      </c>
      <c r="L77" s="21">
        <v>12570016</v>
      </c>
      <c r="M77" s="21">
        <v>104755697</v>
      </c>
      <c r="N77" s="21">
        <v>10313355</v>
      </c>
      <c r="O77" s="21">
        <v>10690634</v>
      </c>
      <c r="P77" s="21">
        <v>15378325</v>
      </c>
      <c r="Q77" s="21">
        <v>36382314</v>
      </c>
      <c r="R77" s="21">
        <v>22010972</v>
      </c>
      <c r="S77" s="21">
        <v>14439824</v>
      </c>
      <c r="T77" s="21">
        <v>13015926</v>
      </c>
      <c r="U77" s="21">
        <v>49466722</v>
      </c>
      <c r="V77" s="21">
        <v>224688996</v>
      </c>
      <c r="W77" s="21">
        <v>233904478</v>
      </c>
      <c r="X77" s="21"/>
      <c r="Y77" s="20"/>
      <c r="Z77" s="23">
        <v>233904478</v>
      </c>
    </row>
    <row r="78" spans="1:26" ht="13.5" hidden="1">
      <c r="A78" s="38" t="s">
        <v>32</v>
      </c>
      <c r="B78" s="19">
        <v>493035606</v>
      </c>
      <c r="C78" s="19">
        <v>567115858</v>
      </c>
      <c r="D78" s="20">
        <v>619508233</v>
      </c>
      <c r="E78" s="21">
        <v>611180648</v>
      </c>
      <c r="F78" s="21">
        <v>35059659</v>
      </c>
      <c r="G78" s="21">
        <v>32932582</v>
      </c>
      <c r="H78" s="21">
        <v>47058444</v>
      </c>
      <c r="I78" s="21">
        <v>115050685</v>
      </c>
      <c r="J78" s="21">
        <v>48563860</v>
      </c>
      <c r="K78" s="21">
        <v>47630827</v>
      </c>
      <c r="L78" s="21">
        <v>51070811</v>
      </c>
      <c r="M78" s="21">
        <v>147265498</v>
      </c>
      <c r="N78" s="21">
        <v>50047174</v>
      </c>
      <c r="O78" s="21">
        <v>50917493</v>
      </c>
      <c r="P78" s="21">
        <v>50382562</v>
      </c>
      <c r="Q78" s="21">
        <v>151347229</v>
      </c>
      <c r="R78" s="21">
        <v>43884447</v>
      </c>
      <c r="S78" s="21">
        <v>53513020</v>
      </c>
      <c r="T78" s="21">
        <v>56054979</v>
      </c>
      <c r="U78" s="21">
        <v>153452446</v>
      </c>
      <c r="V78" s="21">
        <v>567115858</v>
      </c>
      <c r="W78" s="21">
        <v>611180648</v>
      </c>
      <c r="X78" s="21"/>
      <c r="Y78" s="20"/>
      <c r="Z78" s="23">
        <v>611180648</v>
      </c>
    </row>
    <row r="79" spans="1:26" ht="13.5" hidden="1">
      <c r="A79" s="39" t="s">
        <v>103</v>
      </c>
      <c r="B79" s="19">
        <v>313627743</v>
      </c>
      <c r="C79" s="19">
        <v>415476739</v>
      </c>
      <c r="D79" s="20">
        <v>409954226</v>
      </c>
      <c r="E79" s="21">
        <v>450970642</v>
      </c>
      <c r="F79" s="21">
        <v>27337053</v>
      </c>
      <c r="G79" s="21">
        <v>22872278</v>
      </c>
      <c r="H79" s="21">
        <v>37169887</v>
      </c>
      <c r="I79" s="21">
        <v>87379218</v>
      </c>
      <c r="J79" s="21">
        <v>37702916</v>
      </c>
      <c r="K79" s="21">
        <v>35032703</v>
      </c>
      <c r="L79" s="21">
        <v>37348230</v>
      </c>
      <c r="M79" s="21">
        <v>110083849</v>
      </c>
      <c r="N79" s="21">
        <v>36441152</v>
      </c>
      <c r="O79" s="21">
        <v>36101975</v>
      </c>
      <c r="P79" s="21">
        <v>37305617</v>
      </c>
      <c r="Q79" s="21">
        <v>109848744</v>
      </c>
      <c r="R79" s="21">
        <v>31434140</v>
      </c>
      <c r="S79" s="21">
        <v>39615290</v>
      </c>
      <c r="T79" s="21">
        <v>37115498</v>
      </c>
      <c r="U79" s="21">
        <v>108164928</v>
      </c>
      <c r="V79" s="21">
        <v>415476739</v>
      </c>
      <c r="W79" s="21">
        <v>450970642</v>
      </c>
      <c r="X79" s="21"/>
      <c r="Y79" s="20"/>
      <c r="Z79" s="23">
        <v>450970642</v>
      </c>
    </row>
    <row r="80" spans="1:26" ht="13.5" hidden="1">
      <c r="A80" s="39" t="s">
        <v>104</v>
      </c>
      <c r="B80" s="19">
        <v>115472409</v>
      </c>
      <c r="C80" s="19">
        <v>102906497</v>
      </c>
      <c r="D80" s="20">
        <v>137422773</v>
      </c>
      <c r="E80" s="21">
        <v>113726773</v>
      </c>
      <c r="F80" s="21">
        <v>4716294</v>
      </c>
      <c r="G80" s="21">
        <v>5851285</v>
      </c>
      <c r="H80" s="21">
        <v>6292768</v>
      </c>
      <c r="I80" s="21">
        <v>16860347</v>
      </c>
      <c r="J80" s="21">
        <v>7161813</v>
      </c>
      <c r="K80" s="21">
        <v>8812782</v>
      </c>
      <c r="L80" s="21">
        <v>9924391</v>
      </c>
      <c r="M80" s="21">
        <v>25898986</v>
      </c>
      <c r="N80" s="21">
        <v>9873188</v>
      </c>
      <c r="O80" s="21">
        <v>10897754</v>
      </c>
      <c r="P80" s="21">
        <v>9148924</v>
      </c>
      <c r="Q80" s="21">
        <v>29919866</v>
      </c>
      <c r="R80" s="21">
        <v>8968767</v>
      </c>
      <c r="S80" s="21">
        <v>9827321</v>
      </c>
      <c r="T80" s="21">
        <v>11431210</v>
      </c>
      <c r="U80" s="21">
        <v>30227298</v>
      </c>
      <c r="V80" s="21">
        <v>102906497</v>
      </c>
      <c r="W80" s="21">
        <v>113726773</v>
      </c>
      <c r="X80" s="21"/>
      <c r="Y80" s="20"/>
      <c r="Z80" s="23">
        <v>113726773</v>
      </c>
    </row>
    <row r="81" spans="1:26" ht="13.5" hidden="1">
      <c r="A81" s="39" t="s">
        <v>105</v>
      </c>
      <c r="B81" s="19">
        <v>35226221</v>
      </c>
      <c r="C81" s="19">
        <v>27011436</v>
      </c>
      <c r="D81" s="20">
        <v>42230257</v>
      </c>
      <c r="E81" s="21">
        <v>26246257</v>
      </c>
      <c r="F81" s="21">
        <v>1627679</v>
      </c>
      <c r="G81" s="21">
        <v>2472368</v>
      </c>
      <c r="H81" s="21">
        <v>1938383</v>
      </c>
      <c r="I81" s="21">
        <v>6038430</v>
      </c>
      <c r="J81" s="21">
        <v>2039325</v>
      </c>
      <c r="K81" s="21">
        <v>2065182</v>
      </c>
      <c r="L81" s="21">
        <v>2076336</v>
      </c>
      <c r="M81" s="21">
        <v>6180843</v>
      </c>
      <c r="N81" s="21">
        <v>2047486</v>
      </c>
      <c r="O81" s="21">
        <v>2108905</v>
      </c>
      <c r="P81" s="21">
        <v>2164198</v>
      </c>
      <c r="Q81" s="21">
        <v>6320589</v>
      </c>
      <c r="R81" s="21">
        <v>1885192</v>
      </c>
      <c r="S81" s="21">
        <v>2219303</v>
      </c>
      <c r="T81" s="21">
        <v>4367079</v>
      </c>
      <c r="U81" s="21">
        <v>8471574</v>
      </c>
      <c r="V81" s="21">
        <v>27011436</v>
      </c>
      <c r="W81" s="21">
        <v>26246257</v>
      </c>
      <c r="X81" s="21"/>
      <c r="Y81" s="20"/>
      <c r="Z81" s="23">
        <v>26246257</v>
      </c>
    </row>
    <row r="82" spans="1:26" ht="13.5" hidden="1">
      <c r="A82" s="39" t="s">
        <v>106</v>
      </c>
      <c r="B82" s="19">
        <v>28628248</v>
      </c>
      <c r="C82" s="19">
        <v>21721186</v>
      </c>
      <c r="D82" s="20">
        <v>29535977</v>
      </c>
      <c r="E82" s="21">
        <v>20231976</v>
      </c>
      <c r="F82" s="21">
        <v>1378633</v>
      </c>
      <c r="G82" s="21">
        <v>1736651</v>
      </c>
      <c r="H82" s="21">
        <v>1657406</v>
      </c>
      <c r="I82" s="21">
        <v>4772690</v>
      </c>
      <c r="J82" s="21">
        <v>1659806</v>
      </c>
      <c r="K82" s="21">
        <v>1720160</v>
      </c>
      <c r="L82" s="21">
        <v>1721854</v>
      </c>
      <c r="M82" s="21">
        <v>5101820</v>
      </c>
      <c r="N82" s="21">
        <v>1685348</v>
      </c>
      <c r="O82" s="21">
        <v>1808859</v>
      </c>
      <c r="P82" s="21">
        <v>1763823</v>
      </c>
      <c r="Q82" s="21">
        <v>5258030</v>
      </c>
      <c r="R82" s="21">
        <v>1596348</v>
      </c>
      <c r="S82" s="21">
        <v>1851106</v>
      </c>
      <c r="T82" s="21">
        <v>3141192</v>
      </c>
      <c r="U82" s="21">
        <v>6588646</v>
      </c>
      <c r="V82" s="21">
        <v>21721186</v>
      </c>
      <c r="W82" s="21">
        <v>20231976</v>
      </c>
      <c r="X82" s="21"/>
      <c r="Y82" s="20"/>
      <c r="Z82" s="23">
        <v>20231976</v>
      </c>
    </row>
    <row r="83" spans="1:26" ht="13.5" hidden="1">
      <c r="A83" s="39" t="s">
        <v>107</v>
      </c>
      <c r="B83" s="19">
        <v>80985</v>
      </c>
      <c r="C83" s="19"/>
      <c r="D83" s="20">
        <v>365000</v>
      </c>
      <c r="E83" s="21">
        <v>5000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>
        <v>5000</v>
      </c>
      <c r="X83" s="21"/>
      <c r="Y83" s="20"/>
      <c r="Z83" s="23">
        <v>5000</v>
      </c>
    </row>
    <row r="84" spans="1:26" ht="13.5" hidden="1">
      <c r="A84" s="40" t="s">
        <v>110</v>
      </c>
      <c r="B84" s="28">
        <v>31282531</v>
      </c>
      <c r="C84" s="28">
        <v>8035550</v>
      </c>
      <c r="D84" s="29">
        <v>30800000</v>
      </c>
      <c r="E84" s="30">
        <v>7000000</v>
      </c>
      <c r="F84" s="30">
        <v>415683</v>
      </c>
      <c r="G84" s="30">
        <v>412956</v>
      </c>
      <c r="H84" s="30">
        <v>368618</v>
      </c>
      <c r="I84" s="30">
        <v>1197257</v>
      </c>
      <c r="J84" s="30">
        <v>2687713</v>
      </c>
      <c r="K84" s="30">
        <v>346571</v>
      </c>
      <c r="L84" s="30">
        <v>456187</v>
      </c>
      <c r="M84" s="30">
        <v>3490471</v>
      </c>
      <c r="N84" s="30">
        <v>341475</v>
      </c>
      <c r="O84" s="30"/>
      <c r="P84" s="30">
        <v>471775</v>
      </c>
      <c r="Q84" s="30">
        <v>813250</v>
      </c>
      <c r="R84" s="30">
        <v>344934</v>
      </c>
      <c r="S84" s="30">
        <v>356165</v>
      </c>
      <c r="T84" s="30">
        <v>1833473</v>
      </c>
      <c r="U84" s="30">
        <v>2534572</v>
      </c>
      <c r="V84" s="30">
        <v>8035550</v>
      </c>
      <c r="W84" s="30">
        <v>7000000</v>
      </c>
      <c r="X84" s="30"/>
      <c r="Y84" s="29"/>
      <c r="Z84" s="31">
        <v>7000000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71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73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6"/>
      <c r="AA4" s="173"/>
    </row>
    <row r="5" spans="1:27" ht="13.5">
      <c r="A5" s="140" t="s">
        <v>74</v>
      </c>
      <c r="B5" s="141"/>
      <c r="C5" s="158">
        <f aca="true" t="shared" si="0" ref="C5:Y5">SUM(C6:C8)</f>
        <v>445212336</v>
      </c>
      <c r="D5" s="158">
        <f>SUM(D6:D8)</f>
        <v>0</v>
      </c>
      <c r="E5" s="159">
        <f t="shared" si="0"/>
        <v>453094917</v>
      </c>
      <c r="F5" s="105">
        <f t="shared" si="0"/>
        <v>572314660</v>
      </c>
      <c r="G5" s="105">
        <f t="shared" si="0"/>
        <v>169972192</v>
      </c>
      <c r="H5" s="105">
        <f t="shared" si="0"/>
        <v>19216583</v>
      </c>
      <c r="I5" s="105">
        <f t="shared" si="0"/>
        <v>16506926</v>
      </c>
      <c r="J5" s="105">
        <f t="shared" si="0"/>
        <v>205695701</v>
      </c>
      <c r="K5" s="105">
        <f t="shared" si="0"/>
        <v>16199968</v>
      </c>
      <c r="L5" s="105">
        <f t="shared" si="0"/>
        <v>17198471</v>
      </c>
      <c r="M5" s="105">
        <f t="shared" si="0"/>
        <v>75987257</v>
      </c>
      <c r="N5" s="105">
        <f t="shared" si="0"/>
        <v>109385696</v>
      </c>
      <c r="O5" s="105">
        <f t="shared" si="0"/>
        <v>16282458</v>
      </c>
      <c r="P5" s="105">
        <f t="shared" si="0"/>
        <v>17987500</v>
      </c>
      <c r="Q5" s="105">
        <f t="shared" si="0"/>
        <v>50730450</v>
      </c>
      <c r="R5" s="105">
        <f t="shared" si="0"/>
        <v>85000408</v>
      </c>
      <c r="S5" s="105">
        <f t="shared" si="0"/>
        <v>17474675</v>
      </c>
      <c r="T5" s="105">
        <f t="shared" si="0"/>
        <v>18442973</v>
      </c>
      <c r="U5" s="105">
        <f t="shared" si="0"/>
        <v>22627285</v>
      </c>
      <c r="V5" s="105">
        <f t="shared" si="0"/>
        <v>58544933</v>
      </c>
      <c r="W5" s="105">
        <f t="shared" si="0"/>
        <v>458626738</v>
      </c>
      <c r="X5" s="105">
        <f t="shared" si="0"/>
        <v>572314660</v>
      </c>
      <c r="Y5" s="105">
        <f t="shared" si="0"/>
        <v>-113687922</v>
      </c>
      <c r="Z5" s="142">
        <f>+IF(X5&lt;&gt;0,+(Y5/X5)*100,0)</f>
        <v>-19.864583234684222</v>
      </c>
      <c r="AA5" s="158">
        <f>SUM(AA6:AA8)</f>
        <v>572314660</v>
      </c>
    </row>
    <row r="6" spans="1:27" ht="13.5">
      <c r="A6" s="143" t="s">
        <v>75</v>
      </c>
      <c r="B6" s="141"/>
      <c r="C6" s="160">
        <v>219426806</v>
      </c>
      <c r="D6" s="160"/>
      <c r="E6" s="161">
        <v>199891384</v>
      </c>
      <c r="F6" s="65">
        <v>294211127</v>
      </c>
      <c r="G6" s="65">
        <v>57047693</v>
      </c>
      <c r="H6" s="65">
        <v>2959399</v>
      </c>
      <c r="I6" s="65">
        <v>3269636</v>
      </c>
      <c r="J6" s="65">
        <v>63276728</v>
      </c>
      <c r="K6" s="65">
        <v>2761904</v>
      </c>
      <c r="L6" s="65">
        <v>2363408</v>
      </c>
      <c r="M6" s="65">
        <v>46904286</v>
      </c>
      <c r="N6" s="65">
        <v>52029598</v>
      </c>
      <c r="O6" s="65">
        <v>2726920</v>
      </c>
      <c r="P6" s="65">
        <v>3561783</v>
      </c>
      <c r="Q6" s="65">
        <v>36262614</v>
      </c>
      <c r="R6" s="65">
        <v>42551317</v>
      </c>
      <c r="S6" s="65">
        <v>3310983</v>
      </c>
      <c r="T6" s="65">
        <v>4104372</v>
      </c>
      <c r="U6" s="65">
        <v>7084648</v>
      </c>
      <c r="V6" s="65">
        <v>14500003</v>
      </c>
      <c r="W6" s="65">
        <v>172357646</v>
      </c>
      <c r="X6" s="65">
        <v>294211127</v>
      </c>
      <c r="Y6" s="65">
        <v>-121853481</v>
      </c>
      <c r="Z6" s="145">
        <v>-41.42</v>
      </c>
      <c r="AA6" s="160">
        <v>294211127</v>
      </c>
    </row>
    <row r="7" spans="1:27" ht="13.5">
      <c r="A7" s="143" t="s">
        <v>76</v>
      </c>
      <c r="B7" s="141"/>
      <c r="C7" s="162">
        <v>218500436</v>
      </c>
      <c r="D7" s="162"/>
      <c r="E7" s="163">
        <v>244422543</v>
      </c>
      <c r="F7" s="164">
        <v>272922543</v>
      </c>
      <c r="G7" s="164">
        <v>109529840</v>
      </c>
      <c r="H7" s="164">
        <v>15409066</v>
      </c>
      <c r="I7" s="164">
        <v>12734112</v>
      </c>
      <c r="J7" s="164">
        <v>137673018</v>
      </c>
      <c r="K7" s="164">
        <v>12895877</v>
      </c>
      <c r="L7" s="164">
        <v>14607392</v>
      </c>
      <c r="M7" s="164">
        <v>28746201</v>
      </c>
      <c r="N7" s="164">
        <v>56249470</v>
      </c>
      <c r="O7" s="164">
        <v>13320188</v>
      </c>
      <c r="P7" s="164">
        <v>13696028</v>
      </c>
      <c r="Q7" s="164">
        <v>14232395</v>
      </c>
      <c r="R7" s="164">
        <v>41248611</v>
      </c>
      <c r="S7" s="164">
        <v>13964614</v>
      </c>
      <c r="T7" s="164">
        <v>13934935</v>
      </c>
      <c r="U7" s="164">
        <v>13470140</v>
      </c>
      <c r="V7" s="164">
        <v>41369689</v>
      </c>
      <c r="W7" s="164">
        <v>276540788</v>
      </c>
      <c r="X7" s="164">
        <v>272922543</v>
      </c>
      <c r="Y7" s="164">
        <v>3618245</v>
      </c>
      <c r="Z7" s="146">
        <v>1.33</v>
      </c>
      <c r="AA7" s="162">
        <v>272922543</v>
      </c>
    </row>
    <row r="8" spans="1:27" ht="13.5">
      <c r="A8" s="143" t="s">
        <v>77</v>
      </c>
      <c r="B8" s="141"/>
      <c r="C8" s="160">
        <v>7285094</v>
      </c>
      <c r="D8" s="160"/>
      <c r="E8" s="161">
        <v>8780990</v>
      </c>
      <c r="F8" s="65">
        <v>5180990</v>
      </c>
      <c r="G8" s="65">
        <v>3394659</v>
      </c>
      <c r="H8" s="65">
        <v>848118</v>
      </c>
      <c r="I8" s="65">
        <v>503178</v>
      </c>
      <c r="J8" s="65">
        <v>4745955</v>
      </c>
      <c r="K8" s="65">
        <v>542187</v>
      </c>
      <c r="L8" s="65">
        <v>227671</v>
      </c>
      <c r="M8" s="65">
        <v>336770</v>
      </c>
      <c r="N8" s="65">
        <v>1106628</v>
      </c>
      <c r="O8" s="65">
        <v>235350</v>
      </c>
      <c r="P8" s="65">
        <v>729689</v>
      </c>
      <c r="Q8" s="65">
        <v>235441</v>
      </c>
      <c r="R8" s="65">
        <v>1200480</v>
      </c>
      <c r="S8" s="65">
        <v>199078</v>
      </c>
      <c r="T8" s="65">
        <v>403666</v>
      </c>
      <c r="U8" s="65">
        <v>2072497</v>
      </c>
      <c r="V8" s="65">
        <v>2675241</v>
      </c>
      <c r="W8" s="65">
        <v>9728304</v>
      </c>
      <c r="X8" s="65">
        <v>5180990</v>
      </c>
      <c r="Y8" s="65">
        <v>4547314</v>
      </c>
      <c r="Z8" s="145">
        <v>87.77</v>
      </c>
      <c r="AA8" s="160">
        <v>5180990</v>
      </c>
    </row>
    <row r="9" spans="1:27" ht="13.5">
      <c r="A9" s="140" t="s">
        <v>78</v>
      </c>
      <c r="B9" s="141"/>
      <c r="C9" s="158">
        <f aca="true" t="shared" si="1" ref="C9:Y9">SUM(C10:C14)</f>
        <v>23869433</v>
      </c>
      <c r="D9" s="158">
        <f>SUM(D10:D14)</f>
        <v>0</v>
      </c>
      <c r="E9" s="159">
        <f t="shared" si="1"/>
        <v>26278950</v>
      </c>
      <c r="F9" s="105">
        <f t="shared" si="1"/>
        <v>60908950</v>
      </c>
      <c r="G9" s="105">
        <f t="shared" si="1"/>
        <v>-317661</v>
      </c>
      <c r="H9" s="105">
        <f t="shared" si="1"/>
        <v>2551087</v>
      </c>
      <c r="I9" s="105">
        <f t="shared" si="1"/>
        <v>2565797</v>
      </c>
      <c r="J9" s="105">
        <f t="shared" si="1"/>
        <v>4799223</v>
      </c>
      <c r="K9" s="105">
        <f t="shared" si="1"/>
        <v>1645753</v>
      </c>
      <c r="L9" s="105">
        <f t="shared" si="1"/>
        <v>1630382</v>
      </c>
      <c r="M9" s="105">
        <f t="shared" si="1"/>
        <v>1023477</v>
      </c>
      <c r="N9" s="105">
        <f t="shared" si="1"/>
        <v>4299612</v>
      </c>
      <c r="O9" s="105">
        <f t="shared" si="1"/>
        <v>1826376</v>
      </c>
      <c r="P9" s="105">
        <f t="shared" si="1"/>
        <v>2898687</v>
      </c>
      <c r="Q9" s="105">
        <f t="shared" si="1"/>
        <v>1623183</v>
      </c>
      <c r="R9" s="105">
        <f t="shared" si="1"/>
        <v>6348246</v>
      </c>
      <c r="S9" s="105">
        <f t="shared" si="1"/>
        <v>24344613</v>
      </c>
      <c r="T9" s="105">
        <f t="shared" si="1"/>
        <v>4411638</v>
      </c>
      <c r="U9" s="105">
        <f t="shared" si="1"/>
        <v>1167666</v>
      </c>
      <c r="V9" s="105">
        <f t="shared" si="1"/>
        <v>29923917</v>
      </c>
      <c r="W9" s="105">
        <f t="shared" si="1"/>
        <v>45370998</v>
      </c>
      <c r="X9" s="105">
        <f t="shared" si="1"/>
        <v>60908950</v>
      </c>
      <c r="Y9" s="105">
        <f t="shared" si="1"/>
        <v>-15537952</v>
      </c>
      <c r="Z9" s="142">
        <f>+IF(X9&lt;&gt;0,+(Y9/X9)*100,0)</f>
        <v>-25.51012946373234</v>
      </c>
      <c r="AA9" s="158">
        <f>SUM(AA10:AA14)</f>
        <v>60908950</v>
      </c>
    </row>
    <row r="10" spans="1:27" ht="13.5">
      <c r="A10" s="143" t="s">
        <v>79</v>
      </c>
      <c r="B10" s="141"/>
      <c r="C10" s="160">
        <v>1946376</v>
      </c>
      <c r="D10" s="160"/>
      <c r="E10" s="161">
        <v>10491100</v>
      </c>
      <c r="F10" s="65">
        <v>10121100</v>
      </c>
      <c r="G10" s="65">
        <v>77099</v>
      </c>
      <c r="H10" s="65">
        <v>15810</v>
      </c>
      <c r="I10" s="65">
        <v>1157459</v>
      </c>
      <c r="J10" s="65">
        <v>1250368</v>
      </c>
      <c r="K10" s="65">
        <v>52008</v>
      </c>
      <c r="L10" s="65">
        <v>80406</v>
      </c>
      <c r="M10" s="65">
        <v>33071</v>
      </c>
      <c r="N10" s="65">
        <v>165485</v>
      </c>
      <c r="O10" s="65">
        <v>41311</v>
      </c>
      <c r="P10" s="65">
        <v>66857</v>
      </c>
      <c r="Q10" s="65">
        <v>159351</v>
      </c>
      <c r="R10" s="65">
        <v>267519</v>
      </c>
      <c r="S10" s="65">
        <v>55686</v>
      </c>
      <c r="T10" s="65">
        <v>81035</v>
      </c>
      <c r="U10" s="65">
        <v>33313</v>
      </c>
      <c r="V10" s="65">
        <v>170034</v>
      </c>
      <c r="W10" s="65">
        <v>1853406</v>
      </c>
      <c r="X10" s="65">
        <v>10121100</v>
      </c>
      <c r="Y10" s="65">
        <v>-8267694</v>
      </c>
      <c r="Z10" s="145">
        <v>-81.69</v>
      </c>
      <c r="AA10" s="160">
        <v>10121100</v>
      </c>
    </row>
    <row r="11" spans="1:27" ht="13.5">
      <c r="A11" s="143" t="s">
        <v>80</v>
      </c>
      <c r="B11" s="141"/>
      <c r="C11" s="160">
        <v>5606472</v>
      </c>
      <c r="D11" s="160"/>
      <c r="E11" s="161">
        <v>5341457</v>
      </c>
      <c r="F11" s="65">
        <v>5341457</v>
      </c>
      <c r="G11" s="65">
        <v>-277462</v>
      </c>
      <c r="H11" s="65">
        <v>883124</v>
      </c>
      <c r="I11" s="65">
        <v>400604</v>
      </c>
      <c r="J11" s="65">
        <v>1006266</v>
      </c>
      <c r="K11" s="65">
        <v>429882</v>
      </c>
      <c r="L11" s="65">
        <v>415122</v>
      </c>
      <c r="M11" s="65">
        <v>194643</v>
      </c>
      <c r="N11" s="65">
        <v>1039647</v>
      </c>
      <c r="O11" s="65">
        <v>675500</v>
      </c>
      <c r="P11" s="65">
        <v>394118</v>
      </c>
      <c r="Q11" s="65">
        <v>479904</v>
      </c>
      <c r="R11" s="65">
        <v>1549522</v>
      </c>
      <c r="S11" s="65">
        <v>287943</v>
      </c>
      <c r="T11" s="65">
        <v>275584</v>
      </c>
      <c r="U11" s="65">
        <v>253803</v>
      </c>
      <c r="V11" s="65">
        <v>817330</v>
      </c>
      <c r="W11" s="65">
        <v>4412765</v>
      </c>
      <c r="X11" s="65">
        <v>5341457</v>
      </c>
      <c r="Y11" s="65">
        <v>-928692</v>
      </c>
      <c r="Z11" s="145">
        <v>-17.39</v>
      </c>
      <c r="AA11" s="160">
        <v>5341457</v>
      </c>
    </row>
    <row r="12" spans="1:27" ht="13.5">
      <c r="A12" s="143" t="s">
        <v>81</v>
      </c>
      <c r="B12" s="141"/>
      <c r="C12" s="160">
        <v>7062143</v>
      </c>
      <c r="D12" s="160"/>
      <c r="E12" s="161">
        <v>980474</v>
      </c>
      <c r="F12" s="65">
        <v>980474</v>
      </c>
      <c r="G12" s="65">
        <v>273422</v>
      </c>
      <c r="H12" s="65">
        <v>473271</v>
      </c>
      <c r="I12" s="65">
        <v>445429</v>
      </c>
      <c r="J12" s="65">
        <v>1192122</v>
      </c>
      <c r="K12" s="65">
        <v>607305</v>
      </c>
      <c r="L12" s="65">
        <v>550286</v>
      </c>
      <c r="M12" s="65">
        <v>241354</v>
      </c>
      <c r="N12" s="65">
        <v>1398945</v>
      </c>
      <c r="O12" s="65">
        <v>530388</v>
      </c>
      <c r="P12" s="65">
        <v>477046</v>
      </c>
      <c r="Q12" s="65">
        <v>421562</v>
      </c>
      <c r="R12" s="65">
        <v>1428996</v>
      </c>
      <c r="S12" s="65">
        <v>604844</v>
      </c>
      <c r="T12" s="65">
        <v>986868</v>
      </c>
      <c r="U12" s="65">
        <v>269148</v>
      </c>
      <c r="V12" s="65">
        <v>1860860</v>
      </c>
      <c r="W12" s="65">
        <v>5880923</v>
      </c>
      <c r="X12" s="65">
        <v>980474</v>
      </c>
      <c r="Y12" s="65">
        <v>4900449</v>
      </c>
      <c r="Z12" s="145">
        <v>499.8</v>
      </c>
      <c r="AA12" s="160">
        <v>980474</v>
      </c>
    </row>
    <row r="13" spans="1:27" ht="13.5">
      <c r="A13" s="143" t="s">
        <v>82</v>
      </c>
      <c r="B13" s="141"/>
      <c r="C13" s="160">
        <v>6947190</v>
      </c>
      <c r="D13" s="160"/>
      <c r="E13" s="161">
        <v>7060919</v>
      </c>
      <c r="F13" s="65">
        <v>42060919</v>
      </c>
      <c r="G13" s="65">
        <v>592280</v>
      </c>
      <c r="H13" s="65">
        <v>576132</v>
      </c>
      <c r="I13" s="65">
        <v>562305</v>
      </c>
      <c r="J13" s="65">
        <v>1730717</v>
      </c>
      <c r="K13" s="65">
        <v>556558</v>
      </c>
      <c r="L13" s="65">
        <v>584568</v>
      </c>
      <c r="M13" s="65">
        <v>554190</v>
      </c>
      <c r="N13" s="65">
        <v>1695316</v>
      </c>
      <c r="O13" s="65">
        <v>579177</v>
      </c>
      <c r="P13" s="65">
        <v>580415</v>
      </c>
      <c r="Q13" s="65">
        <v>562366</v>
      </c>
      <c r="R13" s="65">
        <v>1721958</v>
      </c>
      <c r="S13" s="65">
        <v>23396140</v>
      </c>
      <c r="T13" s="65">
        <v>3068151</v>
      </c>
      <c r="U13" s="65">
        <v>611402</v>
      </c>
      <c r="V13" s="65">
        <v>27075693</v>
      </c>
      <c r="W13" s="65">
        <v>32223684</v>
      </c>
      <c r="X13" s="65">
        <v>42060919</v>
      </c>
      <c r="Y13" s="65">
        <v>-9837235</v>
      </c>
      <c r="Z13" s="145">
        <v>-23.39</v>
      </c>
      <c r="AA13" s="160">
        <v>42060919</v>
      </c>
    </row>
    <row r="14" spans="1:27" ht="13.5">
      <c r="A14" s="143" t="s">
        <v>83</v>
      </c>
      <c r="B14" s="141"/>
      <c r="C14" s="162">
        <v>2307252</v>
      </c>
      <c r="D14" s="162"/>
      <c r="E14" s="163">
        <v>2405000</v>
      </c>
      <c r="F14" s="164">
        <v>2405000</v>
      </c>
      <c r="G14" s="164">
        <v>-983000</v>
      </c>
      <c r="H14" s="164">
        <v>602750</v>
      </c>
      <c r="I14" s="164"/>
      <c r="J14" s="164">
        <v>-380250</v>
      </c>
      <c r="K14" s="164"/>
      <c r="L14" s="164"/>
      <c r="M14" s="164">
        <v>219</v>
      </c>
      <c r="N14" s="164">
        <v>219</v>
      </c>
      <c r="O14" s="164"/>
      <c r="P14" s="164">
        <v>1380251</v>
      </c>
      <c r="Q14" s="164"/>
      <c r="R14" s="164">
        <v>1380251</v>
      </c>
      <c r="S14" s="164"/>
      <c r="T14" s="164"/>
      <c r="U14" s="164"/>
      <c r="V14" s="164"/>
      <c r="W14" s="164">
        <v>1000220</v>
      </c>
      <c r="X14" s="164">
        <v>2405000</v>
      </c>
      <c r="Y14" s="164">
        <v>-1404780</v>
      </c>
      <c r="Z14" s="146">
        <v>-58.41</v>
      </c>
      <c r="AA14" s="162">
        <v>2405000</v>
      </c>
    </row>
    <row r="15" spans="1:27" ht="13.5">
      <c r="A15" s="140" t="s">
        <v>84</v>
      </c>
      <c r="B15" s="147"/>
      <c r="C15" s="158">
        <f aca="true" t="shared" si="2" ref="C15:Y15">SUM(C16:C18)</f>
        <v>8950243</v>
      </c>
      <c r="D15" s="158">
        <f>SUM(D16:D18)</f>
        <v>0</v>
      </c>
      <c r="E15" s="159">
        <f t="shared" si="2"/>
        <v>7456470</v>
      </c>
      <c r="F15" s="105">
        <f t="shared" si="2"/>
        <v>7596470</v>
      </c>
      <c r="G15" s="105">
        <f t="shared" si="2"/>
        <v>1986616</v>
      </c>
      <c r="H15" s="105">
        <f t="shared" si="2"/>
        <v>1822186</v>
      </c>
      <c r="I15" s="105">
        <f t="shared" si="2"/>
        <v>1678142</v>
      </c>
      <c r="J15" s="105">
        <f t="shared" si="2"/>
        <v>5486944</v>
      </c>
      <c r="K15" s="105">
        <f t="shared" si="2"/>
        <v>435454</v>
      </c>
      <c r="L15" s="105">
        <f t="shared" si="2"/>
        <v>1649522</v>
      </c>
      <c r="M15" s="105">
        <f t="shared" si="2"/>
        <v>-982948</v>
      </c>
      <c r="N15" s="105">
        <f t="shared" si="2"/>
        <v>1102028</v>
      </c>
      <c r="O15" s="105">
        <f t="shared" si="2"/>
        <v>1572505</v>
      </c>
      <c r="P15" s="105">
        <f t="shared" si="2"/>
        <v>1447010</v>
      </c>
      <c r="Q15" s="105">
        <f t="shared" si="2"/>
        <v>1116286</v>
      </c>
      <c r="R15" s="105">
        <f t="shared" si="2"/>
        <v>4135801</v>
      </c>
      <c r="S15" s="105">
        <f t="shared" si="2"/>
        <v>96540</v>
      </c>
      <c r="T15" s="105">
        <f t="shared" si="2"/>
        <v>1348881</v>
      </c>
      <c r="U15" s="105">
        <f t="shared" si="2"/>
        <v>1250606</v>
      </c>
      <c r="V15" s="105">
        <f t="shared" si="2"/>
        <v>2696027</v>
      </c>
      <c r="W15" s="105">
        <f t="shared" si="2"/>
        <v>13420800</v>
      </c>
      <c r="X15" s="105">
        <f t="shared" si="2"/>
        <v>7596470</v>
      </c>
      <c r="Y15" s="105">
        <f t="shared" si="2"/>
        <v>5824330</v>
      </c>
      <c r="Z15" s="142">
        <f>+IF(X15&lt;&gt;0,+(Y15/X15)*100,0)</f>
        <v>76.67153296202052</v>
      </c>
      <c r="AA15" s="158">
        <f>SUM(AA16:AA18)</f>
        <v>7596470</v>
      </c>
    </row>
    <row r="16" spans="1:27" ht="13.5">
      <c r="A16" s="143" t="s">
        <v>85</v>
      </c>
      <c r="B16" s="141"/>
      <c r="C16" s="160">
        <v>4398998</v>
      </c>
      <c r="D16" s="160"/>
      <c r="E16" s="161">
        <v>1494570</v>
      </c>
      <c r="F16" s="65">
        <v>1634570</v>
      </c>
      <c r="G16" s="65">
        <v>61492</v>
      </c>
      <c r="H16" s="65">
        <v>1579274</v>
      </c>
      <c r="I16" s="65">
        <v>197489</v>
      </c>
      <c r="J16" s="65">
        <v>1838255</v>
      </c>
      <c r="K16" s="65">
        <v>133559</v>
      </c>
      <c r="L16" s="65">
        <v>182174</v>
      </c>
      <c r="M16" s="65">
        <v>180783</v>
      </c>
      <c r="N16" s="65">
        <v>496516</v>
      </c>
      <c r="O16" s="65">
        <v>201932</v>
      </c>
      <c r="P16" s="65">
        <v>156803</v>
      </c>
      <c r="Q16" s="65">
        <v>182565</v>
      </c>
      <c r="R16" s="65">
        <v>541300</v>
      </c>
      <c r="S16" s="65">
        <v>147690</v>
      </c>
      <c r="T16" s="65">
        <v>173562</v>
      </c>
      <c r="U16" s="65">
        <v>148245</v>
      </c>
      <c r="V16" s="65">
        <v>469497</v>
      </c>
      <c r="W16" s="65">
        <v>3345568</v>
      </c>
      <c r="X16" s="65">
        <v>1634570</v>
      </c>
      <c r="Y16" s="65">
        <v>1710998</v>
      </c>
      <c r="Z16" s="145">
        <v>104.68</v>
      </c>
      <c r="AA16" s="160">
        <v>1634570</v>
      </c>
    </row>
    <row r="17" spans="1:27" ht="13.5">
      <c r="A17" s="143" t="s">
        <v>86</v>
      </c>
      <c r="B17" s="141"/>
      <c r="C17" s="160">
        <v>4299025</v>
      </c>
      <c r="D17" s="160"/>
      <c r="E17" s="161">
        <v>5961900</v>
      </c>
      <c r="F17" s="65">
        <v>5961900</v>
      </c>
      <c r="G17" s="65">
        <v>1903270</v>
      </c>
      <c r="H17" s="65">
        <v>214049</v>
      </c>
      <c r="I17" s="65">
        <v>1448799</v>
      </c>
      <c r="J17" s="65">
        <v>3566118</v>
      </c>
      <c r="K17" s="65">
        <v>299790</v>
      </c>
      <c r="L17" s="65">
        <v>1432793</v>
      </c>
      <c r="M17" s="65">
        <v>-1163731</v>
      </c>
      <c r="N17" s="65">
        <v>568852</v>
      </c>
      <c r="O17" s="65">
        <v>1337983</v>
      </c>
      <c r="P17" s="65">
        <v>1288073</v>
      </c>
      <c r="Q17" s="65">
        <v>904158</v>
      </c>
      <c r="R17" s="65">
        <v>3530214</v>
      </c>
      <c r="S17" s="65">
        <v>-80417</v>
      </c>
      <c r="T17" s="65">
        <v>1143457</v>
      </c>
      <c r="U17" s="65">
        <v>1101629</v>
      </c>
      <c r="V17" s="65">
        <v>2164669</v>
      </c>
      <c r="W17" s="65">
        <v>9829853</v>
      </c>
      <c r="X17" s="65">
        <v>5961900</v>
      </c>
      <c r="Y17" s="65">
        <v>3867953</v>
      </c>
      <c r="Z17" s="145">
        <v>64.88</v>
      </c>
      <c r="AA17" s="160">
        <v>5961900</v>
      </c>
    </row>
    <row r="18" spans="1:27" ht="13.5">
      <c r="A18" s="143" t="s">
        <v>87</v>
      </c>
      <c r="B18" s="141"/>
      <c r="C18" s="160">
        <v>252220</v>
      </c>
      <c r="D18" s="160"/>
      <c r="E18" s="161"/>
      <c r="F18" s="65"/>
      <c r="G18" s="65">
        <v>21854</v>
      </c>
      <c r="H18" s="65">
        <v>28863</v>
      </c>
      <c r="I18" s="65">
        <v>31854</v>
      </c>
      <c r="J18" s="65">
        <v>82571</v>
      </c>
      <c r="K18" s="65">
        <v>2105</v>
      </c>
      <c r="L18" s="65">
        <v>34555</v>
      </c>
      <c r="M18" s="65"/>
      <c r="N18" s="65">
        <v>36660</v>
      </c>
      <c r="O18" s="65">
        <v>32590</v>
      </c>
      <c r="P18" s="65">
        <v>2134</v>
      </c>
      <c r="Q18" s="65">
        <v>29563</v>
      </c>
      <c r="R18" s="65">
        <v>64287</v>
      </c>
      <c r="S18" s="65">
        <v>29267</v>
      </c>
      <c r="T18" s="65">
        <v>31862</v>
      </c>
      <c r="U18" s="65">
        <v>732</v>
      </c>
      <c r="V18" s="65">
        <v>61861</v>
      </c>
      <c r="W18" s="65">
        <v>245379</v>
      </c>
      <c r="X18" s="65"/>
      <c r="Y18" s="65">
        <v>245379</v>
      </c>
      <c r="Z18" s="145">
        <v>0</v>
      </c>
      <c r="AA18" s="160"/>
    </row>
    <row r="19" spans="1:27" ht="13.5">
      <c r="A19" s="140" t="s">
        <v>88</v>
      </c>
      <c r="B19" s="147"/>
      <c r="C19" s="158">
        <f aca="true" t="shared" si="3" ref="C19:Y19">SUM(C20:C23)</f>
        <v>574974883</v>
      </c>
      <c r="D19" s="158">
        <f>SUM(D20:D23)</f>
        <v>0</v>
      </c>
      <c r="E19" s="159">
        <f t="shared" si="3"/>
        <v>707376719</v>
      </c>
      <c r="F19" s="105">
        <f t="shared" si="3"/>
        <v>721876719</v>
      </c>
      <c r="G19" s="105">
        <f t="shared" si="3"/>
        <v>42324451</v>
      </c>
      <c r="H19" s="105">
        <f t="shared" si="3"/>
        <v>64224054</v>
      </c>
      <c r="I19" s="105">
        <f t="shared" si="3"/>
        <v>58873769</v>
      </c>
      <c r="J19" s="105">
        <f t="shared" si="3"/>
        <v>165422274</v>
      </c>
      <c r="K19" s="105">
        <f t="shared" si="3"/>
        <v>51390671</v>
      </c>
      <c r="L19" s="105">
        <f t="shared" si="3"/>
        <v>73510141</v>
      </c>
      <c r="M19" s="105">
        <f t="shared" si="3"/>
        <v>59923520</v>
      </c>
      <c r="N19" s="105">
        <f t="shared" si="3"/>
        <v>184824332</v>
      </c>
      <c r="O19" s="105">
        <f t="shared" si="3"/>
        <v>70309049</v>
      </c>
      <c r="P19" s="105">
        <f t="shared" si="3"/>
        <v>79438081</v>
      </c>
      <c r="Q19" s="105">
        <f t="shared" si="3"/>
        <v>58048685</v>
      </c>
      <c r="R19" s="105">
        <f t="shared" si="3"/>
        <v>207795815</v>
      </c>
      <c r="S19" s="105">
        <f t="shared" si="3"/>
        <v>56086439</v>
      </c>
      <c r="T19" s="105">
        <f t="shared" si="3"/>
        <v>68937474</v>
      </c>
      <c r="U19" s="105">
        <f t="shared" si="3"/>
        <v>56419168</v>
      </c>
      <c r="V19" s="105">
        <f t="shared" si="3"/>
        <v>181443081</v>
      </c>
      <c r="W19" s="105">
        <f t="shared" si="3"/>
        <v>739485502</v>
      </c>
      <c r="X19" s="105">
        <f t="shared" si="3"/>
        <v>721876719</v>
      </c>
      <c r="Y19" s="105">
        <f t="shared" si="3"/>
        <v>17608783</v>
      </c>
      <c r="Z19" s="142">
        <f>+IF(X19&lt;&gt;0,+(Y19/X19)*100,0)</f>
        <v>2.4393061220194303</v>
      </c>
      <c r="AA19" s="158">
        <f>SUM(AA20:AA23)</f>
        <v>721876719</v>
      </c>
    </row>
    <row r="20" spans="1:27" ht="13.5">
      <c r="A20" s="143" t="s">
        <v>89</v>
      </c>
      <c r="B20" s="141"/>
      <c r="C20" s="160">
        <v>360007728</v>
      </c>
      <c r="D20" s="160"/>
      <c r="E20" s="161">
        <v>465913939</v>
      </c>
      <c r="F20" s="65">
        <v>474713939</v>
      </c>
      <c r="G20" s="65">
        <v>25117004</v>
      </c>
      <c r="H20" s="65">
        <v>45483136</v>
      </c>
      <c r="I20" s="65">
        <v>38995699</v>
      </c>
      <c r="J20" s="65">
        <v>109595839</v>
      </c>
      <c r="K20" s="65">
        <v>40176949</v>
      </c>
      <c r="L20" s="65">
        <v>40170407</v>
      </c>
      <c r="M20" s="65">
        <v>36943150</v>
      </c>
      <c r="N20" s="65">
        <v>117290506</v>
      </c>
      <c r="O20" s="65">
        <v>43478731</v>
      </c>
      <c r="P20" s="65">
        <v>51837038</v>
      </c>
      <c r="Q20" s="65">
        <v>36610306</v>
      </c>
      <c r="R20" s="65">
        <v>131926075</v>
      </c>
      <c r="S20" s="65">
        <v>31875550</v>
      </c>
      <c r="T20" s="65">
        <v>48705451</v>
      </c>
      <c r="U20" s="65">
        <v>37144198</v>
      </c>
      <c r="V20" s="65">
        <v>117725199</v>
      </c>
      <c r="W20" s="65">
        <v>476537619</v>
      </c>
      <c r="X20" s="65">
        <v>474713939</v>
      </c>
      <c r="Y20" s="65">
        <v>1823680</v>
      </c>
      <c r="Z20" s="145">
        <v>0.38</v>
      </c>
      <c r="AA20" s="160">
        <v>474713939</v>
      </c>
    </row>
    <row r="21" spans="1:27" ht="13.5">
      <c r="A21" s="143" t="s">
        <v>90</v>
      </c>
      <c r="B21" s="141"/>
      <c r="C21" s="160">
        <v>132850531</v>
      </c>
      <c r="D21" s="160"/>
      <c r="E21" s="161">
        <v>156163242</v>
      </c>
      <c r="F21" s="65">
        <v>151963242</v>
      </c>
      <c r="G21" s="65">
        <v>8824343</v>
      </c>
      <c r="H21" s="65">
        <v>11146397</v>
      </c>
      <c r="I21" s="65">
        <v>12103155</v>
      </c>
      <c r="J21" s="65">
        <v>32073895</v>
      </c>
      <c r="K21" s="65">
        <v>3361326</v>
      </c>
      <c r="L21" s="65">
        <v>25531319</v>
      </c>
      <c r="M21" s="65">
        <v>15152118</v>
      </c>
      <c r="N21" s="65">
        <v>44044763</v>
      </c>
      <c r="O21" s="65">
        <v>19039878</v>
      </c>
      <c r="P21" s="65">
        <v>19694989</v>
      </c>
      <c r="Q21" s="65">
        <v>13601259</v>
      </c>
      <c r="R21" s="65">
        <v>52336126</v>
      </c>
      <c r="S21" s="65">
        <v>16392201</v>
      </c>
      <c r="T21" s="65">
        <v>12372235</v>
      </c>
      <c r="U21" s="65">
        <v>11459270</v>
      </c>
      <c r="V21" s="65">
        <v>40223706</v>
      </c>
      <c r="W21" s="65">
        <v>168678490</v>
      </c>
      <c r="X21" s="65">
        <v>151963242</v>
      </c>
      <c r="Y21" s="65">
        <v>16715248</v>
      </c>
      <c r="Z21" s="145">
        <v>11</v>
      </c>
      <c r="AA21" s="160">
        <v>151963242</v>
      </c>
    </row>
    <row r="22" spans="1:27" ht="13.5">
      <c r="A22" s="143" t="s">
        <v>91</v>
      </c>
      <c r="B22" s="141"/>
      <c r="C22" s="162">
        <v>46520344</v>
      </c>
      <c r="D22" s="162"/>
      <c r="E22" s="163">
        <v>48855928</v>
      </c>
      <c r="F22" s="164">
        <v>54555928</v>
      </c>
      <c r="G22" s="164">
        <v>4964524</v>
      </c>
      <c r="H22" s="164">
        <v>4435055</v>
      </c>
      <c r="I22" s="164">
        <v>4404141</v>
      </c>
      <c r="J22" s="164">
        <v>13803720</v>
      </c>
      <c r="K22" s="164">
        <v>4454711</v>
      </c>
      <c r="L22" s="164">
        <v>4420224</v>
      </c>
      <c r="M22" s="164">
        <v>4440940</v>
      </c>
      <c r="N22" s="164">
        <v>13315875</v>
      </c>
      <c r="O22" s="164">
        <v>4424667</v>
      </c>
      <c r="P22" s="164">
        <v>4512154</v>
      </c>
      <c r="Q22" s="164">
        <v>4459378</v>
      </c>
      <c r="R22" s="164">
        <v>13396199</v>
      </c>
      <c r="S22" s="164">
        <v>4438124</v>
      </c>
      <c r="T22" s="164">
        <v>4463022</v>
      </c>
      <c r="U22" s="164">
        <v>4429597</v>
      </c>
      <c r="V22" s="164">
        <v>13330743</v>
      </c>
      <c r="W22" s="164">
        <v>53846537</v>
      </c>
      <c r="X22" s="164">
        <v>54555928</v>
      </c>
      <c r="Y22" s="164">
        <v>-709391</v>
      </c>
      <c r="Z22" s="146">
        <v>-1.3</v>
      </c>
      <c r="AA22" s="162">
        <v>54555928</v>
      </c>
    </row>
    <row r="23" spans="1:27" ht="13.5">
      <c r="A23" s="143" t="s">
        <v>92</v>
      </c>
      <c r="B23" s="141"/>
      <c r="C23" s="160">
        <v>35596280</v>
      </c>
      <c r="D23" s="160"/>
      <c r="E23" s="161">
        <v>36443610</v>
      </c>
      <c r="F23" s="65">
        <v>40643610</v>
      </c>
      <c r="G23" s="65">
        <v>3418580</v>
      </c>
      <c r="H23" s="65">
        <v>3159466</v>
      </c>
      <c r="I23" s="65">
        <v>3370774</v>
      </c>
      <c r="J23" s="65">
        <v>9948820</v>
      </c>
      <c r="K23" s="65">
        <v>3397685</v>
      </c>
      <c r="L23" s="65">
        <v>3388191</v>
      </c>
      <c r="M23" s="65">
        <v>3387312</v>
      </c>
      <c r="N23" s="65">
        <v>10173188</v>
      </c>
      <c r="O23" s="65">
        <v>3365773</v>
      </c>
      <c r="P23" s="65">
        <v>3393900</v>
      </c>
      <c r="Q23" s="65">
        <v>3377742</v>
      </c>
      <c r="R23" s="65">
        <v>10137415</v>
      </c>
      <c r="S23" s="65">
        <v>3380564</v>
      </c>
      <c r="T23" s="65">
        <v>3396766</v>
      </c>
      <c r="U23" s="65">
        <v>3386103</v>
      </c>
      <c r="V23" s="65">
        <v>10163433</v>
      </c>
      <c r="W23" s="65">
        <v>40422856</v>
      </c>
      <c r="X23" s="65">
        <v>40643610</v>
      </c>
      <c r="Y23" s="65">
        <v>-220754</v>
      </c>
      <c r="Z23" s="145">
        <v>-0.54</v>
      </c>
      <c r="AA23" s="160">
        <v>40643610</v>
      </c>
    </row>
    <row r="24" spans="1:27" ht="13.5">
      <c r="A24" s="140" t="s">
        <v>93</v>
      </c>
      <c r="B24" s="147" t="s">
        <v>94</v>
      </c>
      <c r="C24" s="158">
        <v>3917645</v>
      </c>
      <c r="D24" s="158"/>
      <c r="E24" s="159">
        <v>4646994</v>
      </c>
      <c r="F24" s="105">
        <v>4646994</v>
      </c>
      <c r="G24" s="105">
        <v>5550</v>
      </c>
      <c r="H24" s="105">
        <v>295453</v>
      </c>
      <c r="I24" s="105">
        <v>317415</v>
      </c>
      <c r="J24" s="105">
        <v>618418</v>
      </c>
      <c r="K24" s="105">
        <v>337148</v>
      </c>
      <c r="L24" s="105">
        <v>137044</v>
      </c>
      <c r="M24" s="105">
        <v>761305</v>
      </c>
      <c r="N24" s="105">
        <v>1235497</v>
      </c>
      <c r="O24" s="105">
        <v>5465</v>
      </c>
      <c r="P24" s="105">
        <v>669282</v>
      </c>
      <c r="Q24" s="105">
        <v>316068</v>
      </c>
      <c r="R24" s="105">
        <v>990815</v>
      </c>
      <c r="S24" s="105">
        <v>-699009</v>
      </c>
      <c r="T24" s="105">
        <v>596178</v>
      </c>
      <c r="U24" s="105">
        <v>682535</v>
      </c>
      <c r="V24" s="105">
        <v>579704</v>
      </c>
      <c r="W24" s="105">
        <v>3424434</v>
      </c>
      <c r="X24" s="105">
        <v>4646994</v>
      </c>
      <c r="Y24" s="105">
        <v>-1222560</v>
      </c>
      <c r="Z24" s="142">
        <v>-26.31</v>
      </c>
      <c r="AA24" s="158">
        <v>4646994</v>
      </c>
    </row>
    <row r="25" spans="1:27" ht="13.5">
      <c r="A25" s="148" t="s">
        <v>95</v>
      </c>
      <c r="B25" s="149" t="s">
        <v>96</v>
      </c>
      <c r="C25" s="177">
        <f aca="true" t="shared" si="4" ref="C25:Y25">+C5+C9+C15+C19+C24</f>
        <v>1056924540</v>
      </c>
      <c r="D25" s="177">
        <f>+D5+D9+D15+D19+D24</f>
        <v>0</v>
      </c>
      <c r="E25" s="178">
        <f t="shared" si="4"/>
        <v>1198854050</v>
      </c>
      <c r="F25" s="78">
        <f t="shared" si="4"/>
        <v>1367343793</v>
      </c>
      <c r="G25" s="78">
        <f t="shared" si="4"/>
        <v>213971148</v>
      </c>
      <c r="H25" s="78">
        <f t="shared" si="4"/>
        <v>88109363</v>
      </c>
      <c r="I25" s="78">
        <f t="shared" si="4"/>
        <v>79942049</v>
      </c>
      <c r="J25" s="78">
        <f t="shared" si="4"/>
        <v>382022560</v>
      </c>
      <c r="K25" s="78">
        <f t="shared" si="4"/>
        <v>70008994</v>
      </c>
      <c r="L25" s="78">
        <f t="shared" si="4"/>
        <v>94125560</v>
      </c>
      <c r="M25" s="78">
        <f t="shared" si="4"/>
        <v>136712611</v>
      </c>
      <c r="N25" s="78">
        <f t="shared" si="4"/>
        <v>300847165</v>
      </c>
      <c r="O25" s="78">
        <f t="shared" si="4"/>
        <v>89995853</v>
      </c>
      <c r="P25" s="78">
        <f t="shared" si="4"/>
        <v>102440560</v>
      </c>
      <c r="Q25" s="78">
        <f t="shared" si="4"/>
        <v>111834672</v>
      </c>
      <c r="R25" s="78">
        <f t="shared" si="4"/>
        <v>304271085</v>
      </c>
      <c r="S25" s="78">
        <f t="shared" si="4"/>
        <v>97303258</v>
      </c>
      <c r="T25" s="78">
        <f t="shared" si="4"/>
        <v>93737144</v>
      </c>
      <c r="U25" s="78">
        <f t="shared" si="4"/>
        <v>82147260</v>
      </c>
      <c r="V25" s="78">
        <f t="shared" si="4"/>
        <v>273187662</v>
      </c>
      <c r="W25" s="78">
        <f t="shared" si="4"/>
        <v>1260328472</v>
      </c>
      <c r="X25" s="78">
        <f t="shared" si="4"/>
        <v>1367343793</v>
      </c>
      <c r="Y25" s="78">
        <f t="shared" si="4"/>
        <v>-107015321</v>
      </c>
      <c r="Z25" s="179">
        <f>+IF(X25&lt;&gt;0,+(Y25/X25)*100,0)</f>
        <v>-7.826511631372872</v>
      </c>
      <c r="AA25" s="177">
        <f>+AA5+AA9+AA15+AA19+AA24</f>
        <v>1367343793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160"/>
    </row>
    <row r="27" spans="1:27" ht="13.5">
      <c r="A27" s="151" t="s">
        <v>97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160"/>
    </row>
    <row r="28" spans="1:27" ht="13.5">
      <c r="A28" s="140" t="s">
        <v>74</v>
      </c>
      <c r="B28" s="141"/>
      <c r="C28" s="158">
        <f aca="true" t="shared" si="5" ref="C28:Y28">SUM(C29:C31)</f>
        <v>350246864</v>
      </c>
      <c r="D28" s="158">
        <f>SUM(D29:D31)</f>
        <v>0</v>
      </c>
      <c r="E28" s="159">
        <f t="shared" si="5"/>
        <v>383359860</v>
      </c>
      <c r="F28" s="105">
        <f t="shared" si="5"/>
        <v>427709860</v>
      </c>
      <c r="G28" s="105">
        <f t="shared" si="5"/>
        <v>53639098</v>
      </c>
      <c r="H28" s="105">
        <f t="shared" si="5"/>
        <v>22472007</v>
      </c>
      <c r="I28" s="105">
        <f t="shared" si="5"/>
        <v>20685453</v>
      </c>
      <c r="J28" s="105">
        <f t="shared" si="5"/>
        <v>96796558</v>
      </c>
      <c r="K28" s="105">
        <f t="shared" si="5"/>
        <v>26910135</v>
      </c>
      <c r="L28" s="105">
        <f t="shared" si="5"/>
        <v>23852206</v>
      </c>
      <c r="M28" s="105">
        <f t="shared" si="5"/>
        <v>22707118</v>
      </c>
      <c r="N28" s="105">
        <f t="shared" si="5"/>
        <v>73469459</v>
      </c>
      <c r="O28" s="105">
        <f t="shared" si="5"/>
        <v>22439017</v>
      </c>
      <c r="P28" s="105">
        <f t="shared" si="5"/>
        <v>22214150</v>
      </c>
      <c r="Q28" s="105">
        <f t="shared" si="5"/>
        <v>22702956</v>
      </c>
      <c r="R28" s="105">
        <f t="shared" si="5"/>
        <v>67356123</v>
      </c>
      <c r="S28" s="105">
        <f t="shared" si="5"/>
        <v>21226760</v>
      </c>
      <c r="T28" s="105">
        <f t="shared" si="5"/>
        <v>22982960</v>
      </c>
      <c r="U28" s="105">
        <f t="shared" si="5"/>
        <v>30919854</v>
      </c>
      <c r="V28" s="105">
        <f t="shared" si="5"/>
        <v>75129574</v>
      </c>
      <c r="W28" s="105">
        <f t="shared" si="5"/>
        <v>312751714</v>
      </c>
      <c r="X28" s="105">
        <f t="shared" si="5"/>
        <v>427709860</v>
      </c>
      <c r="Y28" s="105">
        <f t="shared" si="5"/>
        <v>-114958146</v>
      </c>
      <c r="Z28" s="142">
        <f>+IF(X28&lt;&gt;0,+(Y28/X28)*100,0)</f>
        <v>-26.877600156330274</v>
      </c>
      <c r="AA28" s="158">
        <f>SUM(AA29:AA31)</f>
        <v>427709860</v>
      </c>
    </row>
    <row r="29" spans="1:27" ht="13.5">
      <c r="A29" s="143" t="s">
        <v>75</v>
      </c>
      <c r="B29" s="141"/>
      <c r="C29" s="160">
        <v>248851816</v>
      </c>
      <c r="D29" s="160"/>
      <c r="E29" s="161">
        <v>261756950</v>
      </c>
      <c r="F29" s="65">
        <v>302456950</v>
      </c>
      <c r="G29" s="65">
        <v>45425984</v>
      </c>
      <c r="H29" s="65">
        <v>13207098</v>
      </c>
      <c r="I29" s="65">
        <v>9581009</v>
      </c>
      <c r="J29" s="65">
        <v>68214091</v>
      </c>
      <c r="K29" s="65">
        <v>13321559</v>
      </c>
      <c r="L29" s="65">
        <v>12695480</v>
      </c>
      <c r="M29" s="65">
        <v>12035835</v>
      </c>
      <c r="N29" s="65">
        <v>38052874</v>
      </c>
      <c r="O29" s="65">
        <v>12232248</v>
      </c>
      <c r="P29" s="65">
        <v>13855968</v>
      </c>
      <c r="Q29" s="65">
        <v>12492376</v>
      </c>
      <c r="R29" s="65">
        <v>38580592</v>
      </c>
      <c r="S29" s="65">
        <v>12174749</v>
      </c>
      <c r="T29" s="65">
        <v>11932305</v>
      </c>
      <c r="U29" s="65">
        <v>12891341</v>
      </c>
      <c r="V29" s="65">
        <v>36998395</v>
      </c>
      <c r="W29" s="65">
        <v>181845952</v>
      </c>
      <c r="X29" s="65">
        <v>302456950</v>
      </c>
      <c r="Y29" s="65">
        <v>-120610998</v>
      </c>
      <c r="Z29" s="145">
        <v>-39.88</v>
      </c>
      <c r="AA29" s="160">
        <v>302456950</v>
      </c>
    </row>
    <row r="30" spans="1:27" ht="13.5">
      <c r="A30" s="143" t="s">
        <v>76</v>
      </c>
      <c r="B30" s="141"/>
      <c r="C30" s="162">
        <v>54436240</v>
      </c>
      <c r="D30" s="162"/>
      <c r="E30" s="163">
        <v>67706149</v>
      </c>
      <c r="F30" s="164">
        <v>67706149</v>
      </c>
      <c r="G30" s="164">
        <v>4408776</v>
      </c>
      <c r="H30" s="164">
        <v>4267829</v>
      </c>
      <c r="I30" s="164">
        <v>4203281</v>
      </c>
      <c r="J30" s="164">
        <v>12879886</v>
      </c>
      <c r="K30" s="164">
        <v>5053236</v>
      </c>
      <c r="L30" s="164">
        <v>4850557</v>
      </c>
      <c r="M30" s="164">
        <v>5167058</v>
      </c>
      <c r="N30" s="164">
        <v>15070851</v>
      </c>
      <c r="O30" s="164">
        <v>4323156</v>
      </c>
      <c r="P30" s="164">
        <v>4839185</v>
      </c>
      <c r="Q30" s="164">
        <v>4301156</v>
      </c>
      <c r="R30" s="164">
        <v>13463497</v>
      </c>
      <c r="S30" s="164">
        <v>4198336</v>
      </c>
      <c r="T30" s="164">
        <v>5213150</v>
      </c>
      <c r="U30" s="164">
        <v>4840816</v>
      </c>
      <c r="V30" s="164">
        <v>14252302</v>
      </c>
      <c r="W30" s="164">
        <v>55666536</v>
      </c>
      <c r="X30" s="164">
        <v>67706149</v>
      </c>
      <c r="Y30" s="164">
        <v>-12039613</v>
      </c>
      <c r="Z30" s="146">
        <v>-17.78</v>
      </c>
      <c r="AA30" s="162">
        <v>67706149</v>
      </c>
    </row>
    <row r="31" spans="1:27" ht="13.5">
      <c r="A31" s="143" t="s">
        <v>77</v>
      </c>
      <c r="B31" s="141"/>
      <c r="C31" s="160">
        <v>46958808</v>
      </c>
      <c r="D31" s="160"/>
      <c r="E31" s="161">
        <v>53896761</v>
      </c>
      <c r="F31" s="65">
        <v>57546761</v>
      </c>
      <c r="G31" s="65">
        <v>3804338</v>
      </c>
      <c r="H31" s="65">
        <v>4997080</v>
      </c>
      <c r="I31" s="65">
        <v>6901163</v>
      </c>
      <c r="J31" s="65">
        <v>15702581</v>
      </c>
      <c r="K31" s="65">
        <v>8535340</v>
      </c>
      <c r="L31" s="65">
        <v>6306169</v>
      </c>
      <c r="M31" s="65">
        <v>5504225</v>
      </c>
      <c r="N31" s="65">
        <v>20345734</v>
      </c>
      <c r="O31" s="65">
        <v>5883613</v>
      </c>
      <c r="P31" s="65">
        <v>3518997</v>
      </c>
      <c r="Q31" s="65">
        <v>5909424</v>
      </c>
      <c r="R31" s="65">
        <v>15312034</v>
      </c>
      <c r="S31" s="65">
        <v>4853675</v>
      </c>
      <c r="T31" s="65">
        <v>5837505</v>
      </c>
      <c r="U31" s="65">
        <v>13187697</v>
      </c>
      <c r="V31" s="65">
        <v>23878877</v>
      </c>
      <c r="W31" s="65">
        <v>75239226</v>
      </c>
      <c r="X31" s="65">
        <v>57546761</v>
      </c>
      <c r="Y31" s="65">
        <v>17692465</v>
      </c>
      <c r="Z31" s="145">
        <v>30.74</v>
      </c>
      <c r="AA31" s="160">
        <v>57546761</v>
      </c>
    </row>
    <row r="32" spans="1:27" ht="13.5">
      <c r="A32" s="140" t="s">
        <v>78</v>
      </c>
      <c r="B32" s="141"/>
      <c r="C32" s="158">
        <f aca="true" t="shared" si="6" ref="C32:Y32">SUM(C33:C37)</f>
        <v>127177181</v>
      </c>
      <c r="D32" s="158">
        <f>SUM(D33:D37)</f>
        <v>0</v>
      </c>
      <c r="E32" s="159">
        <f t="shared" si="6"/>
        <v>146226156</v>
      </c>
      <c r="F32" s="105">
        <f t="shared" si="6"/>
        <v>182326156</v>
      </c>
      <c r="G32" s="105">
        <f t="shared" si="6"/>
        <v>8188715</v>
      </c>
      <c r="H32" s="105">
        <f t="shared" si="6"/>
        <v>9595837</v>
      </c>
      <c r="I32" s="105">
        <f t="shared" si="6"/>
        <v>9828129</v>
      </c>
      <c r="J32" s="105">
        <f t="shared" si="6"/>
        <v>27612681</v>
      </c>
      <c r="K32" s="105">
        <f t="shared" si="6"/>
        <v>10649356</v>
      </c>
      <c r="L32" s="105">
        <f t="shared" si="6"/>
        <v>9358006</v>
      </c>
      <c r="M32" s="105">
        <f t="shared" si="6"/>
        <v>11187289</v>
      </c>
      <c r="N32" s="105">
        <f t="shared" si="6"/>
        <v>31194651</v>
      </c>
      <c r="O32" s="105">
        <f t="shared" si="6"/>
        <v>10453938</v>
      </c>
      <c r="P32" s="105">
        <f t="shared" si="6"/>
        <v>11012307</v>
      </c>
      <c r="Q32" s="105">
        <f t="shared" si="6"/>
        <v>13550451</v>
      </c>
      <c r="R32" s="105">
        <f t="shared" si="6"/>
        <v>35016696</v>
      </c>
      <c r="S32" s="105">
        <f t="shared" si="6"/>
        <v>35643609</v>
      </c>
      <c r="T32" s="105">
        <f t="shared" si="6"/>
        <v>19561460</v>
      </c>
      <c r="U32" s="105">
        <f t="shared" si="6"/>
        <v>14848566</v>
      </c>
      <c r="V32" s="105">
        <f t="shared" si="6"/>
        <v>70053635</v>
      </c>
      <c r="W32" s="105">
        <f t="shared" si="6"/>
        <v>163877663</v>
      </c>
      <c r="X32" s="105">
        <f t="shared" si="6"/>
        <v>182326156</v>
      </c>
      <c r="Y32" s="105">
        <f t="shared" si="6"/>
        <v>-18448493</v>
      </c>
      <c r="Z32" s="142">
        <f>+IF(X32&lt;&gt;0,+(Y32/X32)*100,0)</f>
        <v>-10.118401772261354</v>
      </c>
      <c r="AA32" s="158">
        <f>SUM(AA33:AA37)</f>
        <v>182326156</v>
      </c>
    </row>
    <row r="33" spans="1:27" ht="13.5">
      <c r="A33" s="143" t="s">
        <v>79</v>
      </c>
      <c r="B33" s="141"/>
      <c r="C33" s="160">
        <v>11818405</v>
      </c>
      <c r="D33" s="160"/>
      <c r="E33" s="161">
        <v>51146586</v>
      </c>
      <c r="F33" s="65">
        <v>50746586</v>
      </c>
      <c r="G33" s="65">
        <v>721676</v>
      </c>
      <c r="H33" s="65">
        <v>1033115</v>
      </c>
      <c r="I33" s="65">
        <v>920165</v>
      </c>
      <c r="J33" s="65">
        <v>2674956</v>
      </c>
      <c r="K33" s="65">
        <v>949023</v>
      </c>
      <c r="L33" s="65">
        <v>1031048</v>
      </c>
      <c r="M33" s="65">
        <v>1166750</v>
      </c>
      <c r="N33" s="65">
        <v>3146821</v>
      </c>
      <c r="O33" s="65">
        <v>984292</v>
      </c>
      <c r="P33" s="65">
        <v>909857</v>
      </c>
      <c r="Q33" s="65">
        <v>1018958</v>
      </c>
      <c r="R33" s="65">
        <v>2913107</v>
      </c>
      <c r="S33" s="65">
        <v>908460</v>
      </c>
      <c r="T33" s="65">
        <v>1113464</v>
      </c>
      <c r="U33" s="65">
        <v>1083662</v>
      </c>
      <c r="V33" s="65">
        <v>3105586</v>
      </c>
      <c r="W33" s="65">
        <v>11840470</v>
      </c>
      <c r="X33" s="65">
        <v>50746586</v>
      </c>
      <c r="Y33" s="65">
        <v>-38906116</v>
      </c>
      <c r="Z33" s="145">
        <v>-76.67</v>
      </c>
      <c r="AA33" s="160">
        <v>50746586</v>
      </c>
    </row>
    <row r="34" spans="1:27" ht="13.5">
      <c r="A34" s="143" t="s">
        <v>80</v>
      </c>
      <c r="B34" s="141"/>
      <c r="C34" s="160">
        <v>41335133</v>
      </c>
      <c r="D34" s="160"/>
      <c r="E34" s="161">
        <v>33026870</v>
      </c>
      <c r="F34" s="65">
        <v>33026870</v>
      </c>
      <c r="G34" s="65">
        <v>2805557</v>
      </c>
      <c r="H34" s="65">
        <v>3226738</v>
      </c>
      <c r="I34" s="65">
        <v>4031713</v>
      </c>
      <c r="J34" s="65">
        <v>10064008</v>
      </c>
      <c r="K34" s="65">
        <v>3579893</v>
      </c>
      <c r="L34" s="65">
        <v>3121316</v>
      </c>
      <c r="M34" s="65">
        <v>4019821</v>
      </c>
      <c r="N34" s="65">
        <v>10721030</v>
      </c>
      <c r="O34" s="65">
        <v>3935277</v>
      </c>
      <c r="P34" s="65">
        <v>4103449</v>
      </c>
      <c r="Q34" s="65">
        <v>6233044</v>
      </c>
      <c r="R34" s="65">
        <v>14271770</v>
      </c>
      <c r="S34" s="65">
        <v>4041398</v>
      </c>
      <c r="T34" s="65">
        <v>3984354</v>
      </c>
      <c r="U34" s="65">
        <v>4196629</v>
      </c>
      <c r="V34" s="65">
        <v>12222381</v>
      </c>
      <c r="W34" s="65">
        <v>47279189</v>
      </c>
      <c r="X34" s="65">
        <v>33026870</v>
      </c>
      <c r="Y34" s="65">
        <v>14252319</v>
      </c>
      <c r="Z34" s="145">
        <v>43.15</v>
      </c>
      <c r="AA34" s="160">
        <v>33026870</v>
      </c>
    </row>
    <row r="35" spans="1:27" ht="13.5">
      <c r="A35" s="143" t="s">
        <v>81</v>
      </c>
      <c r="B35" s="141"/>
      <c r="C35" s="160">
        <v>47971631</v>
      </c>
      <c r="D35" s="160"/>
      <c r="E35" s="161">
        <v>32816226</v>
      </c>
      <c r="F35" s="65">
        <v>32816226</v>
      </c>
      <c r="G35" s="65">
        <v>2845129</v>
      </c>
      <c r="H35" s="65">
        <v>3003046</v>
      </c>
      <c r="I35" s="65">
        <v>2708267</v>
      </c>
      <c r="J35" s="65">
        <v>8556442</v>
      </c>
      <c r="K35" s="65">
        <v>3491773</v>
      </c>
      <c r="L35" s="65">
        <v>2928495</v>
      </c>
      <c r="M35" s="65">
        <v>3553718</v>
      </c>
      <c r="N35" s="65">
        <v>9973986</v>
      </c>
      <c r="O35" s="65">
        <v>3464397</v>
      </c>
      <c r="P35" s="65">
        <v>3844352</v>
      </c>
      <c r="Q35" s="65">
        <v>3257148</v>
      </c>
      <c r="R35" s="65">
        <v>10565897</v>
      </c>
      <c r="S35" s="65">
        <v>3145943</v>
      </c>
      <c r="T35" s="65">
        <v>5165462</v>
      </c>
      <c r="U35" s="65">
        <v>3778003</v>
      </c>
      <c r="V35" s="65">
        <v>12089408</v>
      </c>
      <c r="W35" s="65">
        <v>41185733</v>
      </c>
      <c r="X35" s="65">
        <v>32816226</v>
      </c>
      <c r="Y35" s="65">
        <v>8369507</v>
      </c>
      <c r="Z35" s="145">
        <v>25.5</v>
      </c>
      <c r="AA35" s="160">
        <v>32816226</v>
      </c>
    </row>
    <row r="36" spans="1:27" ht="13.5">
      <c r="A36" s="143" t="s">
        <v>82</v>
      </c>
      <c r="B36" s="141"/>
      <c r="C36" s="160">
        <v>15989768</v>
      </c>
      <c r="D36" s="160"/>
      <c r="E36" s="161">
        <v>12900752</v>
      </c>
      <c r="F36" s="65">
        <v>49400752</v>
      </c>
      <c r="G36" s="65">
        <v>1041563</v>
      </c>
      <c r="H36" s="65">
        <v>1419947</v>
      </c>
      <c r="I36" s="65">
        <v>1254357</v>
      </c>
      <c r="J36" s="65">
        <v>3715867</v>
      </c>
      <c r="K36" s="65">
        <v>1527883</v>
      </c>
      <c r="L36" s="65">
        <v>1403534</v>
      </c>
      <c r="M36" s="65">
        <v>1411652</v>
      </c>
      <c r="N36" s="65">
        <v>4343069</v>
      </c>
      <c r="O36" s="65">
        <v>1212693</v>
      </c>
      <c r="P36" s="65">
        <v>1219934</v>
      </c>
      <c r="Q36" s="65">
        <v>2024287</v>
      </c>
      <c r="R36" s="65">
        <v>4456914</v>
      </c>
      <c r="S36" s="65">
        <v>26664448</v>
      </c>
      <c r="T36" s="65">
        <v>7809510</v>
      </c>
      <c r="U36" s="65">
        <v>4880093</v>
      </c>
      <c r="V36" s="65">
        <v>39354051</v>
      </c>
      <c r="W36" s="65">
        <v>51869901</v>
      </c>
      <c r="X36" s="65">
        <v>49400752</v>
      </c>
      <c r="Y36" s="65">
        <v>2469149</v>
      </c>
      <c r="Z36" s="145">
        <v>5</v>
      </c>
      <c r="AA36" s="160">
        <v>49400752</v>
      </c>
    </row>
    <row r="37" spans="1:27" ht="13.5">
      <c r="A37" s="143" t="s">
        <v>83</v>
      </c>
      <c r="B37" s="141"/>
      <c r="C37" s="162">
        <v>10062244</v>
      </c>
      <c r="D37" s="162"/>
      <c r="E37" s="163">
        <v>16335722</v>
      </c>
      <c r="F37" s="164">
        <v>16335722</v>
      </c>
      <c r="G37" s="164">
        <v>774790</v>
      </c>
      <c r="H37" s="164">
        <v>912991</v>
      </c>
      <c r="I37" s="164">
        <v>913627</v>
      </c>
      <c r="J37" s="164">
        <v>2601408</v>
      </c>
      <c r="K37" s="164">
        <v>1100784</v>
      </c>
      <c r="L37" s="164">
        <v>873613</v>
      </c>
      <c r="M37" s="164">
        <v>1035348</v>
      </c>
      <c r="N37" s="164">
        <v>3009745</v>
      </c>
      <c r="O37" s="164">
        <v>857279</v>
      </c>
      <c r="P37" s="164">
        <v>934715</v>
      </c>
      <c r="Q37" s="164">
        <v>1017014</v>
      </c>
      <c r="R37" s="164">
        <v>2809008</v>
      </c>
      <c r="S37" s="164">
        <v>883360</v>
      </c>
      <c r="T37" s="164">
        <v>1488670</v>
      </c>
      <c r="U37" s="164">
        <v>910179</v>
      </c>
      <c r="V37" s="164">
        <v>3282209</v>
      </c>
      <c r="W37" s="164">
        <v>11702370</v>
      </c>
      <c r="X37" s="164">
        <v>16335722</v>
      </c>
      <c r="Y37" s="164">
        <v>-4633352</v>
      </c>
      <c r="Z37" s="146">
        <v>-28.36</v>
      </c>
      <c r="AA37" s="162">
        <v>16335722</v>
      </c>
    </row>
    <row r="38" spans="1:27" ht="13.5">
      <c r="A38" s="140" t="s">
        <v>84</v>
      </c>
      <c r="B38" s="147"/>
      <c r="C38" s="158">
        <f aca="true" t="shared" si="7" ref="C38:Y38">SUM(C39:C41)</f>
        <v>63030977</v>
      </c>
      <c r="D38" s="158">
        <f>SUM(D39:D41)</f>
        <v>0</v>
      </c>
      <c r="E38" s="159">
        <f t="shared" si="7"/>
        <v>60192897</v>
      </c>
      <c r="F38" s="105">
        <f t="shared" si="7"/>
        <v>63377897</v>
      </c>
      <c r="G38" s="105">
        <f t="shared" si="7"/>
        <v>4893559</v>
      </c>
      <c r="H38" s="105">
        <f t="shared" si="7"/>
        <v>5225498</v>
      </c>
      <c r="I38" s="105">
        <f t="shared" si="7"/>
        <v>6044984</v>
      </c>
      <c r="J38" s="105">
        <f t="shared" si="7"/>
        <v>16164041</v>
      </c>
      <c r="K38" s="105">
        <f t="shared" si="7"/>
        <v>7124308</v>
      </c>
      <c r="L38" s="105">
        <f t="shared" si="7"/>
        <v>6603654</v>
      </c>
      <c r="M38" s="105">
        <f t="shared" si="7"/>
        <v>6090630</v>
      </c>
      <c r="N38" s="105">
        <f t="shared" si="7"/>
        <v>19818592</v>
      </c>
      <c r="O38" s="105">
        <f t="shared" si="7"/>
        <v>5857705</v>
      </c>
      <c r="P38" s="105">
        <f t="shared" si="7"/>
        <v>5006063</v>
      </c>
      <c r="Q38" s="105">
        <f t="shared" si="7"/>
        <v>5133105</v>
      </c>
      <c r="R38" s="105">
        <f t="shared" si="7"/>
        <v>15996873</v>
      </c>
      <c r="S38" s="105">
        <f t="shared" si="7"/>
        <v>5315935</v>
      </c>
      <c r="T38" s="105">
        <f t="shared" si="7"/>
        <v>6817993</v>
      </c>
      <c r="U38" s="105">
        <f t="shared" si="7"/>
        <v>5585234</v>
      </c>
      <c r="V38" s="105">
        <f t="shared" si="7"/>
        <v>17719162</v>
      </c>
      <c r="W38" s="105">
        <f t="shared" si="7"/>
        <v>69698668</v>
      </c>
      <c r="X38" s="105">
        <f t="shared" si="7"/>
        <v>63377897</v>
      </c>
      <c r="Y38" s="105">
        <f t="shared" si="7"/>
        <v>6320771</v>
      </c>
      <c r="Z38" s="142">
        <f>+IF(X38&lt;&gt;0,+(Y38/X38)*100,0)</f>
        <v>9.97314726299612</v>
      </c>
      <c r="AA38" s="158">
        <f>SUM(AA39:AA41)</f>
        <v>63377897</v>
      </c>
    </row>
    <row r="39" spans="1:27" ht="13.5">
      <c r="A39" s="143" t="s">
        <v>85</v>
      </c>
      <c r="B39" s="141"/>
      <c r="C39" s="160">
        <v>28916370</v>
      </c>
      <c r="D39" s="160"/>
      <c r="E39" s="161">
        <v>20120878</v>
      </c>
      <c r="F39" s="65">
        <v>20205878</v>
      </c>
      <c r="G39" s="65">
        <v>2238281</v>
      </c>
      <c r="H39" s="65">
        <v>2027880</v>
      </c>
      <c r="I39" s="65">
        <v>1929085</v>
      </c>
      <c r="J39" s="65">
        <v>6195246</v>
      </c>
      <c r="K39" s="65">
        <v>2242172</v>
      </c>
      <c r="L39" s="65">
        <v>2478631</v>
      </c>
      <c r="M39" s="65">
        <v>2802011</v>
      </c>
      <c r="N39" s="65">
        <v>7522814</v>
      </c>
      <c r="O39" s="65">
        <v>2426155</v>
      </c>
      <c r="P39" s="65">
        <v>2583499</v>
      </c>
      <c r="Q39" s="65">
        <v>2246948</v>
      </c>
      <c r="R39" s="65">
        <v>7256602</v>
      </c>
      <c r="S39" s="65">
        <v>2271481</v>
      </c>
      <c r="T39" s="65">
        <v>2915201</v>
      </c>
      <c r="U39" s="65">
        <v>2284999</v>
      </c>
      <c r="V39" s="65">
        <v>7471681</v>
      </c>
      <c r="W39" s="65">
        <v>28446343</v>
      </c>
      <c r="X39" s="65">
        <v>20205878</v>
      </c>
      <c r="Y39" s="65">
        <v>8240465</v>
      </c>
      <c r="Z39" s="145">
        <v>40.78</v>
      </c>
      <c r="AA39" s="160">
        <v>20205878</v>
      </c>
    </row>
    <row r="40" spans="1:27" ht="13.5">
      <c r="A40" s="143" t="s">
        <v>86</v>
      </c>
      <c r="B40" s="141"/>
      <c r="C40" s="160">
        <v>28644177</v>
      </c>
      <c r="D40" s="160"/>
      <c r="E40" s="161">
        <v>40072019</v>
      </c>
      <c r="F40" s="65">
        <v>43172019</v>
      </c>
      <c r="G40" s="65">
        <v>2238694</v>
      </c>
      <c r="H40" s="65">
        <v>2776526</v>
      </c>
      <c r="I40" s="65">
        <v>3695357</v>
      </c>
      <c r="J40" s="65">
        <v>8710577</v>
      </c>
      <c r="K40" s="65">
        <v>4383985</v>
      </c>
      <c r="L40" s="65">
        <v>3573122</v>
      </c>
      <c r="M40" s="65">
        <v>2770004</v>
      </c>
      <c r="N40" s="65">
        <v>10727111</v>
      </c>
      <c r="O40" s="65">
        <v>3047406</v>
      </c>
      <c r="P40" s="65">
        <v>2058174</v>
      </c>
      <c r="Q40" s="65">
        <v>2467057</v>
      </c>
      <c r="R40" s="65">
        <v>7572637</v>
      </c>
      <c r="S40" s="65">
        <v>2634766</v>
      </c>
      <c r="T40" s="65">
        <v>3450796</v>
      </c>
      <c r="U40" s="65">
        <v>2884205</v>
      </c>
      <c r="V40" s="65">
        <v>8969767</v>
      </c>
      <c r="W40" s="65">
        <v>35980092</v>
      </c>
      <c r="X40" s="65">
        <v>43172019</v>
      </c>
      <c r="Y40" s="65">
        <v>-7191927</v>
      </c>
      <c r="Z40" s="145">
        <v>-16.66</v>
      </c>
      <c r="AA40" s="160">
        <v>43172019</v>
      </c>
    </row>
    <row r="41" spans="1:27" ht="13.5">
      <c r="A41" s="143" t="s">
        <v>87</v>
      </c>
      <c r="B41" s="141"/>
      <c r="C41" s="160">
        <v>5470430</v>
      </c>
      <c r="D41" s="160"/>
      <c r="E41" s="161"/>
      <c r="F41" s="65"/>
      <c r="G41" s="65">
        <v>416584</v>
      </c>
      <c r="H41" s="65">
        <v>421092</v>
      </c>
      <c r="I41" s="65">
        <v>420542</v>
      </c>
      <c r="J41" s="65">
        <v>1258218</v>
      </c>
      <c r="K41" s="65">
        <v>498151</v>
      </c>
      <c r="L41" s="65">
        <v>551901</v>
      </c>
      <c r="M41" s="65">
        <v>518615</v>
      </c>
      <c r="N41" s="65">
        <v>1568667</v>
      </c>
      <c r="O41" s="65">
        <v>384144</v>
      </c>
      <c r="P41" s="65">
        <v>364390</v>
      </c>
      <c r="Q41" s="65">
        <v>419100</v>
      </c>
      <c r="R41" s="65">
        <v>1167634</v>
      </c>
      <c r="S41" s="65">
        <v>409688</v>
      </c>
      <c r="T41" s="65">
        <v>451996</v>
      </c>
      <c r="U41" s="65">
        <v>416030</v>
      </c>
      <c r="V41" s="65">
        <v>1277714</v>
      </c>
      <c r="W41" s="65">
        <v>5272233</v>
      </c>
      <c r="X41" s="65"/>
      <c r="Y41" s="65">
        <v>5272233</v>
      </c>
      <c r="Z41" s="145">
        <v>0</v>
      </c>
      <c r="AA41" s="160"/>
    </row>
    <row r="42" spans="1:27" ht="13.5">
      <c r="A42" s="140" t="s">
        <v>88</v>
      </c>
      <c r="B42" s="147"/>
      <c r="C42" s="158">
        <f aca="true" t="shared" si="8" ref="C42:Y42">SUM(C43:C46)</f>
        <v>480323815</v>
      </c>
      <c r="D42" s="158">
        <f>SUM(D43:D46)</f>
        <v>0</v>
      </c>
      <c r="E42" s="159">
        <f t="shared" si="8"/>
        <v>602516762</v>
      </c>
      <c r="F42" s="105">
        <f t="shared" si="8"/>
        <v>595254962</v>
      </c>
      <c r="G42" s="105">
        <f t="shared" si="8"/>
        <v>77789944</v>
      </c>
      <c r="H42" s="105">
        <f t="shared" si="8"/>
        <v>41272502</v>
      </c>
      <c r="I42" s="105">
        <f t="shared" si="8"/>
        <v>52950702</v>
      </c>
      <c r="J42" s="105">
        <f t="shared" si="8"/>
        <v>172013148</v>
      </c>
      <c r="K42" s="105">
        <f t="shared" si="8"/>
        <v>35343596</v>
      </c>
      <c r="L42" s="105">
        <f t="shared" si="8"/>
        <v>38858329</v>
      </c>
      <c r="M42" s="105">
        <f t="shared" si="8"/>
        <v>38054642</v>
      </c>
      <c r="N42" s="105">
        <f t="shared" si="8"/>
        <v>112256567</v>
      </c>
      <c r="O42" s="105">
        <f t="shared" si="8"/>
        <v>47796627</v>
      </c>
      <c r="P42" s="105">
        <f t="shared" si="8"/>
        <v>36683686</v>
      </c>
      <c r="Q42" s="105">
        <f t="shared" si="8"/>
        <v>34688720</v>
      </c>
      <c r="R42" s="105">
        <f t="shared" si="8"/>
        <v>119169033</v>
      </c>
      <c r="S42" s="105">
        <f t="shared" si="8"/>
        <v>32571478</v>
      </c>
      <c r="T42" s="105">
        <f t="shared" si="8"/>
        <v>33384537</v>
      </c>
      <c r="U42" s="105">
        <f t="shared" si="8"/>
        <v>49210074</v>
      </c>
      <c r="V42" s="105">
        <f t="shared" si="8"/>
        <v>115166089</v>
      </c>
      <c r="W42" s="105">
        <f t="shared" si="8"/>
        <v>518604837</v>
      </c>
      <c r="X42" s="105">
        <f t="shared" si="8"/>
        <v>595254962</v>
      </c>
      <c r="Y42" s="105">
        <f t="shared" si="8"/>
        <v>-76650125</v>
      </c>
      <c r="Z42" s="142">
        <f>+IF(X42&lt;&gt;0,+(Y42/X42)*100,0)</f>
        <v>-12.876856119344705</v>
      </c>
      <c r="AA42" s="158">
        <f>SUM(AA43:AA46)</f>
        <v>595254962</v>
      </c>
    </row>
    <row r="43" spans="1:27" ht="13.5">
      <c r="A43" s="143" t="s">
        <v>89</v>
      </c>
      <c r="B43" s="141"/>
      <c r="C43" s="160">
        <v>305242752</v>
      </c>
      <c r="D43" s="160"/>
      <c r="E43" s="161">
        <v>406053338</v>
      </c>
      <c r="F43" s="65">
        <v>397053338</v>
      </c>
      <c r="G43" s="65">
        <v>51816848</v>
      </c>
      <c r="H43" s="65">
        <v>44472603</v>
      </c>
      <c r="I43" s="65">
        <v>42031968</v>
      </c>
      <c r="J43" s="65">
        <v>138321419</v>
      </c>
      <c r="K43" s="65">
        <v>22962937</v>
      </c>
      <c r="L43" s="65">
        <v>20835555</v>
      </c>
      <c r="M43" s="65">
        <v>25121162</v>
      </c>
      <c r="N43" s="65">
        <v>68919654</v>
      </c>
      <c r="O43" s="65">
        <v>26844922</v>
      </c>
      <c r="P43" s="65">
        <v>22143165</v>
      </c>
      <c r="Q43" s="65">
        <v>24221728</v>
      </c>
      <c r="R43" s="65">
        <v>73209815</v>
      </c>
      <c r="S43" s="65">
        <v>20888219</v>
      </c>
      <c r="T43" s="65">
        <v>20724531</v>
      </c>
      <c r="U43" s="65">
        <v>29346250</v>
      </c>
      <c r="V43" s="65">
        <v>70959000</v>
      </c>
      <c r="W43" s="65">
        <v>351409888</v>
      </c>
      <c r="X43" s="65">
        <v>397053338</v>
      </c>
      <c r="Y43" s="65">
        <v>-45643450</v>
      </c>
      <c r="Z43" s="145">
        <v>-11.5</v>
      </c>
      <c r="AA43" s="160">
        <v>397053338</v>
      </c>
    </row>
    <row r="44" spans="1:27" ht="13.5">
      <c r="A44" s="143" t="s">
        <v>90</v>
      </c>
      <c r="B44" s="141"/>
      <c r="C44" s="160">
        <v>105622165</v>
      </c>
      <c r="D44" s="160"/>
      <c r="E44" s="161">
        <v>114611099</v>
      </c>
      <c r="F44" s="65">
        <v>117099299</v>
      </c>
      <c r="G44" s="65">
        <v>21597593</v>
      </c>
      <c r="H44" s="65">
        <v>-10047218</v>
      </c>
      <c r="I44" s="65">
        <v>5178990</v>
      </c>
      <c r="J44" s="65">
        <v>16729365</v>
      </c>
      <c r="K44" s="65">
        <v>5588382</v>
      </c>
      <c r="L44" s="65">
        <v>11439042</v>
      </c>
      <c r="M44" s="65">
        <v>6381783</v>
      </c>
      <c r="N44" s="65">
        <v>23409207</v>
      </c>
      <c r="O44" s="65">
        <v>13535252</v>
      </c>
      <c r="P44" s="65">
        <v>8430934</v>
      </c>
      <c r="Q44" s="65">
        <v>4551278</v>
      </c>
      <c r="R44" s="65">
        <v>26517464</v>
      </c>
      <c r="S44" s="65">
        <v>5704255</v>
      </c>
      <c r="T44" s="65">
        <v>6450183</v>
      </c>
      <c r="U44" s="65">
        <v>12012350</v>
      </c>
      <c r="V44" s="65">
        <v>24166788</v>
      </c>
      <c r="W44" s="65">
        <v>90822824</v>
      </c>
      <c r="X44" s="65">
        <v>117099299</v>
      </c>
      <c r="Y44" s="65">
        <v>-26276475</v>
      </c>
      <c r="Z44" s="145">
        <v>-22.44</v>
      </c>
      <c r="AA44" s="160">
        <v>117099299</v>
      </c>
    </row>
    <row r="45" spans="1:27" ht="13.5">
      <c r="A45" s="143" t="s">
        <v>91</v>
      </c>
      <c r="B45" s="141"/>
      <c r="C45" s="162">
        <v>33084268</v>
      </c>
      <c r="D45" s="162"/>
      <c r="E45" s="163">
        <v>45408714</v>
      </c>
      <c r="F45" s="164">
        <v>42358714</v>
      </c>
      <c r="G45" s="164">
        <v>1712677</v>
      </c>
      <c r="H45" s="164">
        <v>2953758</v>
      </c>
      <c r="I45" s="164">
        <v>2805019</v>
      </c>
      <c r="J45" s="164">
        <v>7471454</v>
      </c>
      <c r="K45" s="164">
        <v>3191296</v>
      </c>
      <c r="L45" s="164">
        <v>3292330</v>
      </c>
      <c r="M45" s="164">
        <v>3283765</v>
      </c>
      <c r="N45" s="164">
        <v>9767391</v>
      </c>
      <c r="O45" s="164">
        <v>4569250</v>
      </c>
      <c r="P45" s="164">
        <v>2892625</v>
      </c>
      <c r="Q45" s="164">
        <v>3345067</v>
      </c>
      <c r="R45" s="164">
        <v>10806942</v>
      </c>
      <c r="S45" s="164">
        <v>2797908</v>
      </c>
      <c r="T45" s="164">
        <v>2882523</v>
      </c>
      <c r="U45" s="164">
        <v>5230325</v>
      </c>
      <c r="V45" s="164">
        <v>10910756</v>
      </c>
      <c r="W45" s="164">
        <v>38956543</v>
      </c>
      <c r="X45" s="164">
        <v>42358714</v>
      </c>
      <c r="Y45" s="164">
        <v>-3402171</v>
      </c>
      <c r="Z45" s="146">
        <v>-8.03</v>
      </c>
      <c r="AA45" s="162">
        <v>42358714</v>
      </c>
    </row>
    <row r="46" spans="1:27" ht="13.5">
      <c r="A46" s="143" t="s">
        <v>92</v>
      </c>
      <c r="B46" s="141"/>
      <c r="C46" s="160">
        <v>36374630</v>
      </c>
      <c r="D46" s="160"/>
      <c r="E46" s="161">
        <v>36443611</v>
      </c>
      <c r="F46" s="65">
        <v>38743611</v>
      </c>
      <c r="G46" s="65">
        <v>2662826</v>
      </c>
      <c r="H46" s="65">
        <v>3893359</v>
      </c>
      <c r="I46" s="65">
        <v>2934725</v>
      </c>
      <c r="J46" s="65">
        <v>9490910</v>
      </c>
      <c r="K46" s="65">
        <v>3600981</v>
      </c>
      <c r="L46" s="65">
        <v>3291402</v>
      </c>
      <c r="M46" s="65">
        <v>3267932</v>
      </c>
      <c r="N46" s="65">
        <v>10160315</v>
      </c>
      <c r="O46" s="65">
        <v>2847203</v>
      </c>
      <c r="P46" s="65">
        <v>3216962</v>
      </c>
      <c r="Q46" s="65">
        <v>2570647</v>
      </c>
      <c r="R46" s="65">
        <v>8634812</v>
      </c>
      <c r="S46" s="65">
        <v>3181096</v>
      </c>
      <c r="T46" s="65">
        <v>3327300</v>
      </c>
      <c r="U46" s="65">
        <v>2621149</v>
      </c>
      <c r="V46" s="65">
        <v>9129545</v>
      </c>
      <c r="W46" s="65">
        <v>37415582</v>
      </c>
      <c r="X46" s="65">
        <v>38743611</v>
      </c>
      <c r="Y46" s="65">
        <v>-1328029</v>
      </c>
      <c r="Z46" s="145">
        <v>-3.43</v>
      </c>
      <c r="AA46" s="160">
        <v>38743611</v>
      </c>
    </row>
    <row r="47" spans="1:27" ht="13.5">
      <c r="A47" s="140" t="s">
        <v>93</v>
      </c>
      <c r="B47" s="147" t="s">
        <v>94</v>
      </c>
      <c r="C47" s="158">
        <v>9267587</v>
      </c>
      <c r="D47" s="158"/>
      <c r="E47" s="159">
        <v>6558375</v>
      </c>
      <c r="F47" s="105">
        <v>6613375</v>
      </c>
      <c r="G47" s="105">
        <v>573699</v>
      </c>
      <c r="H47" s="105">
        <v>779345</v>
      </c>
      <c r="I47" s="105">
        <v>766773</v>
      </c>
      <c r="J47" s="105">
        <v>2119817</v>
      </c>
      <c r="K47" s="105">
        <v>917178</v>
      </c>
      <c r="L47" s="105">
        <v>718084</v>
      </c>
      <c r="M47" s="105">
        <v>1149534</v>
      </c>
      <c r="N47" s="105">
        <v>2784796</v>
      </c>
      <c r="O47" s="105">
        <v>678528</v>
      </c>
      <c r="P47" s="105">
        <v>619592</v>
      </c>
      <c r="Q47" s="105">
        <v>715541</v>
      </c>
      <c r="R47" s="105">
        <v>2013661</v>
      </c>
      <c r="S47" s="105">
        <v>641657</v>
      </c>
      <c r="T47" s="105">
        <v>874467</v>
      </c>
      <c r="U47" s="105">
        <v>824319</v>
      </c>
      <c r="V47" s="105">
        <v>2340443</v>
      </c>
      <c r="W47" s="105">
        <v>9258717</v>
      </c>
      <c r="X47" s="105">
        <v>6613375</v>
      </c>
      <c r="Y47" s="105">
        <v>2645342</v>
      </c>
      <c r="Z47" s="142">
        <v>40</v>
      </c>
      <c r="AA47" s="158">
        <v>6613375</v>
      </c>
    </row>
    <row r="48" spans="1:27" ht="13.5">
      <c r="A48" s="148" t="s">
        <v>98</v>
      </c>
      <c r="B48" s="149" t="s">
        <v>99</v>
      </c>
      <c r="C48" s="177">
        <f aca="true" t="shared" si="9" ref="C48:Y48">+C28+C32+C38+C42+C47</f>
        <v>1030046424</v>
      </c>
      <c r="D48" s="177">
        <f>+D28+D32+D38+D42+D47</f>
        <v>0</v>
      </c>
      <c r="E48" s="178">
        <f t="shared" si="9"/>
        <v>1198854050</v>
      </c>
      <c r="F48" s="78">
        <f t="shared" si="9"/>
        <v>1275282250</v>
      </c>
      <c r="G48" s="78">
        <f t="shared" si="9"/>
        <v>145085015</v>
      </c>
      <c r="H48" s="78">
        <f t="shared" si="9"/>
        <v>79345189</v>
      </c>
      <c r="I48" s="78">
        <f t="shared" si="9"/>
        <v>90276041</v>
      </c>
      <c r="J48" s="78">
        <f t="shared" si="9"/>
        <v>314706245</v>
      </c>
      <c r="K48" s="78">
        <f t="shared" si="9"/>
        <v>80944573</v>
      </c>
      <c r="L48" s="78">
        <f t="shared" si="9"/>
        <v>79390279</v>
      </c>
      <c r="M48" s="78">
        <f t="shared" si="9"/>
        <v>79189213</v>
      </c>
      <c r="N48" s="78">
        <f t="shared" si="9"/>
        <v>239524065</v>
      </c>
      <c r="O48" s="78">
        <f t="shared" si="9"/>
        <v>87225815</v>
      </c>
      <c r="P48" s="78">
        <f t="shared" si="9"/>
        <v>75535798</v>
      </c>
      <c r="Q48" s="78">
        <f t="shared" si="9"/>
        <v>76790773</v>
      </c>
      <c r="R48" s="78">
        <f t="shared" si="9"/>
        <v>239552386</v>
      </c>
      <c r="S48" s="78">
        <f t="shared" si="9"/>
        <v>95399439</v>
      </c>
      <c r="T48" s="78">
        <f t="shared" si="9"/>
        <v>83621417</v>
      </c>
      <c r="U48" s="78">
        <f t="shared" si="9"/>
        <v>101388047</v>
      </c>
      <c r="V48" s="78">
        <f t="shared" si="9"/>
        <v>280408903</v>
      </c>
      <c r="W48" s="78">
        <f t="shared" si="9"/>
        <v>1074191599</v>
      </c>
      <c r="X48" s="78">
        <f t="shared" si="9"/>
        <v>1275282250</v>
      </c>
      <c r="Y48" s="78">
        <f t="shared" si="9"/>
        <v>-201090651</v>
      </c>
      <c r="Z48" s="179">
        <f>+IF(X48&lt;&gt;0,+(Y48/X48)*100,0)</f>
        <v>-15.768325090386853</v>
      </c>
      <c r="AA48" s="177">
        <f>+AA28+AA32+AA38+AA42+AA47</f>
        <v>1275282250</v>
      </c>
    </row>
    <row r="49" spans="1:27" ht="13.5">
      <c r="A49" s="153" t="s">
        <v>49</v>
      </c>
      <c r="B49" s="154"/>
      <c r="C49" s="180">
        <f aca="true" t="shared" si="10" ref="C49:Y49">+C25-C48</f>
        <v>26878116</v>
      </c>
      <c r="D49" s="180">
        <f>+D25-D48</f>
        <v>0</v>
      </c>
      <c r="E49" s="181">
        <f t="shared" si="10"/>
        <v>0</v>
      </c>
      <c r="F49" s="182">
        <f t="shared" si="10"/>
        <v>92061543</v>
      </c>
      <c r="G49" s="182">
        <f t="shared" si="10"/>
        <v>68886133</v>
      </c>
      <c r="H49" s="182">
        <f t="shared" si="10"/>
        <v>8764174</v>
      </c>
      <c r="I49" s="182">
        <f t="shared" si="10"/>
        <v>-10333992</v>
      </c>
      <c r="J49" s="182">
        <f t="shared" si="10"/>
        <v>67316315</v>
      </c>
      <c r="K49" s="182">
        <f t="shared" si="10"/>
        <v>-10935579</v>
      </c>
      <c r="L49" s="182">
        <f t="shared" si="10"/>
        <v>14735281</v>
      </c>
      <c r="M49" s="182">
        <f t="shared" si="10"/>
        <v>57523398</v>
      </c>
      <c r="N49" s="182">
        <f t="shared" si="10"/>
        <v>61323100</v>
      </c>
      <c r="O49" s="182">
        <f t="shared" si="10"/>
        <v>2770038</v>
      </c>
      <c r="P49" s="182">
        <f t="shared" si="10"/>
        <v>26904762</v>
      </c>
      <c r="Q49" s="182">
        <f t="shared" si="10"/>
        <v>35043899</v>
      </c>
      <c r="R49" s="182">
        <f t="shared" si="10"/>
        <v>64718699</v>
      </c>
      <c r="S49" s="182">
        <f t="shared" si="10"/>
        <v>1903819</v>
      </c>
      <c r="T49" s="182">
        <f t="shared" si="10"/>
        <v>10115727</v>
      </c>
      <c r="U49" s="182">
        <f t="shared" si="10"/>
        <v>-19240787</v>
      </c>
      <c r="V49" s="182">
        <f t="shared" si="10"/>
        <v>-7221241</v>
      </c>
      <c r="W49" s="182">
        <f t="shared" si="10"/>
        <v>186136873</v>
      </c>
      <c r="X49" s="182">
        <f>IF(F25=F48,0,X25-X48)</f>
        <v>92061543</v>
      </c>
      <c r="Y49" s="182">
        <f t="shared" si="10"/>
        <v>94075330</v>
      </c>
      <c r="Z49" s="183">
        <f>+IF(X49&lt;&gt;0,+(Y49/X49)*100,0)</f>
        <v>102.18743563748438</v>
      </c>
      <c r="AA49" s="180">
        <f>+AA25-AA48</f>
        <v>92061543</v>
      </c>
    </row>
    <row r="50" spans="1:27" ht="13.5">
      <c r="A50" s="155" t="s">
        <v>223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</row>
    <row r="51" spans="1:27" ht="13.5">
      <c r="A51" s="156" t="s">
        <v>224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</row>
    <row r="52" spans="1:27" ht="13.5">
      <c r="A52" s="157" t="s">
        <v>225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</row>
    <row r="53" spans="1:27" ht="13.5">
      <c r="A53" s="156" t="s">
        <v>226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</row>
    <row r="54" spans="1:27" ht="24.75" customHeight="1">
      <c r="A54" s="186" t="s">
        <v>227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</row>
    <row r="55" spans="1:27" ht="13.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7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</row>
    <row r="59" spans="1:27" ht="13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1:27" ht="13.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</row>
  </sheetData>
  <sheetProtection/>
  <mergeCells count="6">
    <mergeCell ref="A1:AA1"/>
    <mergeCell ref="E2:AA2"/>
    <mergeCell ref="A51:AA51"/>
    <mergeCell ref="A52:AA52"/>
    <mergeCell ref="A53:AA53"/>
    <mergeCell ref="A54:AA54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101</v>
      </c>
      <c r="B4" s="194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173"/>
    </row>
    <row r="5" spans="1:27" ht="13.5">
      <c r="A5" s="196" t="s">
        <v>31</v>
      </c>
      <c r="B5" s="197" t="s">
        <v>96</v>
      </c>
      <c r="C5" s="160">
        <v>209350661</v>
      </c>
      <c r="D5" s="160"/>
      <c r="E5" s="161">
        <v>233300543</v>
      </c>
      <c r="F5" s="65">
        <v>265800543</v>
      </c>
      <c r="G5" s="65">
        <v>109374689</v>
      </c>
      <c r="H5" s="65">
        <v>15146145</v>
      </c>
      <c r="I5" s="65">
        <v>11643211</v>
      </c>
      <c r="J5" s="65">
        <v>136164045</v>
      </c>
      <c r="K5" s="65">
        <v>12262515</v>
      </c>
      <c r="L5" s="65">
        <v>14100749</v>
      </c>
      <c r="M5" s="65">
        <v>28660431</v>
      </c>
      <c r="N5" s="65">
        <v>55023695</v>
      </c>
      <c r="O5" s="65">
        <v>12685132</v>
      </c>
      <c r="P5" s="65">
        <v>13379880</v>
      </c>
      <c r="Q5" s="65">
        <v>13714371</v>
      </c>
      <c r="R5" s="65">
        <v>39779383</v>
      </c>
      <c r="S5" s="65">
        <v>13397960</v>
      </c>
      <c r="T5" s="65">
        <v>13432942</v>
      </c>
      <c r="U5" s="65">
        <v>13015926</v>
      </c>
      <c r="V5" s="65">
        <v>39846828</v>
      </c>
      <c r="W5" s="65">
        <v>270813951</v>
      </c>
      <c r="X5" s="65">
        <v>265800543</v>
      </c>
      <c r="Y5" s="65">
        <v>5013408</v>
      </c>
      <c r="Z5" s="145">
        <v>1.89</v>
      </c>
      <c r="AA5" s="160">
        <v>265800543</v>
      </c>
    </row>
    <row r="6" spans="1:27" ht="13.5">
      <c r="A6" s="196" t="s">
        <v>102</v>
      </c>
      <c r="B6" s="197"/>
      <c r="C6" s="160">
        <v>0</v>
      </c>
      <c r="D6" s="160"/>
      <c r="E6" s="161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0</v>
      </c>
      <c r="X6" s="65">
        <v>0</v>
      </c>
      <c r="Y6" s="65">
        <v>0</v>
      </c>
      <c r="Z6" s="145">
        <v>0</v>
      </c>
      <c r="AA6" s="160">
        <v>0</v>
      </c>
    </row>
    <row r="7" spans="1:27" ht="13.5">
      <c r="A7" s="198" t="s">
        <v>103</v>
      </c>
      <c r="B7" s="197" t="s">
        <v>96</v>
      </c>
      <c r="C7" s="160">
        <v>360484993</v>
      </c>
      <c r="D7" s="160"/>
      <c r="E7" s="161">
        <v>465905939</v>
      </c>
      <c r="F7" s="65">
        <v>474705939</v>
      </c>
      <c r="G7" s="65">
        <v>24503777</v>
      </c>
      <c r="H7" s="65">
        <v>45439918</v>
      </c>
      <c r="I7" s="65">
        <v>39040562</v>
      </c>
      <c r="J7" s="65">
        <v>108984257</v>
      </c>
      <c r="K7" s="65">
        <v>40146781</v>
      </c>
      <c r="L7" s="65">
        <v>40082923</v>
      </c>
      <c r="M7" s="65">
        <v>36803982</v>
      </c>
      <c r="N7" s="65">
        <v>117033686</v>
      </c>
      <c r="O7" s="65">
        <v>43687552</v>
      </c>
      <c r="P7" s="65">
        <v>51858660</v>
      </c>
      <c r="Q7" s="65">
        <v>36555288</v>
      </c>
      <c r="R7" s="65">
        <v>132101500</v>
      </c>
      <c r="S7" s="65">
        <v>31863145</v>
      </c>
      <c r="T7" s="65">
        <v>48704615</v>
      </c>
      <c r="U7" s="65">
        <v>37115498</v>
      </c>
      <c r="V7" s="65">
        <v>117683258</v>
      </c>
      <c r="W7" s="65">
        <v>475802701</v>
      </c>
      <c r="X7" s="65">
        <v>474705939</v>
      </c>
      <c r="Y7" s="65">
        <v>1096762</v>
      </c>
      <c r="Z7" s="145">
        <v>0.23</v>
      </c>
      <c r="AA7" s="160">
        <v>474705939</v>
      </c>
    </row>
    <row r="8" spans="1:27" ht="13.5">
      <c r="A8" s="198" t="s">
        <v>104</v>
      </c>
      <c r="B8" s="197" t="s">
        <v>96</v>
      </c>
      <c r="C8" s="160">
        <v>132726907</v>
      </c>
      <c r="D8" s="160"/>
      <c r="E8" s="161">
        <v>156162242</v>
      </c>
      <c r="F8" s="65">
        <v>151962242</v>
      </c>
      <c r="G8" s="65">
        <v>8759359</v>
      </c>
      <c r="H8" s="65">
        <v>11100921</v>
      </c>
      <c r="I8" s="65">
        <v>12114914</v>
      </c>
      <c r="J8" s="65">
        <v>31975194</v>
      </c>
      <c r="K8" s="65">
        <v>3352999</v>
      </c>
      <c r="L8" s="65">
        <v>25475714</v>
      </c>
      <c r="M8" s="65">
        <v>15148138</v>
      </c>
      <c r="N8" s="65">
        <v>43976851</v>
      </c>
      <c r="O8" s="65">
        <v>19031949</v>
      </c>
      <c r="P8" s="65">
        <v>19679652</v>
      </c>
      <c r="Q8" s="65">
        <v>13587244</v>
      </c>
      <c r="R8" s="65">
        <v>52298845</v>
      </c>
      <c r="S8" s="65">
        <v>16360584</v>
      </c>
      <c r="T8" s="65">
        <v>12378053</v>
      </c>
      <c r="U8" s="65">
        <v>11431210</v>
      </c>
      <c r="V8" s="65">
        <v>40169847</v>
      </c>
      <c r="W8" s="65">
        <v>168420737</v>
      </c>
      <c r="X8" s="65">
        <v>151962242</v>
      </c>
      <c r="Y8" s="65">
        <v>16458495</v>
      </c>
      <c r="Z8" s="145">
        <v>10.83</v>
      </c>
      <c r="AA8" s="160">
        <v>151962242</v>
      </c>
    </row>
    <row r="9" spans="1:27" ht="13.5">
      <c r="A9" s="198" t="s">
        <v>105</v>
      </c>
      <c r="B9" s="197" t="s">
        <v>96</v>
      </c>
      <c r="C9" s="160">
        <v>45180404</v>
      </c>
      <c r="D9" s="160"/>
      <c r="E9" s="161">
        <v>47988928</v>
      </c>
      <c r="F9" s="65">
        <v>53688928</v>
      </c>
      <c r="G9" s="65">
        <v>4890880</v>
      </c>
      <c r="H9" s="65">
        <v>4367232</v>
      </c>
      <c r="I9" s="65">
        <v>4341352</v>
      </c>
      <c r="J9" s="65">
        <v>13599464</v>
      </c>
      <c r="K9" s="65">
        <v>4370213</v>
      </c>
      <c r="L9" s="65">
        <v>4361236</v>
      </c>
      <c r="M9" s="65">
        <v>4375203</v>
      </c>
      <c r="N9" s="65">
        <v>13106652</v>
      </c>
      <c r="O9" s="65">
        <v>4367226</v>
      </c>
      <c r="P9" s="65">
        <v>4399611</v>
      </c>
      <c r="Q9" s="65">
        <v>4364969</v>
      </c>
      <c r="R9" s="65">
        <v>13131806</v>
      </c>
      <c r="S9" s="65">
        <v>4366427</v>
      </c>
      <c r="T9" s="65">
        <v>4390082</v>
      </c>
      <c r="U9" s="65">
        <v>4367079</v>
      </c>
      <c r="V9" s="65">
        <v>13123588</v>
      </c>
      <c r="W9" s="65">
        <v>52961510</v>
      </c>
      <c r="X9" s="65">
        <v>53688928</v>
      </c>
      <c r="Y9" s="65">
        <v>-727418</v>
      </c>
      <c r="Z9" s="145">
        <v>-1.35</v>
      </c>
      <c r="AA9" s="160">
        <v>53688928</v>
      </c>
    </row>
    <row r="10" spans="1:27" ht="13.5">
      <c r="A10" s="198" t="s">
        <v>106</v>
      </c>
      <c r="B10" s="197" t="s">
        <v>96</v>
      </c>
      <c r="C10" s="160">
        <v>32932403</v>
      </c>
      <c r="D10" s="160"/>
      <c r="E10" s="161">
        <v>33563610</v>
      </c>
      <c r="F10" s="59">
        <v>37763610</v>
      </c>
      <c r="G10" s="59">
        <v>3168466</v>
      </c>
      <c r="H10" s="59">
        <v>3143604</v>
      </c>
      <c r="I10" s="59">
        <v>3131046</v>
      </c>
      <c r="J10" s="59">
        <v>9443116</v>
      </c>
      <c r="K10" s="59">
        <v>3153236</v>
      </c>
      <c r="L10" s="59">
        <v>3143742</v>
      </c>
      <c r="M10" s="59">
        <v>3142863</v>
      </c>
      <c r="N10" s="59">
        <v>9439841</v>
      </c>
      <c r="O10" s="59">
        <v>3121324</v>
      </c>
      <c r="P10" s="59">
        <v>3150169</v>
      </c>
      <c r="Q10" s="59">
        <v>3146210</v>
      </c>
      <c r="R10" s="59">
        <v>9417703</v>
      </c>
      <c r="S10" s="59">
        <v>3135088</v>
      </c>
      <c r="T10" s="59">
        <v>3153690</v>
      </c>
      <c r="U10" s="59">
        <v>3141192</v>
      </c>
      <c r="V10" s="59">
        <v>9429970</v>
      </c>
      <c r="W10" s="59">
        <v>37730630</v>
      </c>
      <c r="X10" s="59">
        <v>37763610</v>
      </c>
      <c r="Y10" s="59">
        <v>-32980</v>
      </c>
      <c r="Z10" s="199">
        <v>-0.09</v>
      </c>
      <c r="AA10" s="135">
        <v>37763610</v>
      </c>
    </row>
    <row r="11" spans="1:27" ht="13.5">
      <c r="A11" s="198" t="s">
        <v>107</v>
      </c>
      <c r="B11" s="200"/>
      <c r="C11" s="160">
        <v>80985</v>
      </c>
      <c r="D11" s="160"/>
      <c r="E11" s="161">
        <v>365269</v>
      </c>
      <c r="F11" s="65">
        <v>365269</v>
      </c>
      <c r="G11" s="65">
        <v>0</v>
      </c>
      <c r="H11" s="65">
        <v>695</v>
      </c>
      <c r="I11" s="65">
        <v>0</v>
      </c>
      <c r="J11" s="65">
        <v>695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0</v>
      </c>
      <c r="W11" s="65">
        <v>695</v>
      </c>
      <c r="X11" s="65">
        <v>365269</v>
      </c>
      <c r="Y11" s="65">
        <v>-364574</v>
      </c>
      <c r="Z11" s="145">
        <v>-99.81</v>
      </c>
      <c r="AA11" s="160">
        <v>365269</v>
      </c>
    </row>
    <row r="12" spans="1:27" ht="13.5">
      <c r="A12" s="198" t="s">
        <v>108</v>
      </c>
      <c r="B12" s="200"/>
      <c r="C12" s="160">
        <v>12740244</v>
      </c>
      <c r="D12" s="160"/>
      <c r="E12" s="161">
        <v>14207489</v>
      </c>
      <c r="F12" s="65">
        <v>14207489</v>
      </c>
      <c r="G12" s="65">
        <v>1020075</v>
      </c>
      <c r="H12" s="65">
        <v>717376</v>
      </c>
      <c r="I12" s="65">
        <v>1051631</v>
      </c>
      <c r="J12" s="65">
        <v>2789082</v>
      </c>
      <c r="K12" s="65">
        <v>986816</v>
      </c>
      <c r="L12" s="65">
        <v>1034315</v>
      </c>
      <c r="M12" s="65">
        <v>1026053</v>
      </c>
      <c r="N12" s="65">
        <v>3047184</v>
      </c>
      <c r="O12" s="65">
        <v>1264003</v>
      </c>
      <c r="P12" s="65">
        <v>1077083</v>
      </c>
      <c r="Q12" s="65">
        <v>1170493</v>
      </c>
      <c r="R12" s="65">
        <v>3511579</v>
      </c>
      <c r="S12" s="65">
        <v>1009951</v>
      </c>
      <c r="T12" s="65">
        <v>1048425</v>
      </c>
      <c r="U12" s="65">
        <v>1056362</v>
      </c>
      <c r="V12" s="65">
        <v>3114738</v>
      </c>
      <c r="W12" s="65">
        <v>12462583</v>
      </c>
      <c r="X12" s="65">
        <v>14207489</v>
      </c>
      <c r="Y12" s="65">
        <v>-1744906</v>
      </c>
      <c r="Z12" s="145">
        <v>-12.28</v>
      </c>
      <c r="AA12" s="160">
        <v>14207489</v>
      </c>
    </row>
    <row r="13" spans="1:27" ht="13.5">
      <c r="A13" s="196" t="s">
        <v>109</v>
      </c>
      <c r="B13" s="200"/>
      <c r="C13" s="160">
        <v>4801581</v>
      </c>
      <c r="D13" s="160"/>
      <c r="E13" s="161">
        <v>4000000</v>
      </c>
      <c r="F13" s="65">
        <v>5500000</v>
      </c>
      <c r="G13" s="65">
        <v>-245170</v>
      </c>
      <c r="H13" s="65">
        <v>314302</v>
      </c>
      <c r="I13" s="65">
        <v>136732</v>
      </c>
      <c r="J13" s="65">
        <v>205864</v>
      </c>
      <c r="K13" s="65">
        <v>195052</v>
      </c>
      <c r="L13" s="65">
        <v>250638</v>
      </c>
      <c r="M13" s="65">
        <v>241217</v>
      </c>
      <c r="N13" s="65">
        <v>686907</v>
      </c>
      <c r="O13" s="65">
        <v>130785</v>
      </c>
      <c r="P13" s="65">
        <v>470099</v>
      </c>
      <c r="Q13" s="65">
        <v>195582</v>
      </c>
      <c r="R13" s="65">
        <v>796466</v>
      </c>
      <c r="S13" s="65">
        <v>260032</v>
      </c>
      <c r="T13" s="65">
        <v>560992</v>
      </c>
      <c r="U13" s="65">
        <v>5243798</v>
      </c>
      <c r="V13" s="65">
        <v>6064822</v>
      </c>
      <c r="W13" s="65">
        <v>7754059</v>
      </c>
      <c r="X13" s="65">
        <v>5500000</v>
      </c>
      <c r="Y13" s="65">
        <v>2254059</v>
      </c>
      <c r="Z13" s="145">
        <v>40.98</v>
      </c>
      <c r="AA13" s="160">
        <v>5500000</v>
      </c>
    </row>
    <row r="14" spans="1:27" ht="13.5">
      <c r="A14" s="196" t="s">
        <v>110</v>
      </c>
      <c r="B14" s="200"/>
      <c r="C14" s="160">
        <v>31282531</v>
      </c>
      <c r="D14" s="160"/>
      <c r="E14" s="161">
        <v>35000000</v>
      </c>
      <c r="F14" s="65">
        <v>32000000</v>
      </c>
      <c r="G14" s="65">
        <v>2449724</v>
      </c>
      <c r="H14" s="65">
        <v>2381648</v>
      </c>
      <c r="I14" s="65">
        <v>3114165</v>
      </c>
      <c r="J14" s="65">
        <v>7945537</v>
      </c>
      <c r="K14" s="65">
        <v>2570607</v>
      </c>
      <c r="L14" s="65">
        <v>2110126</v>
      </c>
      <c r="M14" s="65">
        <v>2748702</v>
      </c>
      <c r="N14" s="65">
        <v>7429435</v>
      </c>
      <c r="O14" s="65">
        <v>2843338</v>
      </c>
      <c r="P14" s="65">
        <v>3090887</v>
      </c>
      <c r="Q14" s="65">
        <v>2980435</v>
      </c>
      <c r="R14" s="65">
        <v>8914660</v>
      </c>
      <c r="S14" s="65">
        <v>3017154</v>
      </c>
      <c r="T14" s="65">
        <v>3113347</v>
      </c>
      <c r="U14" s="65">
        <v>1833473</v>
      </c>
      <c r="V14" s="65">
        <v>7963974</v>
      </c>
      <c r="W14" s="65">
        <v>32253606</v>
      </c>
      <c r="X14" s="65">
        <v>32000000</v>
      </c>
      <c r="Y14" s="65">
        <v>253606</v>
      </c>
      <c r="Z14" s="145">
        <v>0.79</v>
      </c>
      <c r="AA14" s="160">
        <v>32000000</v>
      </c>
    </row>
    <row r="15" spans="1:27" ht="13.5">
      <c r="A15" s="196" t="s">
        <v>111</v>
      </c>
      <c r="B15" s="200"/>
      <c r="C15" s="160">
        <v>0</v>
      </c>
      <c r="D15" s="160"/>
      <c r="E15" s="161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145">
        <v>0</v>
      </c>
      <c r="AA15" s="160">
        <v>0</v>
      </c>
    </row>
    <row r="16" spans="1:27" ht="13.5">
      <c r="A16" s="196" t="s">
        <v>112</v>
      </c>
      <c r="B16" s="200"/>
      <c r="C16" s="160">
        <v>3634591</v>
      </c>
      <c r="D16" s="160"/>
      <c r="E16" s="161">
        <v>6431800</v>
      </c>
      <c r="F16" s="65">
        <v>6031800</v>
      </c>
      <c r="G16" s="65">
        <v>259830</v>
      </c>
      <c r="H16" s="65">
        <v>469912</v>
      </c>
      <c r="I16" s="65">
        <v>433297</v>
      </c>
      <c r="J16" s="65">
        <v>1163039</v>
      </c>
      <c r="K16" s="65">
        <v>607919</v>
      </c>
      <c r="L16" s="65">
        <v>535163</v>
      </c>
      <c r="M16" s="65">
        <v>238174</v>
      </c>
      <c r="N16" s="65">
        <v>1381256</v>
      </c>
      <c r="O16" s="65">
        <v>518982</v>
      </c>
      <c r="P16" s="65">
        <v>459252</v>
      </c>
      <c r="Q16" s="65">
        <v>413997</v>
      </c>
      <c r="R16" s="65">
        <v>1392231</v>
      </c>
      <c r="S16" s="65">
        <v>552829</v>
      </c>
      <c r="T16" s="65">
        <v>417735</v>
      </c>
      <c r="U16" s="65">
        <v>269060</v>
      </c>
      <c r="V16" s="65">
        <v>1239624</v>
      </c>
      <c r="W16" s="65">
        <v>5176150</v>
      </c>
      <c r="X16" s="65">
        <v>6031800</v>
      </c>
      <c r="Y16" s="65">
        <v>-855650</v>
      </c>
      <c r="Z16" s="145">
        <v>-14.19</v>
      </c>
      <c r="AA16" s="160">
        <v>6031800</v>
      </c>
    </row>
    <row r="17" spans="1:27" ht="13.5">
      <c r="A17" s="196" t="s">
        <v>113</v>
      </c>
      <c r="B17" s="200"/>
      <c r="C17" s="160">
        <v>3125279</v>
      </c>
      <c r="D17" s="160"/>
      <c r="E17" s="161">
        <v>2530000</v>
      </c>
      <c r="F17" s="65">
        <v>2530000</v>
      </c>
      <c r="G17" s="65">
        <v>260170</v>
      </c>
      <c r="H17" s="65">
        <v>244112</v>
      </c>
      <c r="I17" s="65">
        <v>298884</v>
      </c>
      <c r="J17" s="65">
        <v>803166</v>
      </c>
      <c r="K17" s="65">
        <v>314466</v>
      </c>
      <c r="L17" s="65">
        <v>176000</v>
      </c>
      <c r="M17" s="65">
        <v>40501</v>
      </c>
      <c r="N17" s="65">
        <v>530967</v>
      </c>
      <c r="O17" s="65">
        <v>503446</v>
      </c>
      <c r="P17" s="65">
        <v>340378</v>
      </c>
      <c r="Q17" s="65">
        <v>1030089</v>
      </c>
      <c r="R17" s="65">
        <v>1873913</v>
      </c>
      <c r="S17" s="65">
        <v>158276</v>
      </c>
      <c r="T17" s="65">
        <v>311441</v>
      </c>
      <c r="U17" s="65">
        <v>231299</v>
      </c>
      <c r="V17" s="65">
        <v>701016</v>
      </c>
      <c r="W17" s="65">
        <v>3909062</v>
      </c>
      <c r="X17" s="65">
        <v>2530000</v>
      </c>
      <c r="Y17" s="65">
        <v>1379062</v>
      </c>
      <c r="Z17" s="145">
        <v>54.51</v>
      </c>
      <c r="AA17" s="160">
        <v>2530000</v>
      </c>
    </row>
    <row r="18" spans="1:27" ht="13.5">
      <c r="A18" s="198" t="s">
        <v>114</v>
      </c>
      <c r="B18" s="197"/>
      <c r="C18" s="160">
        <v>3488878</v>
      </c>
      <c r="D18" s="160"/>
      <c r="E18" s="161">
        <v>3200000</v>
      </c>
      <c r="F18" s="65">
        <v>3200000</v>
      </c>
      <c r="G18" s="65">
        <v>1591170</v>
      </c>
      <c r="H18" s="65">
        <v>-121989</v>
      </c>
      <c r="I18" s="65">
        <v>1085037</v>
      </c>
      <c r="J18" s="65">
        <v>2554218</v>
      </c>
      <c r="K18" s="65">
        <v>-64058</v>
      </c>
      <c r="L18" s="65">
        <v>1077610</v>
      </c>
      <c r="M18" s="65">
        <v>-1230822</v>
      </c>
      <c r="N18" s="65">
        <v>-217270</v>
      </c>
      <c r="O18" s="65">
        <v>961332</v>
      </c>
      <c r="P18" s="65">
        <v>801689</v>
      </c>
      <c r="Q18" s="65">
        <v>-504179</v>
      </c>
      <c r="R18" s="65">
        <v>1258842</v>
      </c>
      <c r="S18" s="65">
        <v>-282199</v>
      </c>
      <c r="T18" s="65">
        <v>756704</v>
      </c>
      <c r="U18" s="65">
        <v>819068</v>
      </c>
      <c r="V18" s="65">
        <v>1293573</v>
      </c>
      <c r="W18" s="65">
        <v>4889363</v>
      </c>
      <c r="X18" s="65">
        <v>3200000</v>
      </c>
      <c r="Y18" s="65">
        <v>1689363</v>
      </c>
      <c r="Z18" s="145">
        <v>52.79</v>
      </c>
      <c r="AA18" s="160">
        <v>3200000</v>
      </c>
    </row>
    <row r="19" spans="1:27" ht="13.5">
      <c r="A19" s="196" t="s">
        <v>34</v>
      </c>
      <c r="B19" s="200"/>
      <c r="C19" s="160">
        <v>138962993</v>
      </c>
      <c r="D19" s="160"/>
      <c r="E19" s="161">
        <v>164026384</v>
      </c>
      <c r="F19" s="65">
        <v>166503280</v>
      </c>
      <c r="G19" s="65">
        <v>53259000</v>
      </c>
      <c r="H19" s="65">
        <v>2302850</v>
      </c>
      <c r="I19" s="65">
        <v>1086000</v>
      </c>
      <c r="J19" s="65">
        <v>56647850</v>
      </c>
      <c r="K19" s="65">
        <v>0</v>
      </c>
      <c r="L19" s="65">
        <v>552000</v>
      </c>
      <c r="M19" s="65">
        <v>43943000</v>
      </c>
      <c r="N19" s="65">
        <v>44495000</v>
      </c>
      <c r="O19" s="65">
        <v>-236184</v>
      </c>
      <c r="P19" s="65">
        <v>1380251</v>
      </c>
      <c r="Q19" s="65">
        <v>33044000</v>
      </c>
      <c r="R19" s="65">
        <v>34188067</v>
      </c>
      <c r="S19" s="65">
        <v>-1020</v>
      </c>
      <c r="T19" s="65">
        <v>393591</v>
      </c>
      <c r="U19" s="65">
        <v>0</v>
      </c>
      <c r="V19" s="65">
        <v>392571</v>
      </c>
      <c r="W19" s="65">
        <v>135723488</v>
      </c>
      <c r="X19" s="65">
        <v>166503280</v>
      </c>
      <c r="Y19" s="65">
        <v>-30779792</v>
      </c>
      <c r="Z19" s="145">
        <v>-18.49</v>
      </c>
      <c r="AA19" s="160">
        <v>166503280</v>
      </c>
    </row>
    <row r="20" spans="1:27" ht="13.5">
      <c r="A20" s="196" t="s">
        <v>35</v>
      </c>
      <c r="B20" s="200" t="s">
        <v>96</v>
      </c>
      <c r="C20" s="160">
        <v>26288455</v>
      </c>
      <c r="D20" s="160"/>
      <c r="E20" s="161">
        <v>32171846</v>
      </c>
      <c r="F20" s="59">
        <v>61191846</v>
      </c>
      <c r="G20" s="59">
        <v>4679178</v>
      </c>
      <c r="H20" s="59">
        <v>2602637</v>
      </c>
      <c r="I20" s="59">
        <v>2465218</v>
      </c>
      <c r="J20" s="59">
        <v>9747033</v>
      </c>
      <c r="K20" s="59">
        <v>2112448</v>
      </c>
      <c r="L20" s="59">
        <v>1225344</v>
      </c>
      <c r="M20" s="59">
        <v>1575169</v>
      </c>
      <c r="N20" s="59">
        <v>4912961</v>
      </c>
      <c r="O20" s="59">
        <v>1116968</v>
      </c>
      <c r="P20" s="59">
        <v>2352949</v>
      </c>
      <c r="Q20" s="59">
        <v>2136173</v>
      </c>
      <c r="R20" s="59">
        <v>5606090</v>
      </c>
      <c r="S20" s="59">
        <v>23465031</v>
      </c>
      <c r="T20" s="59">
        <v>5075527</v>
      </c>
      <c r="U20" s="59">
        <v>3623295</v>
      </c>
      <c r="V20" s="59">
        <v>32163853</v>
      </c>
      <c r="W20" s="59">
        <v>52429937</v>
      </c>
      <c r="X20" s="59">
        <v>61191846</v>
      </c>
      <c r="Y20" s="59">
        <v>-8761909</v>
      </c>
      <c r="Z20" s="199">
        <v>-14.32</v>
      </c>
      <c r="AA20" s="135">
        <v>61191846</v>
      </c>
    </row>
    <row r="21" spans="1:27" ht="13.5">
      <c r="A21" s="196" t="s">
        <v>115</v>
      </c>
      <c r="B21" s="200"/>
      <c r="C21" s="160">
        <v>0</v>
      </c>
      <c r="D21" s="160"/>
      <c r="E21" s="161">
        <v>0</v>
      </c>
      <c r="F21" s="65">
        <v>0</v>
      </c>
      <c r="G21" s="65">
        <v>0</v>
      </c>
      <c r="H21" s="65">
        <v>0</v>
      </c>
      <c r="I21" s="87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87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87">
        <v>0</v>
      </c>
      <c r="X21" s="65">
        <v>0</v>
      </c>
      <c r="Y21" s="65">
        <v>0</v>
      </c>
      <c r="Z21" s="145">
        <v>0</v>
      </c>
      <c r="AA21" s="160">
        <v>0</v>
      </c>
    </row>
    <row r="22" spans="1:27" ht="24.75" customHeight="1">
      <c r="A22" s="201" t="s">
        <v>36</v>
      </c>
      <c r="B22" s="202"/>
      <c r="C22" s="203">
        <f aca="true" t="shared" si="0" ref="C22:Y22">SUM(C5:C21)</f>
        <v>1005080905</v>
      </c>
      <c r="D22" s="203">
        <f>SUM(D5:D21)</f>
        <v>0</v>
      </c>
      <c r="E22" s="204">
        <f t="shared" si="0"/>
        <v>1198854050</v>
      </c>
      <c r="F22" s="205">
        <f t="shared" si="0"/>
        <v>1275450946</v>
      </c>
      <c r="G22" s="205">
        <f t="shared" si="0"/>
        <v>213971148</v>
      </c>
      <c r="H22" s="205">
        <f t="shared" si="0"/>
        <v>88109363</v>
      </c>
      <c r="I22" s="205">
        <f t="shared" si="0"/>
        <v>79942049</v>
      </c>
      <c r="J22" s="205">
        <f t="shared" si="0"/>
        <v>382022560</v>
      </c>
      <c r="K22" s="205">
        <f t="shared" si="0"/>
        <v>70008994</v>
      </c>
      <c r="L22" s="205">
        <f t="shared" si="0"/>
        <v>94125560</v>
      </c>
      <c r="M22" s="205">
        <f t="shared" si="0"/>
        <v>136712611</v>
      </c>
      <c r="N22" s="205">
        <f t="shared" si="0"/>
        <v>300847165</v>
      </c>
      <c r="O22" s="205">
        <f t="shared" si="0"/>
        <v>89995853</v>
      </c>
      <c r="P22" s="205">
        <f t="shared" si="0"/>
        <v>102440560</v>
      </c>
      <c r="Q22" s="205">
        <f t="shared" si="0"/>
        <v>111834672</v>
      </c>
      <c r="R22" s="205">
        <f t="shared" si="0"/>
        <v>304271085</v>
      </c>
      <c r="S22" s="205">
        <f t="shared" si="0"/>
        <v>97303258</v>
      </c>
      <c r="T22" s="205">
        <f t="shared" si="0"/>
        <v>93737144</v>
      </c>
      <c r="U22" s="205">
        <f t="shared" si="0"/>
        <v>82147260</v>
      </c>
      <c r="V22" s="205">
        <f t="shared" si="0"/>
        <v>273187662</v>
      </c>
      <c r="W22" s="205">
        <f t="shared" si="0"/>
        <v>1260328472</v>
      </c>
      <c r="X22" s="205">
        <f t="shared" si="0"/>
        <v>1275450946</v>
      </c>
      <c r="Y22" s="205">
        <f t="shared" si="0"/>
        <v>-15122474</v>
      </c>
      <c r="Z22" s="206">
        <f>+IF(X22&lt;&gt;0,+(Y22/X22)*100,0)</f>
        <v>-1.185657045253389</v>
      </c>
      <c r="AA22" s="203">
        <f>SUM(AA5:AA21)</f>
        <v>1275450946</v>
      </c>
    </row>
    <row r="23" spans="1:27" ht="4.5" customHeight="1">
      <c r="A23" s="150"/>
      <c r="B23" s="200"/>
      <c r="C23" s="135"/>
      <c r="D23" s="135"/>
      <c r="E23" s="134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99"/>
      <c r="AA23" s="135"/>
    </row>
    <row r="24" spans="1:27" ht="13.5">
      <c r="A24" s="151" t="s">
        <v>116</v>
      </c>
      <c r="B24" s="207"/>
      <c r="C24" s="135"/>
      <c r="D24" s="135"/>
      <c r="E24" s="134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199"/>
      <c r="AA24" s="135"/>
    </row>
    <row r="25" spans="1:27" ht="13.5">
      <c r="A25" s="198" t="s">
        <v>117</v>
      </c>
      <c r="B25" s="197" t="s">
        <v>96</v>
      </c>
      <c r="C25" s="160">
        <v>364339735</v>
      </c>
      <c r="D25" s="160"/>
      <c r="E25" s="161">
        <v>387947832</v>
      </c>
      <c r="F25" s="65">
        <v>415947832</v>
      </c>
      <c r="G25" s="65">
        <v>25854864</v>
      </c>
      <c r="H25" s="65">
        <v>30598099</v>
      </c>
      <c r="I25" s="65">
        <v>28632760</v>
      </c>
      <c r="J25" s="65">
        <v>85085723</v>
      </c>
      <c r="K25" s="65">
        <v>36044749</v>
      </c>
      <c r="L25" s="65">
        <v>31641672</v>
      </c>
      <c r="M25" s="65">
        <v>36376567</v>
      </c>
      <c r="N25" s="65">
        <v>104062988</v>
      </c>
      <c r="O25" s="65">
        <v>30257737</v>
      </c>
      <c r="P25" s="65">
        <v>31123263</v>
      </c>
      <c r="Q25" s="65">
        <v>30970789</v>
      </c>
      <c r="R25" s="65">
        <v>92351789</v>
      </c>
      <c r="S25" s="65">
        <v>30197482</v>
      </c>
      <c r="T25" s="65">
        <v>33003725</v>
      </c>
      <c r="U25" s="65">
        <v>31400743</v>
      </c>
      <c r="V25" s="65">
        <v>94601950</v>
      </c>
      <c r="W25" s="65">
        <v>376102450</v>
      </c>
      <c r="X25" s="65">
        <v>415947832</v>
      </c>
      <c r="Y25" s="65">
        <v>-39845382</v>
      </c>
      <c r="Z25" s="145">
        <v>-9.58</v>
      </c>
      <c r="AA25" s="160">
        <v>415947832</v>
      </c>
    </row>
    <row r="26" spans="1:27" ht="13.5">
      <c r="A26" s="198" t="s">
        <v>38</v>
      </c>
      <c r="B26" s="197"/>
      <c r="C26" s="160">
        <v>13330953</v>
      </c>
      <c r="D26" s="160"/>
      <c r="E26" s="161">
        <v>15866089</v>
      </c>
      <c r="F26" s="65">
        <v>16566089</v>
      </c>
      <c r="G26" s="65">
        <v>721650</v>
      </c>
      <c r="H26" s="65">
        <v>1798364</v>
      </c>
      <c r="I26" s="65">
        <v>1272541</v>
      </c>
      <c r="J26" s="65">
        <v>3792555</v>
      </c>
      <c r="K26" s="65">
        <v>1986423</v>
      </c>
      <c r="L26" s="65">
        <v>1202085</v>
      </c>
      <c r="M26" s="65">
        <v>1293671</v>
      </c>
      <c r="N26" s="65">
        <v>4482179</v>
      </c>
      <c r="O26" s="65">
        <v>1368260</v>
      </c>
      <c r="P26" s="65">
        <v>1344927</v>
      </c>
      <c r="Q26" s="65">
        <v>1345608</v>
      </c>
      <c r="R26" s="65">
        <v>4058795</v>
      </c>
      <c r="S26" s="65">
        <v>1346719</v>
      </c>
      <c r="T26" s="65">
        <v>1362185</v>
      </c>
      <c r="U26" s="65">
        <v>1372493</v>
      </c>
      <c r="V26" s="65">
        <v>4081397</v>
      </c>
      <c r="W26" s="65">
        <v>16414926</v>
      </c>
      <c r="X26" s="65">
        <v>16566089</v>
      </c>
      <c r="Y26" s="65">
        <v>-151163</v>
      </c>
      <c r="Z26" s="145">
        <v>-0.91</v>
      </c>
      <c r="AA26" s="160">
        <v>16566089</v>
      </c>
    </row>
    <row r="27" spans="1:27" ht="13.5">
      <c r="A27" s="198" t="s">
        <v>118</v>
      </c>
      <c r="B27" s="197" t="s">
        <v>99</v>
      </c>
      <c r="C27" s="160">
        <v>0</v>
      </c>
      <c r="D27" s="160"/>
      <c r="E27" s="161">
        <v>106000000</v>
      </c>
      <c r="F27" s="65">
        <v>106000000</v>
      </c>
      <c r="G27" s="65">
        <v>106000000</v>
      </c>
      <c r="H27" s="65">
        <v>0</v>
      </c>
      <c r="I27" s="65">
        <v>0</v>
      </c>
      <c r="J27" s="65">
        <v>106000000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106000000</v>
      </c>
      <c r="X27" s="65">
        <v>106000000</v>
      </c>
      <c r="Y27" s="65">
        <v>0</v>
      </c>
      <c r="Z27" s="145">
        <v>0</v>
      </c>
      <c r="AA27" s="160">
        <v>106000000</v>
      </c>
    </row>
    <row r="28" spans="1:27" ht="13.5">
      <c r="A28" s="198" t="s">
        <v>39</v>
      </c>
      <c r="B28" s="197" t="s">
        <v>96</v>
      </c>
      <c r="C28" s="160">
        <v>38592691</v>
      </c>
      <c r="D28" s="160"/>
      <c r="E28" s="161">
        <v>36900000</v>
      </c>
      <c r="F28" s="65">
        <v>41500000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41500000</v>
      </c>
      <c r="Y28" s="65">
        <v>-41500000</v>
      </c>
      <c r="Z28" s="145">
        <v>-100</v>
      </c>
      <c r="AA28" s="160">
        <v>41500000</v>
      </c>
    </row>
    <row r="29" spans="1:27" ht="13.5">
      <c r="A29" s="198" t="s">
        <v>40</v>
      </c>
      <c r="B29" s="197"/>
      <c r="C29" s="160">
        <v>14697359</v>
      </c>
      <c r="D29" s="160"/>
      <c r="E29" s="161">
        <v>44725187</v>
      </c>
      <c r="F29" s="65">
        <v>30725187</v>
      </c>
      <c r="G29" s="65">
        <v>69625</v>
      </c>
      <c r="H29" s="65">
        <v>28153</v>
      </c>
      <c r="I29" s="65">
        <v>168056</v>
      </c>
      <c r="J29" s="65">
        <v>265834</v>
      </c>
      <c r="K29" s="65">
        <v>90315</v>
      </c>
      <c r="L29" s="65">
        <v>66307</v>
      </c>
      <c r="M29" s="65">
        <v>108721</v>
      </c>
      <c r="N29" s="65">
        <v>265343</v>
      </c>
      <c r="O29" s="65">
        <v>7236180</v>
      </c>
      <c r="P29" s="65">
        <v>102176</v>
      </c>
      <c r="Q29" s="65">
        <v>128032</v>
      </c>
      <c r="R29" s="65">
        <v>7466388</v>
      </c>
      <c r="S29" s="65">
        <v>32855</v>
      </c>
      <c r="T29" s="65">
        <v>0</v>
      </c>
      <c r="U29" s="65">
        <v>106576</v>
      </c>
      <c r="V29" s="65">
        <v>139431</v>
      </c>
      <c r="W29" s="65">
        <v>8136996</v>
      </c>
      <c r="X29" s="65">
        <v>30725187</v>
      </c>
      <c r="Y29" s="65">
        <v>-22588191</v>
      </c>
      <c r="Z29" s="145">
        <v>-73.52</v>
      </c>
      <c r="AA29" s="160">
        <v>30725187</v>
      </c>
    </row>
    <row r="30" spans="1:27" ht="13.5">
      <c r="A30" s="198" t="s">
        <v>119</v>
      </c>
      <c r="B30" s="197" t="s">
        <v>96</v>
      </c>
      <c r="C30" s="160">
        <v>234314846</v>
      </c>
      <c r="D30" s="160"/>
      <c r="E30" s="161">
        <v>308000000</v>
      </c>
      <c r="F30" s="65">
        <v>308000000</v>
      </c>
      <c r="G30" s="65">
        <v>47657</v>
      </c>
      <c r="H30" s="65">
        <v>22628637</v>
      </c>
      <c r="I30" s="65">
        <v>35505749</v>
      </c>
      <c r="J30" s="65">
        <v>58182043</v>
      </c>
      <c r="K30" s="65">
        <v>17755410</v>
      </c>
      <c r="L30" s="65">
        <v>21283104</v>
      </c>
      <c r="M30" s="65">
        <v>18796103</v>
      </c>
      <c r="N30" s="65">
        <v>57834617</v>
      </c>
      <c r="O30" s="65">
        <v>23539201</v>
      </c>
      <c r="P30" s="65">
        <v>21724995</v>
      </c>
      <c r="Q30" s="65">
        <v>17673149</v>
      </c>
      <c r="R30" s="65">
        <v>62937345</v>
      </c>
      <c r="S30" s="65">
        <v>18243322</v>
      </c>
      <c r="T30" s="65">
        <v>17586182</v>
      </c>
      <c r="U30" s="65">
        <v>23154514</v>
      </c>
      <c r="V30" s="65">
        <v>58984018</v>
      </c>
      <c r="W30" s="65">
        <v>237938023</v>
      </c>
      <c r="X30" s="65">
        <v>308000000</v>
      </c>
      <c r="Y30" s="65">
        <v>-70061977</v>
      </c>
      <c r="Z30" s="145">
        <v>-22.75</v>
      </c>
      <c r="AA30" s="160">
        <v>308000000</v>
      </c>
    </row>
    <row r="31" spans="1:27" ht="13.5">
      <c r="A31" s="198" t="s">
        <v>120</v>
      </c>
      <c r="B31" s="197" t="s">
        <v>121</v>
      </c>
      <c r="C31" s="160">
        <v>0</v>
      </c>
      <c r="D31" s="160"/>
      <c r="E31" s="161">
        <v>48755287</v>
      </c>
      <c r="F31" s="65">
        <v>60855287</v>
      </c>
      <c r="G31" s="65">
        <v>3009029</v>
      </c>
      <c r="H31" s="65">
        <v>5421747</v>
      </c>
      <c r="I31" s="65">
        <v>7039481</v>
      </c>
      <c r="J31" s="65">
        <v>15470257</v>
      </c>
      <c r="K31" s="65">
        <v>8703118</v>
      </c>
      <c r="L31" s="65">
        <v>5640878</v>
      </c>
      <c r="M31" s="65">
        <v>4434984</v>
      </c>
      <c r="N31" s="65">
        <v>18778980</v>
      </c>
      <c r="O31" s="65">
        <v>6331699</v>
      </c>
      <c r="P31" s="65">
        <v>2167937</v>
      </c>
      <c r="Q31" s="65">
        <v>5003090</v>
      </c>
      <c r="R31" s="65">
        <v>13502726</v>
      </c>
      <c r="S31" s="65">
        <v>3418820</v>
      </c>
      <c r="T31" s="65">
        <v>6715633</v>
      </c>
      <c r="U31" s="65">
        <v>10673466</v>
      </c>
      <c r="V31" s="65">
        <v>20807919</v>
      </c>
      <c r="W31" s="65">
        <v>68559882</v>
      </c>
      <c r="X31" s="65">
        <v>60855287</v>
      </c>
      <c r="Y31" s="65">
        <v>7704595</v>
      </c>
      <c r="Z31" s="145">
        <v>12.66</v>
      </c>
      <c r="AA31" s="160">
        <v>60855287</v>
      </c>
    </row>
    <row r="32" spans="1:27" ht="13.5">
      <c r="A32" s="198" t="s">
        <v>122</v>
      </c>
      <c r="B32" s="197"/>
      <c r="C32" s="160">
        <v>0</v>
      </c>
      <c r="D32" s="160"/>
      <c r="E32" s="161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  <c r="Z32" s="145">
        <v>0</v>
      </c>
      <c r="AA32" s="160">
        <v>0</v>
      </c>
    </row>
    <row r="33" spans="1:27" ht="13.5">
      <c r="A33" s="198" t="s">
        <v>42</v>
      </c>
      <c r="B33" s="197"/>
      <c r="C33" s="160">
        <v>3191000</v>
      </c>
      <c r="D33" s="160"/>
      <c r="E33" s="161">
        <v>3550000</v>
      </c>
      <c r="F33" s="65">
        <v>3550000</v>
      </c>
      <c r="G33" s="65">
        <v>1550000</v>
      </c>
      <c r="H33" s="65">
        <v>0</v>
      </c>
      <c r="I33" s="65">
        <v>0</v>
      </c>
      <c r="J33" s="65">
        <v>1550000</v>
      </c>
      <c r="K33" s="65">
        <v>0</v>
      </c>
      <c r="L33" s="65">
        <v>167000</v>
      </c>
      <c r="M33" s="65">
        <v>0</v>
      </c>
      <c r="N33" s="65">
        <v>167000</v>
      </c>
      <c r="O33" s="65">
        <v>90000</v>
      </c>
      <c r="P33" s="65">
        <v>0</v>
      </c>
      <c r="Q33" s="65">
        <v>0</v>
      </c>
      <c r="R33" s="65">
        <v>90000</v>
      </c>
      <c r="S33" s="65">
        <v>1000770</v>
      </c>
      <c r="T33" s="65">
        <v>770</v>
      </c>
      <c r="U33" s="65">
        <v>98460</v>
      </c>
      <c r="V33" s="65">
        <v>1100000</v>
      </c>
      <c r="W33" s="65">
        <v>2907000</v>
      </c>
      <c r="X33" s="65">
        <v>3550000</v>
      </c>
      <c r="Y33" s="65">
        <v>-643000</v>
      </c>
      <c r="Z33" s="145">
        <v>-18.11</v>
      </c>
      <c r="AA33" s="160">
        <v>3550000</v>
      </c>
    </row>
    <row r="34" spans="1:27" ht="13.5">
      <c r="A34" s="198" t="s">
        <v>43</v>
      </c>
      <c r="B34" s="197" t="s">
        <v>123</v>
      </c>
      <c r="C34" s="160">
        <v>361579840</v>
      </c>
      <c r="D34" s="160"/>
      <c r="E34" s="161">
        <v>247109655</v>
      </c>
      <c r="F34" s="65">
        <v>292137855</v>
      </c>
      <c r="G34" s="65">
        <v>7832190</v>
      </c>
      <c r="H34" s="65">
        <v>18870189</v>
      </c>
      <c r="I34" s="65">
        <v>17657454</v>
      </c>
      <c r="J34" s="65">
        <v>44359833</v>
      </c>
      <c r="K34" s="65">
        <v>16364558</v>
      </c>
      <c r="L34" s="65">
        <v>19389233</v>
      </c>
      <c r="M34" s="65">
        <v>18179167</v>
      </c>
      <c r="N34" s="65">
        <v>53932958</v>
      </c>
      <c r="O34" s="65">
        <v>18402738</v>
      </c>
      <c r="P34" s="65">
        <v>19072500</v>
      </c>
      <c r="Q34" s="65">
        <v>21670105</v>
      </c>
      <c r="R34" s="65">
        <v>59145343</v>
      </c>
      <c r="S34" s="65">
        <v>41159471</v>
      </c>
      <c r="T34" s="65">
        <v>24952922</v>
      </c>
      <c r="U34" s="65">
        <v>34581795</v>
      </c>
      <c r="V34" s="65">
        <v>100694188</v>
      </c>
      <c r="W34" s="65">
        <v>258132322</v>
      </c>
      <c r="X34" s="65">
        <v>292137855</v>
      </c>
      <c r="Y34" s="65">
        <v>-34005533</v>
      </c>
      <c r="Z34" s="145">
        <v>-11.64</v>
      </c>
      <c r="AA34" s="160">
        <v>292137855</v>
      </c>
    </row>
    <row r="35" spans="1:27" ht="13.5">
      <c r="A35" s="196" t="s">
        <v>124</v>
      </c>
      <c r="B35" s="200"/>
      <c r="C35" s="160">
        <v>0</v>
      </c>
      <c r="D35" s="160"/>
      <c r="E35" s="161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145">
        <v>0</v>
      </c>
      <c r="AA35" s="160">
        <v>0</v>
      </c>
    </row>
    <row r="36" spans="1:27" ht="12.75">
      <c r="A36" s="208" t="s">
        <v>44</v>
      </c>
      <c r="B36" s="202"/>
      <c r="C36" s="203">
        <f aca="true" t="shared" si="1" ref="C36:Y36">SUM(C25:C35)</f>
        <v>1030046424</v>
      </c>
      <c r="D36" s="203">
        <f>SUM(D25:D35)</f>
        <v>0</v>
      </c>
      <c r="E36" s="204">
        <f t="shared" si="1"/>
        <v>1198854050</v>
      </c>
      <c r="F36" s="205">
        <f t="shared" si="1"/>
        <v>1275282250</v>
      </c>
      <c r="G36" s="205">
        <f t="shared" si="1"/>
        <v>145085015</v>
      </c>
      <c r="H36" s="205">
        <f t="shared" si="1"/>
        <v>79345189</v>
      </c>
      <c r="I36" s="205">
        <f t="shared" si="1"/>
        <v>90276041</v>
      </c>
      <c r="J36" s="205">
        <f t="shared" si="1"/>
        <v>314706245</v>
      </c>
      <c r="K36" s="205">
        <f t="shared" si="1"/>
        <v>80944573</v>
      </c>
      <c r="L36" s="205">
        <f t="shared" si="1"/>
        <v>79390279</v>
      </c>
      <c r="M36" s="205">
        <f t="shared" si="1"/>
        <v>79189213</v>
      </c>
      <c r="N36" s="205">
        <f t="shared" si="1"/>
        <v>239524065</v>
      </c>
      <c r="O36" s="205">
        <f t="shared" si="1"/>
        <v>87225815</v>
      </c>
      <c r="P36" s="205">
        <f t="shared" si="1"/>
        <v>75535798</v>
      </c>
      <c r="Q36" s="205">
        <f t="shared" si="1"/>
        <v>76790773</v>
      </c>
      <c r="R36" s="205">
        <f t="shared" si="1"/>
        <v>239552386</v>
      </c>
      <c r="S36" s="205">
        <f t="shared" si="1"/>
        <v>95399439</v>
      </c>
      <c r="T36" s="205">
        <f t="shared" si="1"/>
        <v>83621417</v>
      </c>
      <c r="U36" s="205">
        <f t="shared" si="1"/>
        <v>101388047</v>
      </c>
      <c r="V36" s="205">
        <f t="shared" si="1"/>
        <v>280408903</v>
      </c>
      <c r="W36" s="205">
        <f t="shared" si="1"/>
        <v>1074191599</v>
      </c>
      <c r="X36" s="205">
        <f t="shared" si="1"/>
        <v>1275282250</v>
      </c>
      <c r="Y36" s="205">
        <f t="shared" si="1"/>
        <v>-201090651</v>
      </c>
      <c r="Z36" s="206">
        <f>+IF(X36&lt;&gt;0,+(Y36/X36)*100,0)</f>
        <v>-15.768325090386853</v>
      </c>
      <c r="AA36" s="203">
        <f>SUM(AA25:AA35)</f>
        <v>1275282250</v>
      </c>
    </row>
    <row r="37" spans="1:27" ht="4.5" customHeight="1">
      <c r="A37" s="150"/>
      <c r="B37" s="200"/>
      <c r="C37" s="209"/>
      <c r="D37" s="209"/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2"/>
      <c r="AA37" s="209"/>
    </row>
    <row r="38" spans="1:27" ht="13.5">
      <c r="A38" s="213" t="s">
        <v>45</v>
      </c>
      <c r="B38" s="200"/>
      <c r="C38" s="214">
        <f aca="true" t="shared" si="2" ref="C38:Y38">+C22-C36</f>
        <v>-24965519</v>
      </c>
      <c r="D38" s="214">
        <f>+D22-D36</f>
        <v>0</v>
      </c>
      <c r="E38" s="215">
        <f t="shared" si="2"/>
        <v>0</v>
      </c>
      <c r="F38" s="111">
        <f t="shared" si="2"/>
        <v>168696</v>
      </c>
      <c r="G38" s="111">
        <f t="shared" si="2"/>
        <v>68886133</v>
      </c>
      <c r="H38" s="111">
        <f t="shared" si="2"/>
        <v>8764174</v>
      </c>
      <c r="I38" s="111">
        <f t="shared" si="2"/>
        <v>-10333992</v>
      </c>
      <c r="J38" s="111">
        <f t="shared" si="2"/>
        <v>67316315</v>
      </c>
      <c r="K38" s="111">
        <f t="shared" si="2"/>
        <v>-10935579</v>
      </c>
      <c r="L38" s="111">
        <f t="shared" si="2"/>
        <v>14735281</v>
      </c>
      <c r="M38" s="111">
        <f t="shared" si="2"/>
        <v>57523398</v>
      </c>
      <c r="N38" s="111">
        <f t="shared" si="2"/>
        <v>61323100</v>
      </c>
      <c r="O38" s="111">
        <f t="shared" si="2"/>
        <v>2770038</v>
      </c>
      <c r="P38" s="111">
        <f t="shared" si="2"/>
        <v>26904762</v>
      </c>
      <c r="Q38" s="111">
        <f t="shared" si="2"/>
        <v>35043899</v>
      </c>
      <c r="R38" s="111">
        <f t="shared" si="2"/>
        <v>64718699</v>
      </c>
      <c r="S38" s="111">
        <f t="shared" si="2"/>
        <v>1903819</v>
      </c>
      <c r="T38" s="111">
        <f t="shared" si="2"/>
        <v>10115727</v>
      </c>
      <c r="U38" s="111">
        <f t="shared" si="2"/>
        <v>-19240787</v>
      </c>
      <c r="V38" s="111">
        <f t="shared" si="2"/>
        <v>-7221241</v>
      </c>
      <c r="W38" s="111">
        <f t="shared" si="2"/>
        <v>186136873</v>
      </c>
      <c r="X38" s="111">
        <f>IF(F22=F36,0,X22-X36)</f>
        <v>168696</v>
      </c>
      <c r="Y38" s="111">
        <f t="shared" si="2"/>
        <v>185968177</v>
      </c>
      <c r="Z38" s="216">
        <f>+IF(X38&lt;&gt;0,+(Y38/X38)*100,0)</f>
        <v>110238.64051311235</v>
      </c>
      <c r="AA38" s="214">
        <f>+AA22-AA36</f>
        <v>168696</v>
      </c>
    </row>
    <row r="39" spans="1:27" ht="13.5">
      <c r="A39" s="196" t="s">
        <v>46</v>
      </c>
      <c r="B39" s="200"/>
      <c r="C39" s="160">
        <v>51843635</v>
      </c>
      <c r="D39" s="160"/>
      <c r="E39" s="161">
        <v>0</v>
      </c>
      <c r="F39" s="65">
        <v>91892847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65">
        <v>0</v>
      </c>
      <c r="W39" s="65">
        <v>0</v>
      </c>
      <c r="X39" s="65">
        <v>91892847</v>
      </c>
      <c r="Y39" s="65">
        <v>-91892847</v>
      </c>
      <c r="Z39" s="145">
        <v>-100</v>
      </c>
      <c r="AA39" s="160">
        <v>91892847</v>
      </c>
    </row>
    <row r="40" spans="1:27" ht="13.5">
      <c r="A40" s="196" t="s">
        <v>125</v>
      </c>
      <c r="B40" s="200" t="s">
        <v>126</v>
      </c>
      <c r="C40" s="135">
        <v>0</v>
      </c>
      <c r="D40" s="135"/>
      <c r="E40" s="161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199">
        <v>0</v>
      </c>
      <c r="AA40" s="135">
        <v>0</v>
      </c>
    </row>
    <row r="41" spans="1:27" ht="13.5">
      <c r="A41" s="196" t="s">
        <v>127</v>
      </c>
      <c r="B41" s="200"/>
      <c r="C41" s="162">
        <v>0</v>
      </c>
      <c r="D41" s="162"/>
      <c r="E41" s="161">
        <v>0</v>
      </c>
      <c r="F41" s="65">
        <v>0</v>
      </c>
      <c r="G41" s="217">
        <v>0</v>
      </c>
      <c r="H41" s="217">
        <v>0</v>
      </c>
      <c r="I41" s="217">
        <v>0</v>
      </c>
      <c r="J41" s="65">
        <v>0</v>
      </c>
      <c r="K41" s="217">
        <v>0</v>
      </c>
      <c r="L41" s="217">
        <v>0</v>
      </c>
      <c r="M41" s="65">
        <v>0</v>
      </c>
      <c r="N41" s="217">
        <v>0</v>
      </c>
      <c r="O41" s="217">
        <v>0</v>
      </c>
      <c r="P41" s="217">
        <v>0</v>
      </c>
      <c r="Q41" s="65">
        <v>0</v>
      </c>
      <c r="R41" s="217">
        <v>0</v>
      </c>
      <c r="S41" s="217">
        <v>0</v>
      </c>
      <c r="T41" s="65">
        <v>0</v>
      </c>
      <c r="U41" s="217">
        <v>0</v>
      </c>
      <c r="V41" s="217">
        <v>0</v>
      </c>
      <c r="W41" s="217">
        <v>0</v>
      </c>
      <c r="X41" s="65">
        <v>0</v>
      </c>
      <c r="Y41" s="217">
        <v>0</v>
      </c>
      <c r="Z41" s="218">
        <v>0</v>
      </c>
      <c r="AA41" s="219">
        <v>0</v>
      </c>
    </row>
    <row r="42" spans="1:27" ht="24.75" customHeight="1">
      <c r="A42" s="220" t="s">
        <v>47</v>
      </c>
      <c r="B42" s="200"/>
      <c r="C42" s="221">
        <f aca="true" t="shared" si="3" ref="C42:Y42">SUM(C38:C41)</f>
        <v>26878116</v>
      </c>
      <c r="D42" s="221">
        <f>SUM(D38:D41)</f>
        <v>0</v>
      </c>
      <c r="E42" s="222">
        <f t="shared" si="3"/>
        <v>0</v>
      </c>
      <c r="F42" s="93">
        <f t="shared" si="3"/>
        <v>92061543</v>
      </c>
      <c r="G42" s="93">
        <f t="shared" si="3"/>
        <v>68886133</v>
      </c>
      <c r="H42" s="93">
        <f t="shared" si="3"/>
        <v>8764174</v>
      </c>
      <c r="I42" s="93">
        <f t="shared" si="3"/>
        <v>-10333992</v>
      </c>
      <c r="J42" s="93">
        <f t="shared" si="3"/>
        <v>67316315</v>
      </c>
      <c r="K42" s="93">
        <f t="shared" si="3"/>
        <v>-10935579</v>
      </c>
      <c r="L42" s="93">
        <f t="shared" si="3"/>
        <v>14735281</v>
      </c>
      <c r="M42" s="93">
        <f t="shared" si="3"/>
        <v>57523398</v>
      </c>
      <c r="N42" s="93">
        <f t="shared" si="3"/>
        <v>61323100</v>
      </c>
      <c r="O42" s="93">
        <f t="shared" si="3"/>
        <v>2770038</v>
      </c>
      <c r="P42" s="93">
        <f t="shared" si="3"/>
        <v>26904762</v>
      </c>
      <c r="Q42" s="93">
        <f t="shared" si="3"/>
        <v>35043899</v>
      </c>
      <c r="R42" s="93">
        <f t="shared" si="3"/>
        <v>64718699</v>
      </c>
      <c r="S42" s="93">
        <f t="shared" si="3"/>
        <v>1903819</v>
      </c>
      <c r="T42" s="93">
        <f t="shared" si="3"/>
        <v>10115727</v>
      </c>
      <c r="U42" s="93">
        <f t="shared" si="3"/>
        <v>-19240787</v>
      </c>
      <c r="V42" s="93">
        <f t="shared" si="3"/>
        <v>-7221241</v>
      </c>
      <c r="W42" s="93">
        <f t="shared" si="3"/>
        <v>186136873</v>
      </c>
      <c r="X42" s="93">
        <f t="shared" si="3"/>
        <v>92061543</v>
      </c>
      <c r="Y42" s="93">
        <f t="shared" si="3"/>
        <v>94075330</v>
      </c>
      <c r="Z42" s="223">
        <f>+IF(X42&lt;&gt;0,+(Y42/X42)*100,0)</f>
        <v>102.18743563748438</v>
      </c>
      <c r="AA42" s="221">
        <f>SUM(AA38:AA41)</f>
        <v>92061543</v>
      </c>
    </row>
    <row r="43" spans="1:27" ht="13.5">
      <c r="A43" s="196" t="s">
        <v>128</v>
      </c>
      <c r="B43" s="200"/>
      <c r="C43" s="162">
        <v>0</v>
      </c>
      <c r="D43" s="162"/>
      <c r="E43" s="163">
        <v>0</v>
      </c>
      <c r="F43" s="164">
        <v>0</v>
      </c>
      <c r="G43" s="164">
        <v>0</v>
      </c>
      <c r="H43" s="164">
        <v>0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4">
        <v>0</v>
      </c>
      <c r="V43" s="164">
        <v>0</v>
      </c>
      <c r="W43" s="164">
        <v>0</v>
      </c>
      <c r="X43" s="164">
        <v>0</v>
      </c>
      <c r="Y43" s="164">
        <v>0</v>
      </c>
      <c r="Z43" s="146">
        <v>0</v>
      </c>
      <c r="AA43" s="162">
        <v>0</v>
      </c>
    </row>
    <row r="44" spans="1:27" ht="13.5">
      <c r="A44" s="224" t="s">
        <v>129</v>
      </c>
      <c r="B44" s="200"/>
      <c r="C44" s="225">
        <f aca="true" t="shared" si="4" ref="C44:Y44">+C42-C43</f>
        <v>26878116</v>
      </c>
      <c r="D44" s="225">
        <f>+D42-D43</f>
        <v>0</v>
      </c>
      <c r="E44" s="226">
        <f t="shared" si="4"/>
        <v>0</v>
      </c>
      <c r="F44" s="82">
        <f t="shared" si="4"/>
        <v>92061543</v>
      </c>
      <c r="G44" s="82">
        <f t="shared" si="4"/>
        <v>68886133</v>
      </c>
      <c r="H44" s="82">
        <f t="shared" si="4"/>
        <v>8764174</v>
      </c>
      <c r="I44" s="82">
        <f t="shared" si="4"/>
        <v>-10333992</v>
      </c>
      <c r="J44" s="82">
        <f t="shared" si="4"/>
        <v>67316315</v>
      </c>
      <c r="K44" s="82">
        <f t="shared" si="4"/>
        <v>-10935579</v>
      </c>
      <c r="L44" s="82">
        <f t="shared" si="4"/>
        <v>14735281</v>
      </c>
      <c r="M44" s="82">
        <f t="shared" si="4"/>
        <v>57523398</v>
      </c>
      <c r="N44" s="82">
        <f t="shared" si="4"/>
        <v>61323100</v>
      </c>
      <c r="O44" s="82">
        <f t="shared" si="4"/>
        <v>2770038</v>
      </c>
      <c r="P44" s="82">
        <f t="shared" si="4"/>
        <v>26904762</v>
      </c>
      <c r="Q44" s="82">
        <f t="shared" si="4"/>
        <v>35043899</v>
      </c>
      <c r="R44" s="82">
        <f t="shared" si="4"/>
        <v>64718699</v>
      </c>
      <c r="S44" s="82">
        <f t="shared" si="4"/>
        <v>1903819</v>
      </c>
      <c r="T44" s="82">
        <f t="shared" si="4"/>
        <v>10115727</v>
      </c>
      <c r="U44" s="82">
        <f t="shared" si="4"/>
        <v>-19240787</v>
      </c>
      <c r="V44" s="82">
        <f t="shared" si="4"/>
        <v>-7221241</v>
      </c>
      <c r="W44" s="82">
        <f t="shared" si="4"/>
        <v>186136873</v>
      </c>
      <c r="X44" s="82">
        <f t="shared" si="4"/>
        <v>92061543</v>
      </c>
      <c r="Y44" s="82">
        <f t="shared" si="4"/>
        <v>94075330</v>
      </c>
      <c r="Z44" s="227">
        <f>+IF(X44&lt;&gt;0,+(Y44/X44)*100,0)</f>
        <v>102.18743563748438</v>
      </c>
      <c r="AA44" s="225">
        <f>+AA42-AA43</f>
        <v>92061543</v>
      </c>
    </row>
    <row r="45" spans="1:27" ht="13.5">
      <c r="A45" s="196" t="s">
        <v>130</v>
      </c>
      <c r="B45" s="200"/>
      <c r="C45" s="162">
        <v>0</v>
      </c>
      <c r="D45" s="162"/>
      <c r="E45" s="163">
        <v>0</v>
      </c>
      <c r="F45" s="164">
        <v>0</v>
      </c>
      <c r="G45" s="164">
        <v>0</v>
      </c>
      <c r="H45" s="164">
        <v>0</v>
      </c>
      <c r="I45" s="164">
        <v>0</v>
      </c>
      <c r="J45" s="228">
        <v>0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228">
        <v>0</v>
      </c>
      <c r="R45" s="164">
        <v>0</v>
      </c>
      <c r="S45" s="164">
        <v>0</v>
      </c>
      <c r="T45" s="164">
        <v>0</v>
      </c>
      <c r="U45" s="164">
        <v>0</v>
      </c>
      <c r="V45" s="164">
        <v>0</v>
      </c>
      <c r="W45" s="164">
        <v>0</v>
      </c>
      <c r="X45" s="228">
        <v>0</v>
      </c>
      <c r="Y45" s="164">
        <v>0</v>
      </c>
      <c r="Z45" s="146">
        <v>0</v>
      </c>
      <c r="AA45" s="162">
        <v>0</v>
      </c>
    </row>
    <row r="46" spans="1:27" ht="13.5">
      <c r="A46" s="224" t="s">
        <v>131</v>
      </c>
      <c r="B46" s="200"/>
      <c r="C46" s="221">
        <f aca="true" t="shared" si="5" ref="C46:Y46">SUM(C44:C45)</f>
        <v>26878116</v>
      </c>
      <c r="D46" s="221">
        <f>SUM(D44:D45)</f>
        <v>0</v>
      </c>
      <c r="E46" s="222">
        <f t="shared" si="5"/>
        <v>0</v>
      </c>
      <c r="F46" s="93">
        <f t="shared" si="5"/>
        <v>92061543</v>
      </c>
      <c r="G46" s="93">
        <f t="shared" si="5"/>
        <v>68886133</v>
      </c>
      <c r="H46" s="93">
        <f t="shared" si="5"/>
        <v>8764174</v>
      </c>
      <c r="I46" s="93">
        <f t="shared" si="5"/>
        <v>-10333992</v>
      </c>
      <c r="J46" s="93">
        <f t="shared" si="5"/>
        <v>67316315</v>
      </c>
      <c r="K46" s="93">
        <f t="shared" si="5"/>
        <v>-10935579</v>
      </c>
      <c r="L46" s="93">
        <f t="shared" si="5"/>
        <v>14735281</v>
      </c>
      <c r="M46" s="93">
        <f t="shared" si="5"/>
        <v>57523398</v>
      </c>
      <c r="N46" s="93">
        <f t="shared" si="5"/>
        <v>61323100</v>
      </c>
      <c r="O46" s="93">
        <f t="shared" si="5"/>
        <v>2770038</v>
      </c>
      <c r="P46" s="93">
        <f t="shared" si="5"/>
        <v>26904762</v>
      </c>
      <c r="Q46" s="93">
        <f t="shared" si="5"/>
        <v>35043899</v>
      </c>
      <c r="R46" s="93">
        <f t="shared" si="5"/>
        <v>64718699</v>
      </c>
      <c r="S46" s="93">
        <f t="shared" si="5"/>
        <v>1903819</v>
      </c>
      <c r="T46" s="93">
        <f t="shared" si="5"/>
        <v>10115727</v>
      </c>
      <c r="U46" s="93">
        <f t="shared" si="5"/>
        <v>-19240787</v>
      </c>
      <c r="V46" s="93">
        <f t="shared" si="5"/>
        <v>-7221241</v>
      </c>
      <c r="W46" s="93">
        <f t="shared" si="5"/>
        <v>186136873</v>
      </c>
      <c r="X46" s="93">
        <f t="shared" si="5"/>
        <v>92061543</v>
      </c>
      <c r="Y46" s="93">
        <f t="shared" si="5"/>
        <v>94075330</v>
      </c>
      <c r="Z46" s="223">
        <f>+IF(X46&lt;&gt;0,+(Y46/X46)*100,0)</f>
        <v>102.18743563748438</v>
      </c>
      <c r="AA46" s="221">
        <f>SUM(AA44:AA45)</f>
        <v>92061543</v>
      </c>
    </row>
    <row r="47" spans="1:27" ht="13.5">
      <c r="A47" s="229" t="s">
        <v>48</v>
      </c>
      <c r="B47" s="200" t="s">
        <v>132</v>
      </c>
      <c r="C47" s="162">
        <v>0</v>
      </c>
      <c r="D47" s="162"/>
      <c r="E47" s="163">
        <v>0</v>
      </c>
      <c r="F47" s="164">
        <v>0</v>
      </c>
      <c r="G47" s="65">
        <v>0</v>
      </c>
      <c r="H47" s="65">
        <v>0</v>
      </c>
      <c r="I47" s="87">
        <v>0</v>
      </c>
      <c r="J47" s="65">
        <v>0</v>
      </c>
      <c r="K47" s="65">
        <v>0</v>
      </c>
      <c r="L47" s="65">
        <v>0</v>
      </c>
      <c r="M47" s="164">
        <v>0</v>
      </c>
      <c r="N47" s="65">
        <v>0</v>
      </c>
      <c r="O47" s="65">
        <v>0</v>
      </c>
      <c r="P47" s="87">
        <v>0</v>
      </c>
      <c r="Q47" s="65">
        <v>0</v>
      </c>
      <c r="R47" s="65">
        <v>0</v>
      </c>
      <c r="S47" s="65">
        <v>0</v>
      </c>
      <c r="T47" s="164">
        <v>0</v>
      </c>
      <c r="U47" s="65">
        <v>0</v>
      </c>
      <c r="V47" s="65">
        <v>0</v>
      </c>
      <c r="W47" s="87">
        <v>0</v>
      </c>
      <c r="X47" s="65">
        <v>0</v>
      </c>
      <c r="Y47" s="65">
        <v>0</v>
      </c>
      <c r="Z47" s="145">
        <v>0</v>
      </c>
      <c r="AA47" s="160">
        <v>0</v>
      </c>
    </row>
    <row r="48" spans="1:27" ht="13.5">
      <c r="A48" s="230" t="s">
        <v>49</v>
      </c>
      <c r="B48" s="231"/>
      <c r="C48" s="232">
        <f aca="true" t="shared" si="6" ref="C48:Y48">SUM(C46:C47)</f>
        <v>26878116</v>
      </c>
      <c r="D48" s="232">
        <f>SUM(D46:D47)</f>
        <v>0</v>
      </c>
      <c r="E48" s="233">
        <f t="shared" si="6"/>
        <v>0</v>
      </c>
      <c r="F48" s="234">
        <f t="shared" si="6"/>
        <v>92061543</v>
      </c>
      <c r="G48" s="234">
        <f t="shared" si="6"/>
        <v>68886133</v>
      </c>
      <c r="H48" s="235">
        <f t="shared" si="6"/>
        <v>8764174</v>
      </c>
      <c r="I48" s="235">
        <f t="shared" si="6"/>
        <v>-10333992</v>
      </c>
      <c r="J48" s="235">
        <f t="shared" si="6"/>
        <v>67316315</v>
      </c>
      <c r="K48" s="235">
        <f t="shared" si="6"/>
        <v>-10935579</v>
      </c>
      <c r="L48" s="235">
        <f t="shared" si="6"/>
        <v>14735281</v>
      </c>
      <c r="M48" s="234">
        <f t="shared" si="6"/>
        <v>57523398</v>
      </c>
      <c r="N48" s="234">
        <f t="shared" si="6"/>
        <v>61323100</v>
      </c>
      <c r="O48" s="235">
        <f t="shared" si="6"/>
        <v>2770038</v>
      </c>
      <c r="P48" s="235">
        <f t="shared" si="6"/>
        <v>26904762</v>
      </c>
      <c r="Q48" s="235">
        <f t="shared" si="6"/>
        <v>35043899</v>
      </c>
      <c r="R48" s="235">
        <f t="shared" si="6"/>
        <v>64718699</v>
      </c>
      <c r="S48" s="235">
        <f t="shared" si="6"/>
        <v>1903819</v>
      </c>
      <c r="T48" s="234">
        <f t="shared" si="6"/>
        <v>10115727</v>
      </c>
      <c r="U48" s="234">
        <f t="shared" si="6"/>
        <v>-19240787</v>
      </c>
      <c r="V48" s="235">
        <f t="shared" si="6"/>
        <v>-7221241</v>
      </c>
      <c r="W48" s="235">
        <f t="shared" si="6"/>
        <v>186136873</v>
      </c>
      <c r="X48" s="235">
        <f t="shared" si="6"/>
        <v>92061543</v>
      </c>
      <c r="Y48" s="235">
        <f t="shared" si="6"/>
        <v>94075330</v>
      </c>
      <c r="Z48" s="236">
        <f>+IF(X48&lt;&gt;0,+(Y48/X48)*100,0)</f>
        <v>102.18743563748438</v>
      </c>
      <c r="AA48" s="237">
        <f>SUM(AA46:AA47)</f>
        <v>92061543</v>
      </c>
    </row>
    <row r="49" spans="1:27" ht="13.5">
      <c r="A49" s="188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238" t="s">
        <v>229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89" t="s">
        <v>230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89" t="s">
        <v>231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89" t="s">
        <v>232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89" t="s">
        <v>233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  <row r="55" spans="1:27" ht="13.5">
      <c r="A55" s="189" t="s">
        <v>234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89" t="s">
        <v>235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9" t="s">
        <v>236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9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9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91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9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9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240" t="s">
        <v>4</v>
      </c>
      <c r="F2" s="241"/>
      <c r="G2" s="242"/>
      <c r="H2" s="242"/>
      <c r="I2" s="242"/>
      <c r="J2" s="242"/>
      <c r="K2" s="242"/>
      <c r="L2" s="242"/>
      <c r="M2" s="241"/>
      <c r="N2" s="242"/>
      <c r="O2" s="242"/>
      <c r="P2" s="242"/>
      <c r="Q2" s="242"/>
      <c r="R2" s="242"/>
      <c r="S2" s="242"/>
      <c r="T2" s="241"/>
      <c r="U2" s="242"/>
      <c r="V2" s="242"/>
      <c r="W2" s="242"/>
      <c r="X2" s="242"/>
      <c r="Y2" s="242"/>
      <c r="Z2" s="242"/>
      <c r="AA2" s="243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134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244"/>
    </row>
    <row r="5" spans="1:27" ht="13.5">
      <c r="A5" s="140" t="s">
        <v>74</v>
      </c>
      <c r="B5" s="141"/>
      <c r="C5" s="158">
        <f aca="true" t="shared" si="0" ref="C5:Y5">SUM(C6:C8)</f>
        <v>3119308</v>
      </c>
      <c r="D5" s="158">
        <f>SUM(D6:D8)</f>
        <v>0</v>
      </c>
      <c r="E5" s="159">
        <f t="shared" si="0"/>
        <v>850000</v>
      </c>
      <c r="F5" s="105">
        <f t="shared" si="0"/>
        <v>5050000</v>
      </c>
      <c r="G5" s="105">
        <f t="shared" si="0"/>
        <v>0</v>
      </c>
      <c r="H5" s="105">
        <f t="shared" si="0"/>
        <v>0</v>
      </c>
      <c r="I5" s="105">
        <f t="shared" si="0"/>
        <v>6891</v>
      </c>
      <c r="J5" s="105">
        <f t="shared" si="0"/>
        <v>6891</v>
      </c>
      <c r="K5" s="105">
        <f t="shared" si="0"/>
        <v>0</v>
      </c>
      <c r="L5" s="105">
        <f t="shared" si="0"/>
        <v>265223</v>
      </c>
      <c r="M5" s="105">
        <f t="shared" si="0"/>
        <v>66659</v>
      </c>
      <c r="N5" s="105">
        <f t="shared" si="0"/>
        <v>331882</v>
      </c>
      <c r="O5" s="105">
        <f t="shared" si="0"/>
        <v>65200</v>
      </c>
      <c r="P5" s="105">
        <f t="shared" si="0"/>
        <v>0</v>
      </c>
      <c r="Q5" s="105">
        <f t="shared" si="0"/>
        <v>240725</v>
      </c>
      <c r="R5" s="105">
        <f t="shared" si="0"/>
        <v>305925</v>
      </c>
      <c r="S5" s="105">
        <f t="shared" si="0"/>
        <v>122520</v>
      </c>
      <c r="T5" s="105">
        <f t="shared" si="0"/>
        <v>46480</v>
      </c>
      <c r="U5" s="105">
        <f t="shared" si="0"/>
        <v>1910462</v>
      </c>
      <c r="V5" s="105">
        <f t="shared" si="0"/>
        <v>2079462</v>
      </c>
      <c r="W5" s="105">
        <f t="shared" si="0"/>
        <v>2724160</v>
      </c>
      <c r="X5" s="105">
        <f t="shared" si="0"/>
        <v>5050000</v>
      </c>
      <c r="Y5" s="105">
        <f t="shared" si="0"/>
        <v>-2325840</v>
      </c>
      <c r="Z5" s="142">
        <f>+IF(X5&lt;&gt;0,+(Y5/X5)*100,0)</f>
        <v>-46.05623762376238</v>
      </c>
      <c r="AA5" s="158">
        <f>SUM(AA6:AA8)</f>
        <v>5050000</v>
      </c>
    </row>
    <row r="6" spans="1:27" ht="13.5">
      <c r="A6" s="143" t="s">
        <v>75</v>
      </c>
      <c r="B6" s="141"/>
      <c r="C6" s="160">
        <v>1171466</v>
      </c>
      <c r="D6" s="160"/>
      <c r="E6" s="161"/>
      <c r="F6" s="65">
        <v>4200000</v>
      </c>
      <c r="G6" s="65"/>
      <c r="H6" s="65"/>
      <c r="I6" s="65"/>
      <c r="J6" s="65"/>
      <c r="K6" s="65"/>
      <c r="L6" s="65"/>
      <c r="M6" s="65">
        <v>66659</v>
      </c>
      <c r="N6" s="65">
        <v>66659</v>
      </c>
      <c r="O6" s="65"/>
      <c r="P6" s="65"/>
      <c r="Q6" s="65">
        <v>66658</v>
      </c>
      <c r="R6" s="65">
        <v>66658</v>
      </c>
      <c r="S6" s="65">
        <v>120038</v>
      </c>
      <c r="T6" s="65">
        <v>38920</v>
      </c>
      <c r="U6" s="65">
        <v>1679893</v>
      </c>
      <c r="V6" s="65">
        <v>1838851</v>
      </c>
      <c r="W6" s="65">
        <v>1972168</v>
      </c>
      <c r="X6" s="65">
        <v>4200000</v>
      </c>
      <c r="Y6" s="65">
        <v>-2227832</v>
      </c>
      <c r="Z6" s="145">
        <v>-53.04</v>
      </c>
      <c r="AA6" s="67">
        <v>4200000</v>
      </c>
    </row>
    <row r="7" spans="1:27" ht="13.5">
      <c r="A7" s="143" t="s">
        <v>76</v>
      </c>
      <c r="B7" s="141"/>
      <c r="C7" s="162"/>
      <c r="D7" s="162"/>
      <c r="E7" s="163"/>
      <c r="F7" s="164">
        <v>850000</v>
      </c>
      <c r="G7" s="164"/>
      <c r="H7" s="164"/>
      <c r="I7" s="164"/>
      <c r="J7" s="164"/>
      <c r="K7" s="164"/>
      <c r="L7" s="164">
        <v>265223</v>
      </c>
      <c r="M7" s="164"/>
      <c r="N7" s="164">
        <v>265223</v>
      </c>
      <c r="O7" s="164">
        <v>65200</v>
      </c>
      <c r="P7" s="164"/>
      <c r="Q7" s="164">
        <v>174067</v>
      </c>
      <c r="R7" s="164">
        <v>239267</v>
      </c>
      <c r="S7" s="164">
        <v>2482</v>
      </c>
      <c r="T7" s="164">
        <v>7560</v>
      </c>
      <c r="U7" s="164">
        <v>230569</v>
      </c>
      <c r="V7" s="164">
        <v>240611</v>
      </c>
      <c r="W7" s="164">
        <v>745101</v>
      </c>
      <c r="X7" s="164">
        <v>850000</v>
      </c>
      <c r="Y7" s="164">
        <v>-104899</v>
      </c>
      <c r="Z7" s="146">
        <v>-12.34</v>
      </c>
      <c r="AA7" s="239">
        <v>850000</v>
      </c>
    </row>
    <row r="8" spans="1:27" ht="13.5">
      <c r="A8" s="143" t="s">
        <v>77</v>
      </c>
      <c r="B8" s="141"/>
      <c r="C8" s="160">
        <v>1947842</v>
      </c>
      <c r="D8" s="160"/>
      <c r="E8" s="161">
        <v>850000</v>
      </c>
      <c r="F8" s="65"/>
      <c r="G8" s="65"/>
      <c r="H8" s="65"/>
      <c r="I8" s="65">
        <v>6891</v>
      </c>
      <c r="J8" s="65">
        <v>6891</v>
      </c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>
        <v>6891</v>
      </c>
      <c r="X8" s="65"/>
      <c r="Y8" s="65">
        <v>6891</v>
      </c>
      <c r="Z8" s="145"/>
      <c r="AA8" s="67"/>
    </row>
    <row r="9" spans="1:27" ht="13.5">
      <c r="A9" s="140" t="s">
        <v>78</v>
      </c>
      <c r="B9" s="141"/>
      <c r="C9" s="158">
        <f aca="true" t="shared" si="1" ref="C9:Y9">SUM(C10:C14)</f>
        <v>7689066</v>
      </c>
      <c r="D9" s="158">
        <f>SUM(D10:D14)</f>
        <v>0</v>
      </c>
      <c r="E9" s="159">
        <f t="shared" si="1"/>
        <v>3800000</v>
      </c>
      <c r="F9" s="105">
        <f t="shared" si="1"/>
        <v>21900000</v>
      </c>
      <c r="G9" s="105">
        <f t="shared" si="1"/>
        <v>45766</v>
      </c>
      <c r="H9" s="105">
        <f t="shared" si="1"/>
        <v>0</v>
      </c>
      <c r="I9" s="105">
        <f t="shared" si="1"/>
        <v>146014</v>
      </c>
      <c r="J9" s="105">
        <f t="shared" si="1"/>
        <v>191780</v>
      </c>
      <c r="K9" s="105">
        <f t="shared" si="1"/>
        <v>342447</v>
      </c>
      <c r="L9" s="105">
        <f t="shared" si="1"/>
        <v>109512</v>
      </c>
      <c r="M9" s="105">
        <f t="shared" si="1"/>
        <v>70123</v>
      </c>
      <c r="N9" s="105">
        <f t="shared" si="1"/>
        <v>522082</v>
      </c>
      <c r="O9" s="105">
        <f t="shared" si="1"/>
        <v>18247</v>
      </c>
      <c r="P9" s="105">
        <f t="shared" si="1"/>
        <v>2780</v>
      </c>
      <c r="Q9" s="105">
        <f t="shared" si="1"/>
        <v>1059226</v>
      </c>
      <c r="R9" s="105">
        <f t="shared" si="1"/>
        <v>1080253</v>
      </c>
      <c r="S9" s="105">
        <f t="shared" si="1"/>
        <v>629996</v>
      </c>
      <c r="T9" s="105">
        <f t="shared" si="1"/>
        <v>498102</v>
      </c>
      <c r="U9" s="105">
        <f t="shared" si="1"/>
        <v>213067</v>
      </c>
      <c r="V9" s="105">
        <f t="shared" si="1"/>
        <v>1341165</v>
      </c>
      <c r="W9" s="105">
        <f t="shared" si="1"/>
        <v>3135280</v>
      </c>
      <c r="X9" s="105">
        <f t="shared" si="1"/>
        <v>21900000</v>
      </c>
      <c r="Y9" s="105">
        <f t="shared" si="1"/>
        <v>-18764720</v>
      </c>
      <c r="Z9" s="142">
        <f>+IF(X9&lt;&gt;0,+(Y9/X9)*100,0)</f>
        <v>-85.68365296803653</v>
      </c>
      <c r="AA9" s="107">
        <f>SUM(AA10:AA14)</f>
        <v>21900000</v>
      </c>
    </row>
    <row r="10" spans="1:27" ht="13.5">
      <c r="A10" s="143" t="s">
        <v>79</v>
      </c>
      <c r="B10" s="141"/>
      <c r="C10" s="160">
        <v>7689066</v>
      </c>
      <c r="D10" s="160"/>
      <c r="E10" s="161">
        <v>3800000</v>
      </c>
      <c r="F10" s="65">
        <v>20400000</v>
      </c>
      <c r="G10" s="65">
        <v>45766</v>
      </c>
      <c r="H10" s="65"/>
      <c r="I10" s="65">
        <v>146014</v>
      </c>
      <c r="J10" s="65">
        <v>191780</v>
      </c>
      <c r="K10" s="65">
        <v>206248</v>
      </c>
      <c r="L10" s="65">
        <v>109512</v>
      </c>
      <c r="M10" s="65"/>
      <c r="N10" s="65">
        <v>315760</v>
      </c>
      <c r="O10" s="65">
        <v>15210</v>
      </c>
      <c r="P10" s="65"/>
      <c r="Q10" s="65">
        <v>1056446</v>
      </c>
      <c r="R10" s="65">
        <v>1071656</v>
      </c>
      <c r="S10" s="65"/>
      <c r="T10" s="65">
        <v>295218</v>
      </c>
      <c r="U10" s="65">
        <v>92950</v>
      </c>
      <c r="V10" s="65">
        <v>388168</v>
      </c>
      <c r="W10" s="65">
        <v>1967364</v>
      </c>
      <c r="X10" s="65">
        <v>20400000</v>
      </c>
      <c r="Y10" s="65">
        <v>-18432636</v>
      </c>
      <c r="Z10" s="145">
        <v>-90.36</v>
      </c>
      <c r="AA10" s="67">
        <v>20400000</v>
      </c>
    </row>
    <row r="11" spans="1:27" ht="13.5">
      <c r="A11" s="143" t="s">
        <v>80</v>
      </c>
      <c r="B11" s="141"/>
      <c r="C11" s="160"/>
      <c r="D11" s="160"/>
      <c r="E11" s="161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143" t="s">
        <v>81</v>
      </c>
      <c r="B12" s="141"/>
      <c r="C12" s="160"/>
      <c r="D12" s="160"/>
      <c r="E12" s="161"/>
      <c r="F12" s="65">
        <v>1500000</v>
      </c>
      <c r="G12" s="65"/>
      <c r="H12" s="65"/>
      <c r="I12" s="65"/>
      <c r="J12" s="65"/>
      <c r="K12" s="65">
        <v>136199</v>
      </c>
      <c r="L12" s="65"/>
      <c r="M12" s="65">
        <v>70123</v>
      </c>
      <c r="N12" s="65">
        <v>206322</v>
      </c>
      <c r="O12" s="65">
        <v>3037</v>
      </c>
      <c r="P12" s="65">
        <v>2780</v>
      </c>
      <c r="Q12" s="65">
        <v>2780</v>
      </c>
      <c r="R12" s="65">
        <v>8597</v>
      </c>
      <c r="S12" s="65">
        <v>629996</v>
      </c>
      <c r="T12" s="65">
        <v>202884</v>
      </c>
      <c r="U12" s="65">
        <v>120117</v>
      </c>
      <c r="V12" s="65">
        <v>952997</v>
      </c>
      <c r="W12" s="65">
        <v>1167916</v>
      </c>
      <c r="X12" s="65">
        <v>1500000</v>
      </c>
      <c r="Y12" s="65">
        <v>-332084</v>
      </c>
      <c r="Z12" s="145">
        <v>-22.14</v>
      </c>
      <c r="AA12" s="67">
        <v>1500000</v>
      </c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/>
      <c r="AA14" s="239"/>
    </row>
    <row r="15" spans="1:27" ht="13.5">
      <c r="A15" s="140" t="s">
        <v>84</v>
      </c>
      <c r="B15" s="147"/>
      <c r="C15" s="158">
        <f aca="true" t="shared" si="2" ref="C15:Y15">SUM(C16:C18)</f>
        <v>13709566</v>
      </c>
      <c r="D15" s="158">
        <f>SUM(D16:D18)</f>
        <v>0</v>
      </c>
      <c r="E15" s="159">
        <f t="shared" si="2"/>
        <v>19681000</v>
      </c>
      <c r="F15" s="105">
        <f t="shared" si="2"/>
        <v>13094692</v>
      </c>
      <c r="G15" s="105">
        <f t="shared" si="2"/>
        <v>402482</v>
      </c>
      <c r="H15" s="105">
        <f t="shared" si="2"/>
        <v>776274</v>
      </c>
      <c r="I15" s="105">
        <f t="shared" si="2"/>
        <v>550853</v>
      </c>
      <c r="J15" s="105">
        <f t="shared" si="2"/>
        <v>1729609</v>
      </c>
      <c r="K15" s="105">
        <f t="shared" si="2"/>
        <v>658369</v>
      </c>
      <c r="L15" s="105">
        <f t="shared" si="2"/>
        <v>178863</v>
      </c>
      <c r="M15" s="105">
        <f t="shared" si="2"/>
        <v>1201644</v>
      </c>
      <c r="N15" s="105">
        <f t="shared" si="2"/>
        <v>2038876</v>
      </c>
      <c r="O15" s="105">
        <f t="shared" si="2"/>
        <v>110088</v>
      </c>
      <c r="P15" s="105">
        <f t="shared" si="2"/>
        <v>379555</v>
      </c>
      <c r="Q15" s="105">
        <f t="shared" si="2"/>
        <v>1234745</v>
      </c>
      <c r="R15" s="105">
        <f t="shared" si="2"/>
        <v>1724388</v>
      </c>
      <c r="S15" s="105">
        <f t="shared" si="2"/>
        <v>984367</v>
      </c>
      <c r="T15" s="105">
        <f t="shared" si="2"/>
        <v>825891</v>
      </c>
      <c r="U15" s="105">
        <f t="shared" si="2"/>
        <v>2967104</v>
      </c>
      <c r="V15" s="105">
        <f t="shared" si="2"/>
        <v>4777362</v>
      </c>
      <c r="W15" s="105">
        <f t="shared" si="2"/>
        <v>10270235</v>
      </c>
      <c r="X15" s="105">
        <f t="shared" si="2"/>
        <v>13094692</v>
      </c>
      <c r="Y15" s="105">
        <f t="shared" si="2"/>
        <v>-2824457</v>
      </c>
      <c r="Z15" s="142">
        <f>+IF(X15&lt;&gt;0,+(Y15/X15)*100,0)</f>
        <v>-21.569480213814877</v>
      </c>
      <c r="AA15" s="107">
        <f>SUM(AA16:AA18)</f>
        <v>13094692</v>
      </c>
    </row>
    <row r="16" spans="1:27" ht="13.5">
      <c r="A16" s="143" t="s">
        <v>85</v>
      </c>
      <c r="B16" s="141"/>
      <c r="C16" s="160">
        <v>1353596</v>
      </c>
      <c r="D16" s="160"/>
      <c r="E16" s="161">
        <v>17831000</v>
      </c>
      <c r="F16" s="65">
        <v>13094692</v>
      </c>
      <c r="G16" s="65">
        <v>402482</v>
      </c>
      <c r="H16" s="65">
        <v>776274</v>
      </c>
      <c r="I16" s="65">
        <v>550853</v>
      </c>
      <c r="J16" s="65">
        <v>1729609</v>
      </c>
      <c r="K16" s="65">
        <v>554886</v>
      </c>
      <c r="L16" s="65">
        <v>178863</v>
      </c>
      <c r="M16" s="65">
        <v>1201644</v>
      </c>
      <c r="N16" s="65">
        <v>1935393</v>
      </c>
      <c r="O16" s="65">
        <v>110088</v>
      </c>
      <c r="P16" s="65">
        <v>379555</v>
      </c>
      <c r="Q16" s="65">
        <v>1234745</v>
      </c>
      <c r="R16" s="65">
        <v>1724388</v>
      </c>
      <c r="S16" s="65">
        <v>984367</v>
      </c>
      <c r="T16" s="65">
        <v>825891</v>
      </c>
      <c r="U16" s="65">
        <v>2967104</v>
      </c>
      <c r="V16" s="65">
        <v>4777362</v>
      </c>
      <c r="W16" s="65">
        <v>10166752</v>
      </c>
      <c r="X16" s="65">
        <v>13094692</v>
      </c>
      <c r="Y16" s="65">
        <v>-2927940</v>
      </c>
      <c r="Z16" s="145">
        <v>-22.36</v>
      </c>
      <c r="AA16" s="67">
        <v>13094692</v>
      </c>
    </row>
    <row r="17" spans="1:27" ht="13.5">
      <c r="A17" s="143" t="s">
        <v>86</v>
      </c>
      <c r="B17" s="141"/>
      <c r="C17" s="160">
        <v>12355970</v>
      </c>
      <c r="D17" s="160"/>
      <c r="E17" s="161">
        <v>1850000</v>
      </c>
      <c r="F17" s="65"/>
      <c r="G17" s="65"/>
      <c r="H17" s="65"/>
      <c r="I17" s="65"/>
      <c r="J17" s="65"/>
      <c r="K17" s="65">
        <v>103483</v>
      </c>
      <c r="L17" s="65"/>
      <c r="M17" s="65"/>
      <c r="N17" s="65">
        <v>103483</v>
      </c>
      <c r="O17" s="65"/>
      <c r="P17" s="65"/>
      <c r="Q17" s="65"/>
      <c r="R17" s="65"/>
      <c r="S17" s="65"/>
      <c r="T17" s="65"/>
      <c r="U17" s="65"/>
      <c r="V17" s="65"/>
      <c r="W17" s="65">
        <v>103483</v>
      </c>
      <c r="X17" s="65"/>
      <c r="Y17" s="65">
        <v>103483</v>
      </c>
      <c r="Z17" s="145"/>
      <c r="AA17" s="67"/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140" t="s">
        <v>88</v>
      </c>
      <c r="B19" s="147"/>
      <c r="C19" s="158">
        <f aca="true" t="shared" si="3" ref="C19:Y19">SUM(C20:C23)</f>
        <v>55040678</v>
      </c>
      <c r="D19" s="158">
        <f>SUM(D20:D23)</f>
        <v>0</v>
      </c>
      <c r="E19" s="159">
        <f t="shared" si="3"/>
        <v>222088000</v>
      </c>
      <c r="F19" s="105">
        <f t="shared" si="3"/>
        <v>137360004</v>
      </c>
      <c r="G19" s="105">
        <f t="shared" si="3"/>
        <v>119353</v>
      </c>
      <c r="H19" s="105">
        <f t="shared" si="3"/>
        <v>3658615</v>
      </c>
      <c r="I19" s="105">
        <f t="shared" si="3"/>
        <v>15881486</v>
      </c>
      <c r="J19" s="105">
        <f t="shared" si="3"/>
        <v>19659454</v>
      </c>
      <c r="K19" s="105">
        <f t="shared" si="3"/>
        <v>5809323</v>
      </c>
      <c r="L19" s="105">
        <f t="shared" si="3"/>
        <v>11314379</v>
      </c>
      <c r="M19" s="105">
        <f t="shared" si="3"/>
        <v>8718541</v>
      </c>
      <c r="N19" s="105">
        <f t="shared" si="3"/>
        <v>25842243</v>
      </c>
      <c r="O19" s="105">
        <f t="shared" si="3"/>
        <v>2693458</v>
      </c>
      <c r="P19" s="105">
        <f t="shared" si="3"/>
        <v>4170374</v>
      </c>
      <c r="Q19" s="105">
        <f t="shared" si="3"/>
        <v>19085515</v>
      </c>
      <c r="R19" s="105">
        <f t="shared" si="3"/>
        <v>25949347</v>
      </c>
      <c r="S19" s="105">
        <f t="shared" si="3"/>
        <v>5706438</v>
      </c>
      <c r="T19" s="105">
        <f t="shared" si="3"/>
        <v>14041359</v>
      </c>
      <c r="U19" s="105">
        <f t="shared" si="3"/>
        <v>18008652</v>
      </c>
      <c r="V19" s="105">
        <f t="shared" si="3"/>
        <v>37756449</v>
      </c>
      <c r="W19" s="105">
        <f t="shared" si="3"/>
        <v>109207493</v>
      </c>
      <c r="X19" s="105">
        <f t="shared" si="3"/>
        <v>137360004</v>
      </c>
      <c r="Y19" s="105">
        <f t="shared" si="3"/>
        <v>-28152511</v>
      </c>
      <c r="Z19" s="142">
        <f>+IF(X19&lt;&gt;0,+(Y19/X19)*100,0)</f>
        <v>-20.495420923255068</v>
      </c>
      <c r="AA19" s="107">
        <f>SUM(AA20:AA23)</f>
        <v>137360004</v>
      </c>
    </row>
    <row r="20" spans="1:27" ht="13.5">
      <c r="A20" s="143" t="s">
        <v>89</v>
      </c>
      <c r="B20" s="141"/>
      <c r="C20" s="160">
        <v>11771123</v>
      </c>
      <c r="D20" s="160"/>
      <c r="E20" s="161">
        <v>88503000</v>
      </c>
      <c r="F20" s="65">
        <v>43245000</v>
      </c>
      <c r="G20" s="65">
        <v>47204</v>
      </c>
      <c r="H20" s="65">
        <v>164630</v>
      </c>
      <c r="I20" s="65">
        <v>11811537</v>
      </c>
      <c r="J20" s="65">
        <v>12023371</v>
      </c>
      <c r="K20" s="65">
        <v>218987</v>
      </c>
      <c r="L20" s="65">
        <v>1899412</v>
      </c>
      <c r="M20" s="65">
        <v>803739</v>
      </c>
      <c r="N20" s="65">
        <v>2922138</v>
      </c>
      <c r="O20" s="65">
        <v>53018</v>
      </c>
      <c r="P20" s="65">
        <v>81914</v>
      </c>
      <c r="Q20" s="65">
        <v>11694949</v>
      </c>
      <c r="R20" s="65">
        <v>11829881</v>
      </c>
      <c r="S20" s="65">
        <v>494761</v>
      </c>
      <c r="T20" s="65">
        <v>3025998</v>
      </c>
      <c r="U20" s="65">
        <v>2911993</v>
      </c>
      <c r="V20" s="65">
        <v>6432752</v>
      </c>
      <c r="W20" s="65">
        <v>33208142</v>
      </c>
      <c r="X20" s="65">
        <v>43245000</v>
      </c>
      <c r="Y20" s="65">
        <v>-10036858</v>
      </c>
      <c r="Z20" s="145">
        <v>-23.21</v>
      </c>
      <c r="AA20" s="67">
        <v>43245000</v>
      </c>
    </row>
    <row r="21" spans="1:27" ht="13.5">
      <c r="A21" s="143" t="s">
        <v>90</v>
      </c>
      <c r="B21" s="141"/>
      <c r="C21" s="160">
        <v>7976369</v>
      </c>
      <c r="D21" s="160"/>
      <c r="E21" s="161"/>
      <c r="F21" s="65">
        <v>19800000</v>
      </c>
      <c r="G21" s="65">
        <v>740</v>
      </c>
      <c r="H21" s="65">
        <v>2492013</v>
      </c>
      <c r="I21" s="65">
        <v>3076373</v>
      </c>
      <c r="J21" s="65">
        <v>5569126</v>
      </c>
      <c r="K21" s="65">
        <v>5334892</v>
      </c>
      <c r="L21" s="65">
        <v>1703685</v>
      </c>
      <c r="M21" s="65">
        <v>2610758</v>
      </c>
      <c r="N21" s="65">
        <v>9649335</v>
      </c>
      <c r="O21" s="65">
        <v>320130</v>
      </c>
      <c r="P21" s="65">
        <v>957934</v>
      </c>
      <c r="Q21" s="65">
        <v>2524599</v>
      </c>
      <c r="R21" s="65">
        <v>3802663</v>
      </c>
      <c r="S21" s="65">
        <v>851276</v>
      </c>
      <c r="T21" s="65">
        <v>1473672</v>
      </c>
      <c r="U21" s="65">
        <v>1535884</v>
      </c>
      <c r="V21" s="65">
        <v>3860832</v>
      </c>
      <c r="W21" s="65">
        <v>22881956</v>
      </c>
      <c r="X21" s="65">
        <v>19800000</v>
      </c>
      <c r="Y21" s="65">
        <v>3081956</v>
      </c>
      <c r="Z21" s="145">
        <v>15.57</v>
      </c>
      <c r="AA21" s="67">
        <v>19800000</v>
      </c>
    </row>
    <row r="22" spans="1:27" ht="13.5">
      <c r="A22" s="143" t="s">
        <v>91</v>
      </c>
      <c r="B22" s="141"/>
      <c r="C22" s="162">
        <v>34202918</v>
      </c>
      <c r="D22" s="162"/>
      <c r="E22" s="163">
        <v>133585000</v>
      </c>
      <c r="F22" s="164">
        <v>74315004</v>
      </c>
      <c r="G22" s="164">
        <v>71409</v>
      </c>
      <c r="H22" s="164">
        <v>1001972</v>
      </c>
      <c r="I22" s="164">
        <v>993576</v>
      </c>
      <c r="J22" s="164">
        <v>2066957</v>
      </c>
      <c r="K22" s="164">
        <v>255444</v>
      </c>
      <c r="L22" s="164">
        <v>7711282</v>
      </c>
      <c r="M22" s="164">
        <v>5304044</v>
      </c>
      <c r="N22" s="164">
        <v>13270770</v>
      </c>
      <c r="O22" s="164">
        <v>2320310</v>
      </c>
      <c r="P22" s="164">
        <v>3130526</v>
      </c>
      <c r="Q22" s="164">
        <v>4865967</v>
      </c>
      <c r="R22" s="164">
        <v>10316803</v>
      </c>
      <c r="S22" s="164">
        <v>4360401</v>
      </c>
      <c r="T22" s="164">
        <v>9541689</v>
      </c>
      <c r="U22" s="164">
        <v>13560775</v>
      </c>
      <c r="V22" s="164">
        <v>27462865</v>
      </c>
      <c r="W22" s="164">
        <v>53117395</v>
      </c>
      <c r="X22" s="164">
        <v>74315004</v>
      </c>
      <c r="Y22" s="164">
        <v>-21197609</v>
      </c>
      <c r="Z22" s="146">
        <v>-28.52</v>
      </c>
      <c r="AA22" s="239">
        <v>74315004</v>
      </c>
    </row>
    <row r="23" spans="1:27" ht="13.5">
      <c r="A23" s="143" t="s">
        <v>92</v>
      </c>
      <c r="B23" s="141"/>
      <c r="C23" s="160">
        <v>1090268</v>
      </c>
      <c r="D23" s="160"/>
      <c r="E23" s="161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140" t="s">
        <v>93</v>
      </c>
      <c r="B24" s="147"/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/>
      <c r="AA24" s="107"/>
    </row>
    <row r="25" spans="1:27" ht="13.5">
      <c r="A25" s="153" t="s">
        <v>135</v>
      </c>
      <c r="B25" s="154" t="s">
        <v>99</v>
      </c>
      <c r="C25" s="232">
        <f aca="true" t="shared" si="4" ref="C25:Y25">+C5+C9+C15+C19+C24</f>
        <v>79558618</v>
      </c>
      <c r="D25" s="232">
        <f>+D5+D9+D15+D19+D24</f>
        <v>0</v>
      </c>
      <c r="E25" s="245">
        <f t="shared" si="4"/>
        <v>246419000</v>
      </c>
      <c r="F25" s="234">
        <f t="shared" si="4"/>
        <v>177404696</v>
      </c>
      <c r="G25" s="234">
        <f t="shared" si="4"/>
        <v>567601</v>
      </c>
      <c r="H25" s="234">
        <f t="shared" si="4"/>
        <v>4434889</v>
      </c>
      <c r="I25" s="234">
        <f t="shared" si="4"/>
        <v>16585244</v>
      </c>
      <c r="J25" s="234">
        <f t="shared" si="4"/>
        <v>21587734</v>
      </c>
      <c r="K25" s="234">
        <f t="shared" si="4"/>
        <v>6810139</v>
      </c>
      <c r="L25" s="234">
        <f t="shared" si="4"/>
        <v>11867977</v>
      </c>
      <c r="M25" s="234">
        <f t="shared" si="4"/>
        <v>10056967</v>
      </c>
      <c r="N25" s="234">
        <f t="shared" si="4"/>
        <v>28735083</v>
      </c>
      <c r="O25" s="234">
        <f t="shared" si="4"/>
        <v>2886993</v>
      </c>
      <c r="P25" s="234">
        <f t="shared" si="4"/>
        <v>4552709</v>
      </c>
      <c r="Q25" s="234">
        <f t="shared" si="4"/>
        <v>21620211</v>
      </c>
      <c r="R25" s="234">
        <f t="shared" si="4"/>
        <v>29059913</v>
      </c>
      <c r="S25" s="234">
        <f t="shared" si="4"/>
        <v>7443321</v>
      </c>
      <c r="T25" s="234">
        <f t="shared" si="4"/>
        <v>15411832</v>
      </c>
      <c r="U25" s="234">
        <f t="shared" si="4"/>
        <v>23099285</v>
      </c>
      <c r="V25" s="234">
        <f t="shared" si="4"/>
        <v>45954438</v>
      </c>
      <c r="W25" s="234">
        <f t="shared" si="4"/>
        <v>125337168</v>
      </c>
      <c r="X25" s="234">
        <f t="shared" si="4"/>
        <v>177404696</v>
      </c>
      <c r="Y25" s="234">
        <f t="shared" si="4"/>
        <v>-52067528</v>
      </c>
      <c r="Z25" s="246">
        <f>+IF(X25&lt;&gt;0,+(Y25/X25)*100,0)</f>
        <v>-29.349577082221096</v>
      </c>
      <c r="AA25" s="247">
        <f>+AA5+AA9+AA15+AA19+AA24</f>
        <v>177404696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48" t="s">
        <v>136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49" t="s">
        <v>137</v>
      </c>
      <c r="B28" s="141"/>
      <c r="C28" s="160">
        <v>39740372</v>
      </c>
      <c r="D28" s="160"/>
      <c r="E28" s="161">
        <v>84819000</v>
      </c>
      <c r="F28" s="65">
        <v>71017847</v>
      </c>
      <c r="G28" s="65">
        <v>562425</v>
      </c>
      <c r="H28" s="65">
        <v>1285469</v>
      </c>
      <c r="I28" s="65">
        <v>2608272</v>
      </c>
      <c r="J28" s="65">
        <v>4456166</v>
      </c>
      <c r="K28" s="65">
        <v>1795255</v>
      </c>
      <c r="L28" s="65">
        <v>5553759</v>
      </c>
      <c r="M28" s="65">
        <v>4288084</v>
      </c>
      <c r="N28" s="65">
        <v>11637098</v>
      </c>
      <c r="O28" s="65">
        <v>1059838</v>
      </c>
      <c r="P28" s="65">
        <v>1471593</v>
      </c>
      <c r="Q28" s="65">
        <v>3940995</v>
      </c>
      <c r="R28" s="65">
        <v>6472426</v>
      </c>
      <c r="S28" s="65">
        <v>3852597</v>
      </c>
      <c r="T28" s="65">
        <v>5429556</v>
      </c>
      <c r="U28" s="65">
        <v>11147240</v>
      </c>
      <c r="V28" s="65">
        <v>20429393</v>
      </c>
      <c r="W28" s="65">
        <v>42995083</v>
      </c>
      <c r="X28" s="65">
        <v>71017847</v>
      </c>
      <c r="Y28" s="65">
        <v>-28022764</v>
      </c>
      <c r="Z28" s="145">
        <v>-39.46</v>
      </c>
      <c r="AA28" s="160">
        <v>71017847</v>
      </c>
    </row>
    <row r="29" spans="1:27" ht="13.5">
      <c r="A29" s="249" t="s">
        <v>138</v>
      </c>
      <c r="B29" s="141"/>
      <c r="C29" s="160"/>
      <c r="D29" s="160"/>
      <c r="E29" s="161"/>
      <c r="F29" s="65">
        <v>4875000</v>
      </c>
      <c r="G29" s="65"/>
      <c r="H29" s="65"/>
      <c r="I29" s="65"/>
      <c r="J29" s="65"/>
      <c r="K29" s="65">
        <v>554886</v>
      </c>
      <c r="L29" s="65"/>
      <c r="M29" s="65">
        <v>955924</v>
      </c>
      <c r="N29" s="65">
        <v>1510810</v>
      </c>
      <c r="O29" s="65">
        <v>110088</v>
      </c>
      <c r="P29" s="65">
        <v>149224</v>
      </c>
      <c r="Q29" s="65">
        <v>1645123</v>
      </c>
      <c r="R29" s="65">
        <v>1904435</v>
      </c>
      <c r="S29" s="65">
        <v>304579</v>
      </c>
      <c r="T29" s="65">
        <v>281576</v>
      </c>
      <c r="U29" s="65">
        <v>136557</v>
      </c>
      <c r="V29" s="65">
        <v>722712</v>
      </c>
      <c r="W29" s="65">
        <v>4137957</v>
      </c>
      <c r="X29" s="65">
        <v>4875000</v>
      </c>
      <c r="Y29" s="65">
        <v>-737043</v>
      </c>
      <c r="Z29" s="145">
        <v>-15.12</v>
      </c>
      <c r="AA29" s="67">
        <v>4875000</v>
      </c>
    </row>
    <row r="30" spans="1:27" ht="13.5">
      <c r="A30" s="249" t="s">
        <v>139</v>
      </c>
      <c r="B30" s="141"/>
      <c r="C30" s="162"/>
      <c r="D30" s="162"/>
      <c r="E30" s="163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46"/>
      <c r="AA30" s="239"/>
    </row>
    <row r="31" spans="1:27" ht="13.5">
      <c r="A31" s="250" t="s">
        <v>140</v>
      </c>
      <c r="B31" s="141"/>
      <c r="C31" s="160"/>
      <c r="D31" s="160"/>
      <c r="E31" s="161"/>
      <c r="F31" s="65">
        <v>16000000</v>
      </c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>
        <v>894076</v>
      </c>
      <c r="R31" s="65">
        <v>894076</v>
      </c>
      <c r="S31" s="65">
        <v>2875402</v>
      </c>
      <c r="T31" s="65">
        <v>5805269</v>
      </c>
      <c r="U31" s="65">
        <v>6280168</v>
      </c>
      <c r="V31" s="65">
        <v>14960839</v>
      </c>
      <c r="W31" s="65">
        <v>15854915</v>
      </c>
      <c r="X31" s="65">
        <v>16000000</v>
      </c>
      <c r="Y31" s="65">
        <v>-145085</v>
      </c>
      <c r="Z31" s="145">
        <v>-0.91</v>
      </c>
      <c r="AA31" s="67">
        <v>16000000</v>
      </c>
    </row>
    <row r="32" spans="1:27" ht="13.5">
      <c r="A32" s="251" t="s">
        <v>46</v>
      </c>
      <c r="B32" s="141" t="s">
        <v>94</v>
      </c>
      <c r="C32" s="225">
        <f aca="true" t="shared" si="5" ref="C32:Y32">SUM(C28:C31)</f>
        <v>39740372</v>
      </c>
      <c r="D32" s="225">
        <f>SUM(D28:D31)</f>
        <v>0</v>
      </c>
      <c r="E32" s="226">
        <f t="shared" si="5"/>
        <v>84819000</v>
      </c>
      <c r="F32" s="82">
        <f t="shared" si="5"/>
        <v>91892847</v>
      </c>
      <c r="G32" s="82">
        <f t="shared" si="5"/>
        <v>562425</v>
      </c>
      <c r="H32" s="82">
        <f t="shared" si="5"/>
        <v>1285469</v>
      </c>
      <c r="I32" s="82">
        <f t="shared" si="5"/>
        <v>2608272</v>
      </c>
      <c r="J32" s="82">
        <f t="shared" si="5"/>
        <v>4456166</v>
      </c>
      <c r="K32" s="82">
        <f t="shared" si="5"/>
        <v>2350141</v>
      </c>
      <c r="L32" s="82">
        <f t="shared" si="5"/>
        <v>5553759</v>
      </c>
      <c r="M32" s="82">
        <f t="shared" si="5"/>
        <v>5244008</v>
      </c>
      <c r="N32" s="82">
        <f t="shared" si="5"/>
        <v>13147908</v>
      </c>
      <c r="O32" s="82">
        <f t="shared" si="5"/>
        <v>1169926</v>
      </c>
      <c r="P32" s="82">
        <f t="shared" si="5"/>
        <v>1620817</v>
      </c>
      <c r="Q32" s="82">
        <f t="shared" si="5"/>
        <v>6480194</v>
      </c>
      <c r="R32" s="82">
        <f t="shared" si="5"/>
        <v>9270937</v>
      </c>
      <c r="S32" s="82">
        <f t="shared" si="5"/>
        <v>7032578</v>
      </c>
      <c r="T32" s="82">
        <f t="shared" si="5"/>
        <v>11516401</v>
      </c>
      <c r="U32" s="82">
        <f t="shared" si="5"/>
        <v>17563965</v>
      </c>
      <c r="V32" s="82">
        <f t="shared" si="5"/>
        <v>36112944</v>
      </c>
      <c r="W32" s="82">
        <f t="shared" si="5"/>
        <v>62987955</v>
      </c>
      <c r="X32" s="82">
        <f t="shared" si="5"/>
        <v>91892847</v>
      </c>
      <c r="Y32" s="82">
        <f t="shared" si="5"/>
        <v>-28904892</v>
      </c>
      <c r="Z32" s="227">
        <f>+IF(X32&lt;&gt;0,+(Y32/X32)*100,0)</f>
        <v>-31.454996709373905</v>
      </c>
      <c r="AA32" s="84">
        <f>SUM(AA28:AA31)</f>
        <v>91892847</v>
      </c>
    </row>
    <row r="33" spans="1:27" ht="13.5">
      <c r="A33" s="252" t="s">
        <v>51</v>
      </c>
      <c r="B33" s="141" t="s">
        <v>141</v>
      </c>
      <c r="C33" s="160"/>
      <c r="D33" s="160"/>
      <c r="E33" s="161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52" t="s">
        <v>52</v>
      </c>
      <c r="B34" s="141" t="s">
        <v>126</v>
      </c>
      <c r="C34" s="160">
        <v>39818246</v>
      </c>
      <c r="D34" s="160"/>
      <c r="E34" s="161">
        <v>149600000</v>
      </c>
      <c r="F34" s="65">
        <v>71042000</v>
      </c>
      <c r="G34" s="65">
        <v>740</v>
      </c>
      <c r="H34" s="65">
        <v>3145494</v>
      </c>
      <c r="I34" s="65">
        <v>13970081</v>
      </c>
      <c r="J34" s="65">
        <v>17116315</v>
      </c>
      <c r="K34" s="65">
        <v>4356515</v>
      </c>
      <c r="L34" s="65">
        <v>6048995</v>
      </c>
      <c r="M34" s="65">
        <v>4746300</v>
      </c>
      <c r="N34" s="65">
        <v>15151810</v>
      </c>
      <c r="O34" s="65">
        <v>1636657</v>
      </c>
      <c r="P34" s="65">
        <v>2931892</v>
      </c>
      <c r="Q34" s="65">
        <v>13842846</v>
      </c>
      <c r="R34" s="65">
        <v>18411395</v>
      </c>
      <c r="S34" s="65">
        <v>288223</v>
      </c>
      <c r="T34" s="65">
        <v>3553733</v>
      </c>
      <c r="U34" s="65">
        <v>5023021</v>
      </c>
      <c r="V34" s="65">
        <v>8864977</v>
      </c>
      <c r="W34" s="65">
        <v>59544497</v>
      </c>
      <c r="X34" s="65">
        <v>71042000</v>
      </c>
      <c r="Y34" s="65">
        <v>-11497503</v>
      </c>
      <c r="Z34" s="145">
        <v>-16.18</v>
      </c>
      <c r="AA34" s="67">
        <v>71042000</v>
      </c>
    </row>
    <row r="35" spans="1:27" ht="13.5">
      <c r="A35" s="252" t="s">
        <v>53</v>
      </c>
      <c r="B35" s="141"/>
      <c r="C35" s="160"/>
      <c r="D35" s="160"/>
      <c r="E35" s="161">
        <v>12000000</v>
      </c>
      <c r="F35" s="65">
        <v>14469849</v>
      </c>
      <c r="G35" s="65">
        <v>4436</v>
      </c>
      <c r="H35" s="65">
        <v>3926</v>
      </c>
      <c r="I35" s="65">
        <v>6891</v>
      </c>
      <c r="J35" s="65">
        <v>15253</v>
      </c>
      <c r="K35" s="65">
        <v>103483</v>
      </c>
      <c r="L35" s="65">
        <v>265223</v>
      </c>
      <c r="M35" s="65">
        <v>66659</v>
      </c>
      <c r="N35" s="65">
        <v>435365</v>
      </c>
      <c r="O35" s="65">
        <v>80410</v>
      </c>
      <c r="P35" s="65"/>
      <c r="Q35" s="65">
        <v>1297171</v>
      </c>
      <c r="R35" s="65">
        <v>1377581</v>
      </c>
      <c r="S35" s="65">
        <v>122520</v>
      </c>
      <c r="T35" s="65">
        <v>341698</v>
      </c>
      <c r="U35" s="65">
        <v>512299</v>
      </c>
      <c r="V35" s="65">
        <v>976517</v>
      </c>
      <c r="W35" s="65">
        <v>2804716</v>
      </c>
      <c r="X35" s="65">
        <v>14469849</v>
      </c>
      <c r="Y35" s="65">
        <v>-11665133</v>
      </c>
      <c r="Z35" s="145">
        <v>-80.62</v>
      </c>
      <c r="AA35" s="67">
        <v>14469849</v>
      </c>
    </row>
    <row r="36" spans="1:27" ht="13.5">
      <c r="A36" s="253" t="s">
        <v>142</v>
      </c>
      <c r="B36" s="154" t="s">
        <v>132</v>
      </c>
      <c r="C36" s="237">
        <f aca="true" t="shared" si="6" ref="C36:Y36">SUM(C32:C35)</f>
        <v>79558618</v>
      </c>
      <c r="D36" s="237">
        <f>SUM(D32:D35)</f>
        <v>0</v>
      </c>
      <c r="E36" s="233">
        <f t="shared" si="6"/>
        <v>246419000</v>
      </c>
      <c r="F36" s="235">
        <f t="shared" si="6"/>
        <v>177404696</v>
      </c>
      <c r="G36" s="235">
        <f t="shared" si="6"/>
        <v>567601</v>
      </c>
      <c r="H36" s="235">
        <f t="shared" si="6"/>
        <v>4434889</v>
      </c>
      <c r="I36" s="235">
        <f t="shared" si="6"/>
        <v>16585244</v>
      </c>
      <c r="J36" s="235">
        <f t="shared" si="6"/>
        <v>21587734</v>
      </c>
      <c r="K36" s="235">
        <f t="shared" si="6"/>
        <v>6810139</v>
      </c>
      <c r="L36" s="235">
        <f t="shared" si="6"/>
        <v>11867977</v>
      </c>
      <c r="M36" s="235">
        <f t="shared" si="6"/>
        <v>10056967</v>
      </c>
      <c r="N36" s="235">
        <f t="shared" si="6"/>
        <v>28735083</v>
      </c>
      <c r="O36" s="235">
        <f t="shared" si="6"/>
        <v>2886993</v>
      </c>
      <c r="P36" s="235">
        <f t="shared" si="6"/>
        <v>4552709</v>
      </c>
      <c r="Q36" s="235">
        <f t="shared" si="6"/>
        <v>21620211</v>
      </c>
      <c r="R36" s="235">
        <f t="shared" si="6"/>
        <v>29059913</v>
      </c>
      <c r="S36" s="235">
        <f t="shared" si="6"/>
        <v>7443321</v>
      </c>
      <c r="T36" s="235">
        <f t="shared" si="6"/>
        <v>15411832</v>
      </c>
      <c r="U36" s="235">
        <f t="shared" si="6"/>
        <v>23099285</v>
      </c>
      <c r="V36" s="235">
        <f t="shared" si="6"/>
        <v>45954438</v>
      </c>
      <c r="W36" s="235">
        <f t="shared" si="6"/>
        <v>125337168</v>
      </c>
      <c r="X36" s="235">
        <f t="shared" si="6"/>
        <v>177404696</v>
      </c>
      <c r="Y36" s="235">
        <f t="shared" si="6"/>
        <v>-52067528</v>
      </c>
      <c r="Z36" s="236">
        <f>+IF(X36&lt;&gt;0,+(Y36/X36)*100,0)</f>
        <v>-29.349577082221096</v>
      </c>
      <c r="AA36" s="254">
        <f>SUM(AA32:AA35)</f>
        <v>177404696</v>
      </c>
    </row>
    <row r="37" spans="1:27" ht="13.5">
      <c r="A37" s="155" t="s">
        <v>223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</row>
    <row r="38" spans="1:27" ht="13.5">
      <c r="A38" s="123" t="s">
        <v>237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</row>
    <row r="39" spans="1:27" ht="13.5">
      <c r="A39" s="123" t="s">
        <v>238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239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240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:27" ht="13.5">
      <c r="A42" s="123" t="s">
        <v>241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1:27" ht="13.5">
      <c r="A43" s="123" t="s">
        <v>242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13.5">
      <c r="A44" s="123" t="s">
        <v>243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13.5">
      <c r="A45" s="123" t="s">
        <v>244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143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144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145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146</v>
      </c>
      <c r="B6" s="197"/>
      <c r="C6" s="160"/>
      <c r="D6" s="160"/>
      <c r="E6" s="64"/>
      <c r="F6" s="65"/>
      <c r="G6" s="65"/>
      <c r="H6" s="65"/>
      <c r="I6" s="65"/>
      <c r="J6" s="65"/>
      <c r="K6" s="65">
        <v>12132016</v>
      </c>
      <c r="L6" s="65"/>
      <c r="M6" s="65"/>
      <c r="N6" s="65">
        <v>12132016</v>
      </c>
      <c r="O6" s="65">
        <v>10581654</v>
      </c>
      <c r="P6" s="65">
        <v>16640079</v>
      </c>
      <c r="Q6" s="65">
        <v>48087697</v>
      </c>
      <c r="R6" s="65">
        <v>75309430</v>
      </c>
      <c r="S6" s="65"/>
      <c r="T6" s="65">
        <v>2521905</v>
      </c>
      <c r="U6" s="65"/>
      <c r="V6" s="65">
        <v>2521905</v>
      </c>
      <c r="W6" s="65">
        <v>89963351</v>
      </c>
      <c r="X6" s="65"/>
      <c r="Y6" s="65">
        <v>89963351</v>
      </c>
      <c r="Z6" s="145"/>
      <c r="AA6" s="67"/>
    </row>
    <row r="7" spans="1:27" ht="13.5">
      <c r="A7" s="264" t="s">
        <v>147</v>
      </c>
      <c r="B7" s="197" t="s">
        <v>72</v>
      </c>
      <c r="C7" s="160">
        <v>70002668</v>
      </c>
      <c r="D7" s="160"/>
      <c r="E7" s="64">
        <v>87000000</v>
      </c>
      <c r="F7" s="65">
        <v>110000000</v>
      </c>
      <c r="G7" s="65">
        <v>89971011</v>
      </c>
      <c r="H7" s="65">
        <v>101971011</v>
      </c>
      <c r="I7" s="65">
        <v>69971011</v>
      </c>
      <c r="J7" s="65">
        <v>261913033</v>
      </c>
      <c r="K7" s="65">
        <v>119971011</v>
      </c>
      <c r="L7" s="65">
        <v>119971011</v>
      </c>
      <c r="M7" s="65">
        <v>139971011</v>
      </c>
      <c r="N7" s="65">
        <v>379913033</v>
      </c>
      <c r="O7" s="65">
        <v>139971011</v>
      </c>
      <c r="P7" s="65">
        <v>144971011</v>
      </c>
      <c r="Q7" s="65">
        <v>154971011</v>
      </c>
      <c r="R7" s="65">
        <v>439913033</v>
      </c>
      <c r="S7" s="65">
        <v>204971011</v>
      </c>
      <c r="T7" s="65">
        <v>204971011</v>
      </c>
      <c r="U7" s="65">
        <v>171971011</v>
      </c>
      <c r="V7" s="65">
        <v>581913033</v>
      </c>
      <c r="W7" s="65">
        <v>1663652132</v>
      </c>
      <c r="X7" s="65">
        <v>110000000</v>
      </c>
      <c r="Y7" s="65">
        <v>1553652132</v>
      </c>
      <c r="Z7" s="145">
        <v>1412.41</v>
      </c>
      <c r="AA7" s="67">
        <v>110000000</v>
      </c>
    </row>
    <row r="8" spans="1:27" ht="13.5">
      <c r="A8" s="264" t="s">
        <v>148</v>
      </c>
      <c r="B8" s="197" t="s">
        <v>72</v>
      </c>
      <c r="C8" s="160">
        <v>145028013</v>
      </c>
      <c r="D8" s="160"/>
      <c r="E8" s="64">
        <v>318803296</v>
      </c>
      <c r="F8" s="65">
        <v>318803000</v>
      </c>
      <c r="G8" s="65">
        <v>232750864</v>
      </c>
      <c r="H8" s="65">
        <v>245348814</v>
      </c>
      <c r="I8" s="65">
        <v>253229992</v>
      </c>
      <c r="J8" s="65">
        <v>731329670</v>
      </c>
      <c r="K8" s="65">
        <v>183508380</v>
      </c>
      <c r="L8" s="65">
        <v>193293708</v>
      </c>
      <c r="M8" s="65">
        <v>215748774</v>
      </c>
      <c r="N8" s="65">
        <v>592550862</v>
      </c>
      <c r="O8" s="65">
        <v>230479624</v>
      </c>
      <c r="P8" s="65">
        <v>243272169</v>
      </c>
      <c r="Q8" s="65">
        <v>236976352</v>
      </c>
      <c r="R8" s="65">
        <v>710728145</v>
      </c>
      <c r="S8" s="65">
        <v>243213425</v>
      </c>
      <c r="T8" s="65">
        <v>239921878</v>
      </c>
      <c r="U8" s="65">
        <v>242197515</v>
      </c>
      <c r="V8" s="65">
        <v>725332818</v>
      </c>
      <c r="W8" s="65">
        <v>2759941495</v>
      </c>
      <c r="X8" s="65">
        <v>318803000</v>
      </c>
      <c r="Y8" s="65">
        <v>2441138495</v>
      </c>
      <c r="Z8" s="145">
        <v>765.72</v>
      </c>
      <c r="AA8" s="67">
        <v>318803000</v>
      </c>
    </row>
    <row r="9" spans="1:27" ht="13.5">
      <c r="A9" s="264" t="s">
        <v>149</v>
      </c>
      <c r="B9" s="197"/>
      <c r="C9" s="160">
        <v>133078053</v>
      </c>
      <c r="D9" s="160"/>
      <c r="E9" s="64">
        <v>93549</v>
      </c>
      <c r="F9" s="65">
        <v>94000</v>
      </c>
      <c r="G9" s="65">
        <v>18130036</v>
      </c>
      <c r="H9" s="65">
        <v>18595583</v>
      </c>
      <c r="I9" s="65">
        <v>31632886</v>
      </c>
      <c r="J9" s="65">
        <v>68358505</v>
      </c>
      <c r="K9" s="65">
        <v>33605263</v>
      </c>
      <c r="L9" s="65">
        <v>11165098</v>
      </c>
      <c r="M9" s="65">
        <v>28282941</v>
      </c>
      <c r="N9" s="65">
        <v>73053302</v>
      </c>
      <c r="O9" s="65">
        <v>20193051</v>
      </c>
      <c r="P9" s="65">
        <v>18438082</v>
      </c>
      <c r="Q9" s="65">
        <v>21476284</v>
      </c>
      <c r="R9" s="65">
        <v>60107417</v>
      </c>
      <c r="S9" s="65">
        <v>20643176</v>
      </c>
      <c r="T9" s="65">
        <v>19723040</v>
      </c>
      <c r="U9" s="65">
        <v>20992264</v>
      </c>
      <c r="V9" s="65">
        <v>61358480</v>
      </c>
      <c r="W9" s="65">
        <v>262877704</v>
      </c>
      <c r="X9" s="65">
        <v>94000</v>
      </c>
      <c r="Y9" s="65">
        <v>262783704</v>
      </c>
      <c r="Z9" s="145">
        <v>279557.13</v>
      </c>
      <c r="AA9" s="67">
        <v>94000</v>
      </c>
    </row>
    <row r="10" spans="1:27" ht="13.5">
      <c r="A10" s="264" t="s">
        <v>150</v>
      </c>
      <c r="B10" s="197"/>
      <c r="C10" s="160"/>
      <c r="D10" s="160"/>
      <c r="E10" s="64"/>
      <c r="F10" s="65"/>
      <c r="G10" s="164"/>
      <c r="H10" s="164"/>
      <c r="I10" s="164"/>
      <c r="J10" s="65"/>
      <c r="K10" s="164"/>
      <c r="L10" s="164"/>
      <c r="M10" s="65"/>
      <c r="N10" s="164"/>
      <c r="O10" s="164"/>
      <c r="P10" s="164"/>
      <c r="Q10" s="65"/>
      <c r="R10" s="164"/>
      <c r="S10" s="164"/>
      <c r="T10" s="65"/>
      <c r="U10" s="164"/>
      <c r="V10" s="164"/>
      <c r="W10" s="164"/>
      <c r="X10" s="65"/>
      <c r="Y10" s="164"/>
      <c r="Z10" s="146"/>
      <c r="AA10" s="239"/>
    </row>
    <row r="11" spans="1:27" ht="13.5">
      <c r="A11" s="264" t="s">
        <v>151</v>
      </c>
      <c r="B11" s="197" t="s">
        <v>96</v>
      </c>
      <c r="C11" s="160">
        <v>18941978</v>
      </c>
      <c r="D11" s="160"/>
      <c r="E11" s="64">
        <v>16853530</v>
      </c>
      <c r="F11" s="65">
        <v>16854000</v>
      </c>
      <c r="G11" s="65">
        <v>19137946</v>
      </c>
      <c r="H11" s="65">
        <v>19918112</v>
      </c>
      <c r="I11" s="65">
        <v>21056674</v>
      </c>
      <c r="J11" s="65">
        <v>60112732</v>
      </c>
      <c r="K11" s="65">
        <v>21555494</v>
      </c>
      <c r="L11" s="65">
        <v>21803451</v>
      </c>
      <c r="M11" s="65">
        <v>23303723</v>
      </c>
      <c r="N11" s="65">
        <v>66662668</v>
      </c>
      <c r="O11" s="65">
        <v>22578034</v>
      </c>
      <c r="P11" s="65">
        <v>23152224</v>
      </c>
      <c r="Q11" s="65">
        <v>23057731</v>
      </c>
      <c r="R11" s="65">
        <v>68787989</v>
      </c>
      <c r="S11" s="65">
        <v>22072894</v>
      </c>
      <c r="T11" s="65">
        <v>21339564</v>
      </c>
      <c r="U11" s="65">
        <v>21467945</v>
      </c>
      <c r="V11" s="65">
        <v>64880403</v>
      </c>
      <c r="W11" s="65">
        <v>260443792</v>
      </c>
      <c r="X11" s="65">
        <v>16854000</v>
      </c>
      <c r="Y11" s="65">
        <v>243589792</v>
      </c>
      <c r="Z11" s="145">
        <v>1445.29</v>
      </c>
      <c r="AA11" s="67">
        <v>16854000</v>
      </c>
    </row>
    <row r="12" spans="1:27" ht="13.5">
      <c r="A12" s="265" t="s">
        <v>56</v>
      </c>
      <c r="B12" s="266"/>
      <c r="C12" s="177">
        <f aca="true" t="shared" si="0" ref="C12:Y12">SUM(C6:C11)</f>
        <v>367050712</v>
      </c>
      <c r="D12" s="177">
        <f>SUM(D6:D11)</f>
        <v>0</v>
      </c>
      <c r="E12" s="77">
        <f t="shared" si="0"/>
        <v>422750375</v>
      </c>
      <c r="F12" s="78">
        <f t="shared" si="0"/>
        <v>445751000</v>
      </c>
      <c r="G12" s="78">
        <f t="shared" si="0"/>
        <v>359989857</v>
      </c>
      <c r="H12" s="78">
        <f t="shared" si="0"/>
        <v>385833520</v>
      </c>
      <c r="I12" s="78">
        <f t="shared" si="0"/>
        <v>375890563</v>
      </c>
      <c r="J12" s="78">
        <f t="shared" si="0"/>
        <v>1121713940</v>
      </c>
      <c r="K12" s="78">
        <f t="shared" si="0"/>
        <v>370772164</v>
      </c>
      <c r="L12" s="78">
        <f t="shared" si="0"/>
        <v>346233268</v>
      </c>
      <c r="M12" s="78">
        <f t="shared" si="0"/>
        <v>407306449</v>
      </c>
      <c r="N12" s="78">
        <f t="shared" si="0"/>
        <v>1124311881</v>
      </c>
      <c r="O12" s="78">
        <f t="shared" si="0"/>
        <v>423803374</v>
      </c>
      <c r="P12" s="78">
        <f t="shared" si="0"/>
        <v>446473565</v>
      </c>
      <c r="Q12" s="78">
        <f t="shared" si="0"/>
        <v>484569075</v>
      </c>
      <c r="R12" s="78">
        <f t="shared" si="0"/>
        <v>1354846014</v>
      </c>
      <c r="S12" s="78">
        <f t="shared" si="0"/>
        <v>490900506</v>
      </c>
      <c r="T12" s="78">
        <f t="shared" si="0"/>
        <v>488477398</v>
      </c>
      <c r="U12" s="78">
        <f t="shared" si="0"/>
        <v>456628735</v>
      </c>
      <c r="V12" s="78">
        <f t="shared" si="0"/>
        <v>1436006639</v>
      </c>
      <c r="W12" s="78">
        <f t="shared" si="0"/>
        <v>5036878474</v>
      </c>
      <c r="X12" s="78">
        <f t="shared" si="0"/>
        <v>445751000</v>
      </c>
      <c r="Y12" s="78">
        <f t="shared" si="0"/>
        <v>4591127474</v>
      </c>
      <c r="Z12" s="179">
        <f>+IF(X12&lt;&gt;0,+(Y12/X12)*100,0)</f>
        <v>1029.975810261783</v>
      </c>
      <c r="AA12" s="79">
        <f>SUM(AA6:AA11)</f>
        <v>445751000</v>
      </c>
    </row>
    <row r="13" spans="1:27" ht="4.5" customHeight="1">
      <c r="A13" s="267"/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57" t="s">
        <v>152</v>
      </c>
      <c r="B14" s="197"/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4" t="s">
        <v>153</v>
      </c>
      <c r="B15" s="197"/>
      <c r="C15" s="160"/>
      <c r="D15" s="160"/>
      <c r="E15" s="64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145"/>
      <c r="AA15" s="67"/>
    </row>
    <row r="16" spans="1:27" ht="13.5">
      <c r="A16" s="264" t="s">
        <v>154</v>
      </c>
      <c r="B16" s="197"/>
      <c r="C16" s="160"/>
      <c r="D16" s="160"/>
      <c r="E16" s="64"/>
      <c r="F16" s="65">
        <v>867328000</v>
      </c>
      <c r="G16" s="164"/>
      <c r="H16" s="164"/>
      <c r="I16" s="164"/>
      <c r="J16" s="65"/>
      <c r="K16" s="164"/>
      <c r="L16" s="164"/>
      <c r="M16" s="65"/>
      <c r="N16" s="164"/>
      <c r="O16" s="164"/>
      <c r="P16" s="164"/>
      <c r="Q16" s="65"/>
      <c r="R16" s="164"/>
      <c r="S16" s="164"/>
      <c r="T16" s="65"/>
      <c r="U16" s="164"/>
      <c r="V16" s="164"/>
      <c r="W16" s="164"/>
      <c r="X16" s="65">
        <v>867328000</v>
      </c>
      <c r="Y16" s="164">
        <v>-867328000</v>
      </c>
      <c r="Z16" s="146">
        <v>-100</v>
      </c>
      <c r="AA16" s="239">
        <v>867328000</v>
      </c>
    </row>
    <row r="17" spans="1:27" ht="13.5">
      <c r="A17" s="264" t="s">
        <v>155</v>
      </c>
      <c r="B17" s="197"/>
      <c r="C17" s="160">
        <v>115349700</v>
      </c>
      <c r="D17" s="160"/>
      <c r="E17" s="64">
        <v>57459033</v>
      </c>
      <c r="F17" s="65">
        <v>57459000</v>
      </c>
      <c r="G17" s="65">
        <v>115349700</v>
      </c>
      <c r="H17" s="65">
        <v>115349700</v>
      </c>
      <c r="I17" s="65">
        <v>115349700</v>
      </c>
      <c r="J17" s="65">
        <v>346049100</v>
      </c>
      <c r="K17" s="65">
        <v>115349700</v>
      </c>
      <c r="L17" s="65">
        <v>115349700</v>
      </c>
      <c r="M17" s="65">
        <v>115349700</v>
      </c>
      <c r="N17" s="65">
        <v>346049100</v>
      </c>
      <c r="O17" s="65">
        <v>115349700</v>
      </c>
      <c r="P17" s="65">
        <v>115349700</v>
      </c>
      <c r="Q17" s="65">
        <v>115349700</v>
      </c>
      <c r="R17" s="65">
        <v>346049100</v>
      </c>
      <c r="S17" s="65">
        <v>115349700</v>
      </c>
      <c r="T17" s="65">
        <v>115349700</v>
      </c>
      <c r="U17" s="65">
        <v>115349700</v>
      </c>
      <c r="V17" s="65">
        <v>346049100</v>
      </c>
      <c r="W17" s="65">
        <v>1384196400</v>
      </c>
      <c r="X17" s="65">
        <v>57459000</v>
      </c>
      <c r="Y17" s="65">
        <v>1326737400</v>
      </c>
      <c r="Z17" s="145">
        <v>2309.02</v>
      </c>
      <c r="AA17" s="67">
        <v>57459000</v>
      </c>
    </row>
    <row r="18" spans="1:27" ht="13.5">
      <c r="A18" s="264" t="s">
        <v>156</v>
      </c>
      <c r="B18" s="197"/>
      <c r="C18" s="160"/>
      <c r="D18" s="160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264" t="s">
        <v>157</v>
      </c>
      <c r="B19" s="197" t="s">
        <v>99</v>
      </c>
      <c r="C19" s="160">
        <v>792556915</v>
      </c>
      <c r="D19" s="160"/>
      <c r="E19" s="64">
        <v>940928358</v>
      </c>
      <c r="F19" s="65"/>
      <c r="G19" s="65">
        <v>793124516</v>
      </c>
      <c r="H19" s="65">
        <v>797559405</v>
      </c>
      <c r="I19" s="65">
        <v>814144649</v>
      </c>
      <c r="J19" s="65">
        <v>2404828570</v>
      </c>
      <c r="K19" s="65">
        <v>820954787</v>
      </c>
      <c r="L19" s="65">
        <v>832822765</v>
      </c>
      <c r="M19" s="65">
        <v>842879731</v>
      </c>
      <c r="N19" s="65">
        <v>2496657283</v>
      </c>
      <c r="O19" s="65">
        <v>845766724</v>
      </c>
      <c r="P19" s="65">
        <v>850319433</v>
      </c>
      <c r="Q19" s="65">
        <v>871939645</v>
      </c>
      <c r="R19" s="65">
        <v>2568025802</v>
      </c>
      <c r="S19" s="65">
        <v>879382965</v>
      </c>
      <c r="T19" s="65">
        <v>894794796</v>
      </c>
      <c r="U19" s="65">
        <v>917894081</v>
      </c>
      <c r="V19" s="65">
        <v>2692071842</v>
      </c>
      <c r="W19" s="65">
        <v>10161583497</v>
      </c>
      <c r="X19" s="65"/>
      <c r="Y19" s="65">
        <v>10161583497</v>
      </c>
      <c r="Z19" s="145"/>
      <c r="AA19" s="67"/>
    </row>
    <row r="20" spans="1:27" ht="13.5">
      <c r="A20" s="264" t="s">
        <v>158</v>
      </c>
      <c r="B20" s="197"/>
      <c r="C20" s="160"/>
      <c r="D20" s="160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159</v>
      </c>
      <c r="B21" s="197"/>
      <c r="C21" s="160"/>
      <c r="D21" s="160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264" t="s">
        <v>160</v>
      </c>
      <c r="B22" s="197"/>
      <c r="C22" s="160">
        <v>2485582</v>
      </c>
      <c r="D22" s="160"/>
      <c r="E22" s="64">
        <v>3812995</v>
      </c>
      <c r="F22" s="65">
        <v>3813000</v>
      </c>
      <c r="G22" s="65">
        <v>2485582</v>
      </c>
      <c r="H22" s="65">
        <v>2485582</v>
      </c>
      <c r="I22" s="65">
        <v>2485582</v>
      </c>
      <c r="J22" s="65">
        <v>7456746</v>
      </c>
      <c r="K22" s="65">
        <v>2485582</v>
      </c>
      <c r="L22" s="65">
        <v>2485582</v>
      </c>
      <c r="M22" s="65">
        <v>2485582</v>
      </c>
      <c r="N22" s="65">
        <v>7456746</v>
      </c>
      <c r="O22" s="65">
        <v>2485582</v>
      </c>
      <c r="P22" s="65">
        <v>2485582</v>
      </c>
      <c r="Q22" s="65">
        <v>2485582</v>
      </c>
      <c r="R22" s="65">
        <v>7456746</v>
      </c>
      <c r="S22" s="65">
        <v>2485582</v>
      </c>
      <c r="T22" s="65">
        <v>2485582</v>
      </c>
      <c r="U22" s="65">
        <v>2485582</v>
      </c>
      <c r="V22" s="65">
        <v>7456746</v>
      </c>
      <c r="W22" s="65">
        <v>29826984</v>
      </c>
      <c r="X22" s="65">
        <v>3813000</v>
      </c>
      <c r="Y22" s="65">
        <v>26013984</v>
      </c>
      <c r="Z22" s="145">
        <v>682.24</v>
      </c>
      <c r="AA22" s="67">
        <v>3813000</v>
      </c>
    </row>
    <row r="23" spans="1:27" ht="13.5">
      <c r="A23" s="264" t="s">
        <v>161</v>
      </c>
      <c r="B23" s="197"/>
      <c r="C23" s="160"/>
      <c r="D23" s="160"/>
      <c r="E23" s="64"/>
      <c r="F23" s="65"/>
      <c r="G23" s="164"/>
      <c r="H23" s="164"/>
      <c r="I23" s="164"/>
      <c r="J23" s="65"/>
      <c r="K23" s="164"/>
      <c r="L23" s="164"/>
      <c r="M23" s="65"/>
      <c r="N23" s="164"/>
      <c r="O23" s="164"/>
      <c r="P23" s="164"/>
      <c r="Q23" s="65"/>
      <c r="R23" s="164"/>
      <c r="S23" s="164"/>
      <c r="T23" s="65"/>
      <c r="U23" s="164"/>
      <c r="V23" s="164"/>
      <c r="W23" s="164"/>
      <c r="X23" s="65"/>
      <c r="Y23" s="164"/>
      <c r="Z23" s="146"/>
      <c r="AA23" s="239"/>
    </row>
    <row r="24" spans="1:27" ht="13.5">
      <c r="A24" s="265" t="s">
        <v>57</v>
      </c>
      <c r="B24" s="268"/>
      <c r="C24" s="177">
        <f aca="true" t="shared" si="1" ref="C24:Y24">SUM(C15:C23)</f>
        <v>910392197</v>
      </c>
      <c r="D24" s="177">
        <f>SUM(D15:D23)</f>
        <v>0</v>
      </c>
      <c r="E24" s="81">
        <f t="shared" si="1"/>
        <v>1002200386</v>
      </c>
      <c r="F24" s="82">
        <f t="shared" si="1"/>
        <v>928600000</v>
      </c>
      <c r="G24" s="82">
        <f t="shared" si="1"/>
        <v>910959798</v>
      </c>
      <c r="H24" s="82">
        <f t="shared" si="1"/>
        <v>915394687</v>
      </c>
      <c r="I24" s="82">
        <f t="shared" si="1"/>
        <v>931979931</v>
      </c>
      <c r="J24" s="82">
        <f t="shared" si="1"/>
        <v>2758334416</v>
      </c>
      <c r="K24" s="82">
        <f t="shared" si="1"/>
        <v>938790069</v>
      </c>
      <c r="L24" s="82">
        <f t="shared" si="1"/>
        <v>950658047</v>
      </c>
      <c r="M24" s="82">
        <f t="shared" si="1"/>
        <v>960715013</v>
      </c>
      <c r="N24" s="82">
        <f t="shared" si="1"/>
        <v>2850163129</v>
      </c>
      <c r="O24" s="82">
        <f t="shared" si="1"/>
        <v>963602006</v>
      </c>
      <c r="P24" s="82">
        <f t="shared" si="1"/>
        <v>968154715</v>
      </c>
      <c r="Q24" s="82">
        <f t="shared" si="1"/>
        <v>989774927</v>
      </c>
      <c r="R24" s="82">
        <f t="shared" si="1"/>
        <v>2921531648</v>
      </c>
      <c r="S24" s="82">
        <f t="shared" si="1"/>
        <v>997218247</v>
      </c>
      <c r="T24" s="82">
        <f t="shared" si="1"/>
        <v>1012630078</v>
      </c>
      <c r="U24" s="82">
        <f t="shared" si="1"/>
        <v>1035729363</v>
      </c>
      <c r="V24" s="82">
        <f t="shared" si="1"/>
        <v>3045577688</v>
      </c>
      <c r="W24" s="82">
        <f t="shared" si="1"/>
        <v>11575606881</v>
      </c>
      <c r="X24" s="82">
        <f t="shared" si="1"/>
        <v>928600000</v>
      </c>
      <c r="Y24" s="82">
        <f t="shared" si="1"/>
        <v>10647006881</v>
      </c>
      <c r="Z24" s="227">
        <f>+IF(X24&lt;&gt;0,+(Y24/X24)*100,0)</f>
        <v>1146.565462093474</v>
      </c>
      <c r="AA24" s="84">
        <f>SUM(AA15:AA23)</f>
        <v>928600000</v>
      </c>
    </row>
    <row r="25" spans="1:27" ht="13.5">
      <c r="A25" s="265" t="s">
        <v>162</v>
      </c>
      <c r="B25" s="266"/>
      <c r="C25" s="177">
        <f aca="true" t="shared" si="2" ref="C25:Y25">+C12+C24</f>
        <v>1277442909</v>
      </c>
      <c r="D25" s="177">
        <f>+D12+D24</f>
        <v>0</v>
      </c>
      <c r="E25" s="77">
        <f t="shared" si="2"/>
        <v>1424950761</v>
      </c>
      <c r="F25" s="78">
        <f t="shared" si="2"/>
        <v>1374351000</v>
      </c>
      <c r="G25" s="78">
        <f t="shared" si="2"/>
        <v>1270949655</v>
      </c>
      <c r="H25" s="78">
        <f t="shared" si="2"/>
        <v>1301228207</v>
      </c>
      <c r="I25" s="78">
        <f t="shared" si="2"/>
        <v>1307870494</v>
      </c>
      <c r="J25" s="78">
        <f t="shared" si="2"/>
        <v>3880048356</v>
      </c>
      <c r="K25" s="78">
        <f t="shared" si="2"/>
        <v>1309562233</v>
      </c>
      <c r="L25" s="78">
        <f t="shared" si="2"/>
        <v>1296891315</v>
      </c>
      <c r="M25" s="78">
        <f t="shared" si="2"/>
        <v>1368021462</v>
      </c>
      <c r="N25" s="78">
        <f t="shared" si="2"/>
        <v>3974475010</v>
      </c>
      <c r="O25" s="78">
        <f t="shared" si="2"/>
        <v>1387405380</v>
      </c>
      <c r="P25" s="78">
        <f t="shared" si="2"/>
        <v>1414628280</v>
      </c>
      <c r="Q25" s="78">
        <f t="shared" si="2"/>
        <v>1474344002</v>
      </c>
      <c r="R25" s="78">
        <f t="shared" si="2"/>
        <v>4276377662</v>
      </c>
      <c r="S25" s="78">
        <f t="shared" si="2"/>
        <v>1488118753</v>
      </c>
      <c r="T25" s="78">
        <f t="shared" si="2"/>
        <v>1501107476</v>
      </c>
      <c r="U25" s="78">
        <f t="shared" si="2"/>
        <v>1492358098</v>
      </c>
      <c r="V25" s="78">
        <f t="shared" si="2"/>
        <v>4481584327</v>
      </c>
      <c r="W25" s="78">
        <f t="shared" si="2"/>
        <v>16612485355</v>
      </c>
      <c r="X25" s="78">
        <f t="shared" si="2"/>
        <v>1374351000</v>
      </c>
      <c r="Y25" s="78">
        <f t="shared" si="2"/>
        <v>15238134355</v>
      </c>
      <c r="Z25" s="179">
        <f>+IF(X25&lt;&gt;0,+(Y25/X25)*100,0)</f>
        <v>1108.751283696814</v>
      </c>
      <c r="AA25" s="79">
        <f>+AA12+AA24</f>
        <v>1374351000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163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164</v>
      </c>
      <c r="B28" s="269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165</v>
      </c>
      <c r="B29" s="197" t="s">
        <v>72</v>
      </c>
      <c r="C29" s="160">
        <v>9418186</v>
      </c>
      <c r="D29" s="160"/>
      <c r="E29" s="64">
        <v>18073628</v>
      </c>
      <c r="F29" s="65">
        <v>18074000</v>
      </c>
      <c r="G29" s="65">
        <v>13106598</v>
      </c>
      <c r="H29" s="65">
        <v>34638498</v>
      </c>
      <c r="I29" s="65">
        <v>44634868</v>
      </c>
      <c r="J29" s="65">
        <v>92379964</v>
      </c>
      <c r="K29" s="65"/>
      <c r="L29" s="65">
        <v>3473146</v>
      </c>
      <c r="M29" s="65">
        <v>3502217</v>
      </c>
      <c r="N29" s="65">
        <v>6975363</v>
      </c>
      <c r="O29" s="65"/>
      <c r="P29" s="65"/>
      <c r="Q29" s="65"/>
      <c r="R29" s="65"/>
      <c r="S29" s="65">
        <v>7926968</v>
      </c>
      <c r="T29" s="65"/>
      <c r="U29" s="65">
        <v>9216188</v>
      </c>
      <c r="V29" s="65">
        <v>17143156</v>
      </c>
      <c r="W29" s="65">
        <v>116498483</v>
      </c>
      <c r="X29" s="65">
        <v>18074000</v>
      </c>
      <c r="Y29" s="65">
        <v>98424483</v>
      </c>
      <c r="Z29" s="145">
        <v>544.56</v>
      </c>
      <c r="AA29" s="67">
        <v>18074000</v>
      </c>
    </row>
    <row r="30" spans="1:27" ht="13.5">
      <c r="A30" s="264" t="s">
        <v>52</v>
      </c>
      <c r="B30" s="197" t="s">
        <v>94</v>
      </c>
      <c r="C30" s="160">
        <v>17897429</v>
      </c>
      <c r="D30" s="160"/>
      <c r="E30" s="64">
        <v>44357000</v>
      </c>
      <c r="F30" s="65">
        <v>44357000</v>
      </c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>
        <v>44357000</v>
      </c>
      <c r="Y30" s="65">
        <v>-44357000</v>
      </c>
      <c r="Z30" s="145">
        <v>-100</v>
      </c>
      <c r="AA30" s="67">
        <v>44357000</v>
      </c>
    </row>
    <row r="31" spans="1:27" ht="13.5">
      <c r="A31" s="264" t="s">
        <v>166</v>
      </c>
      <c r="B31" s="197"/>
      <c r="C31" s="160">
        <v>11857366</v>
      </c>
      <c r="D31" s="160"/>
      <c r="E31" s="64">
        <v>11489324</v>
      </c>
      <c r="F31" s="65">
        <v>11489000</v>
      </c>
      <c r="G31" s="65">
        <v>12096952</v>
      </c>
      <c r="H31" s="65">
        <v>12248631</v>
      </c>
      <c r="I31" s="65">
        <v>12431513</v>
      </c>
      <c r="J31" s="65">
        <v>36777096</v>
      </c>
      <c r="K31" s="65">
        <v>12579640</v>
      </c>
      <c r="L31" s="65">
        <v>12854448</v>
      </c>
      <c r="M31" s="65">
        <v>31623402</v>
      </c>
      <c r="N31" s="65">
        <v>57057490</v>
      </c>
      <c r="O31" s="65">
        <v>13179936</v>
      </c>
      <c r="P31" s="65">
        <v>13556436</v>
      </c>
      <c r="Q31" s="65">
        <v>13794904</v>
      </c>
      <c r="R31" s="65">
        <v>40531276</v>
      </c>
      <c r="S31" s="65">
        <v>13914261</v>
      </c>
      <c r="T31" s="65">
        <v>14100341</v>
      </c>
      <c r="U31" s="65">
        <v>14151325</v>
      </c>
      <c r="V31" s="65">
        <v>42165927</v>
      </c>
      <c r="W31" s="65">
        <v>176531789</v>
      </c>
      <c r="X31" s="65">
        <v>11489000</v>
      </c>
      <c r="Y31" s="65">
        <v>165042789</v>
      </c>
      <c r="Z31" s="145">
        <v>1436.53</v>
      </c>
      <c r="AA31" s="67">
        <v>11489000</v>
      </c>
    </row>
    <row r="32" spans="1:27" ht="13.5">
      <c r="A32" s="264" t="s">
        <v>167</v>
      </c>
      <c r="B32" s="197" t="s">
        <v>94</v>
      </c>
      <c r="C32" s="160">
        <v>133199679</v>
      </c>
      <c r="D32" s="160"/>
      <c r="E32" s="64">
        <v>157709651</v>
      </c>
      <c r="F32" s="65">
        <v>157710000</v>
      </c>
      <c r="G32" s="65">
        <v>58817793</v>
      </c>
      <c r="H32" s="65">
        <v>37566420</v>
      </c>
      <c r="I32" s="65">
        <v>44398867</v>
      </c>
      <c r="J32" s="65">
        <v>140783080</v>
      </c>
      <c r="K32" s="65">
        <v>86046803</v>
      </c>
      <c r="L32" s="65">
        <v>46616733</v>
      </c>
      <c r="M32" s="65">
        <v>52039498</v>
      </c>
      <c r="N32" s="65">
        <v>184703034</v>
      </c>
      <c r="O32" s="65">
        <v>83428239</v>
      </c>
      <c r="P32" s="65">
        <v>83369876</v>
      </c>
      <c r="Q32" s="65">
        <v>94686276</v>
      </c>
      <c r="R32" s="65">
        <v>261484391</v>
      </c>
      <c r="S32" s="65">
        <v>95282937</v>
      </c>
      <c r="T32" s="65">
        <v>94239052</v>
      </c>
      <c r="U32" s="65">
        <v>98663942</v>
      </c>
      <c r="V32" s="65">
        <v>288185931</v>
      </c>
      <c r="W32" s="65">
        <v>875156436</v>
      </c>
      <c r="X32" s="65">
        <v>157710000</v>
      </c>
      <c r="Y32" s="65">
        <v>717446436</v>
      </c>
      <c r="Z32" s="145">
        <v>454.91</v>
      </c>
      <c r="AA32" s="67">
        <v>157710000</v>
      </c>
    </row>
    <row r="33" spans="1:27" ht="13.5">
      <c r="A33" s="264" t="s">
        <v>168</v>
      </c>
      <c r="B33" s="197"/>
      <c r="C33" s="160">
        <v>4767854</v>
      </c>
      <c r="D33" s="160"/>
      <c r="E33" s="64">
        <v>5954725</v>
      </c>
      <c r="F33" s="65">
        <v>5955000</v>
      </c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>
        <v>5955000</v>
      </c>
      <c r="Y33" s="65">
        <v>-5955000</v>
      </c>
      <c r="Z33" s="145">
        <v>-100</v>
      </c>
      <c r="AA33" s="67">
        <v>5955000</v>
      </c>
    </row>
    <row r="34" spans="1:27" ht="13.5">
      <c r="A34" s="265" t="s">
        <v>58</v>
      </c>
      <c r="B34" s="266"/>
      <c r="C34" s="177">
        <f aca="true" t="shared" si="3" ref="C34:Y34">SUM(C29:C33)</f>
        <v>177140514</v>
      </c>
      <c r="D34" s="177">
        <f>SUM(D29:D33)</f>
        <v>0</v>
      </c>
      <c r="E34" s="77">
        <f t="shared" si="3"/>
        <v>237584328</v>
      </c>
      <c r="F34" s="78">
        <f t="shared" si="3"/>
        <v>237585000</v>
      </c>
      <c r="G34" s="78">
        <f t="shared" si="3"/>
        <v>84021343</v>
      </c>
      <c r="H34" s="78">
        <f t="shared" si="3"/>
        <v>84453549</v>
      </c>
      <c r="I34" s="78">
        <f t="shared" si="3"/>
        <v>101465248</v>
      </c>
      <c r="J34" s="78">
        <f t="shared" si="3"/>
        <v>269940140</v>
      </c>
      <c r="K34" s="78">
        <f t="shared" si="3"/>
        <v>98626443</v>
      </c>
      <c r="L34" s="78">
        <f t="shared" si="3"/>
        <v>62944327</v>
      </c>
      <c r="M34" s="78">
        <f t="shared" si="3"/>
        <v>87165117</v>
      </c>
      <c r="N34" s="78">
        <f t="shared" si="3"/>
        <v>248735887</v>
      </c>
      <c r="O34" s="78">
        <f t="shared" si="3"/>
        <v>96608175</v>
      </c>
      <c r="P34" s="78">
        <f t="shared" si="3"/>
        <v>96926312</v>
      </c>
      <c r="Q34" s="78">
        <f t="shared" si="3"/>
        <v>108481180</v>
      </c>
      <c r="R34" s="78">
        <f t="shared" si="3"/>
        <v>302015667</v>
      </c>
      <c r="S34" s="78">
        <f t="shared" si="3"/>
        <v>117124166</v>
      </c>
      <c r="T34" s="78">
        <f t="shared" si="3"/>
        <v>108339393</v>
      </c>
      <c r="U34" s="78">
        <f t="shared" si="3"/>
        <v>122031455</v>
      </c>
      <c r="V34" s="78">
        <f t="shared" si="3"/>
        <v>347495014</v>
      </c>
      <c r="W34" s="78">
        <f t="shared" si="3"/>
        <v>1168186708</v>
      </c>
      <c r="X34" s="78">
        <f t="shared" si="3"/>
        <v>237585000</v>
      </c>
      <c r="Y34" s="78">
        <f t="shared" si="3"/>
        <v>930601708</v>
      </c>
      <c r="Z34" s="179">
        <f>+IF(X34&lt;&gt;0,+(Y34/X34)*100,0)</f>
        <v>391.6921135593577</v>
      </c>
      <c r="AA34" s="79">
        <f>SUM(AA29:AA33)</f>
        <v>237585000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169</v>
      </c>
      <c r="B36" s="197"/>
      <c r="C36" s="160"/>
      <c r="D36" s="160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/>
      <c r="AA36" s="67"/>
    </row>
    <row r="37" spans="1:27" ht="13.5">
      <c r="A37" s="264" t="s">
        <v>52</v>
      </c>
      <c r="B37" s="197"/>
      <c r="C37" s="160">
        <v>96758274</v>
      </c>
      <c r="D37" s="160"/>
      <c r="E37" s="64">
        <v>233270274</v>
      </c>
      <c r="F37" s="65">
        <v>154712000</v>
      </c>
      <c r="G37" s="65">
        <v>114655704</v>
      </c>
      <c r="H37" s="65">
        <v>135737878</v>
      </c>
      <c r="I37" s="65">
        <v>135702461</v>
      </c>
      <c r="J37" s="65">
        <v>386096043</v>
      </c>
      <c r="K37" s="65">
        <v>151168584</v>
      </c>
      <c r="L37" s="65">
        <v>151168584</v>
      </c>
      <c r="M37" s="65">
        <v>140554544</v>
      </c>
      <c r="N37" s="65">
        <v>442891712</v>
      </c>
      <c r="O37" s="65">
        <v>147725368</v>
      </c>
      <c r="P37" s="65">
        <v>147725368</v>
      </c>
      <c r="Q37" s="65">
        <v>160842885</v>
      </c>
      <c r="R37" s="65">
        <v>456293621</v>
      </c>
      <c r="S37" s="65">
        <v>164071387</v>
      </c>
      <c r="T37" s="65">
        <v>175729205</v>
      </c>
      <c r="U37" s="65">
        <v>172527475</v>
      </c>
      <c r="V37" s="65">
        <v>512328067</v>
      </c>
      <c r="W37" s="65">
        <v>1797609443</v>
      </c>
      <c r="X37" s="65">
        <v>154712000</v>
      </c>
      <c r="Y37" s="65">
        <v>1642897443</v>
      </c>
      <c r="Z37" s="145">
        <v>1061.91</v>
      </c>
      <c r="AA37" s="67">
        <v>154712000</v>
      </c>
    </row>
    <row r="38" spans="1:27" ht="13.5">
      <c r="A38" s="264" t="s">
        <v>168</v>
      </c>
      <c r="B38" s="197"/>
      <c r="C38" s="160">
        <v>167911586</v>
      </c>
      <c r="D38" s="160"/>
      <c r="E38" s="64">
        <v>170346916</v>
      </c>
      <c r="F38" s="65">
        <v>170347000</v>
      </c>
      <c r="G38" s="65">
        <v>172679440</v>
      </c>
      <c r="H38" s="65">
        <v>172679440</v>
      </c>
      <c r="I38" s="65">
        <v>172679440</v>
      </c>
      <c r="J38" s="65">
        <v>518038320</v>
      </c>
      <c r="K38" s="65">
        <v>172679440</v>
      </c>
      <c r="L38" s="65">
        <v>172679440</v>
      </c>
      <c r="M38" s="65">
        <v>172679440</v>
      </c>
      <c r="N38" s="65">
        <v>518038320</v>
      </c>
      <c r="O38" s="65">
        <v>172679440</v>
      </c>
      <c r="P38" s="65">
        <v>172679440</v>
      </c>
      <c r="Q38" s="65">
        <v>172679440</v>
      </c>
      <c r="R38" s="65">
        <v>518038320</v>
      </c>
      <c r="S38" s="65">
        <v>172679440</v>
      </c>
      <c r="T38" s="65">
        <v>172679440</v>
      </c>
      <c r="U38" s="65">
        <v>172679440</v>
      </c>
      <c r="V38" s="65">
        <v>518038320</v>
      </c>
      <c r="W38" s="65">
        <v>2072153280</v>
      </c>
      <c r="X38" s="65">
        <v>170347000</v>
      </c>
      <c r="Y38" s="65">
        <v>1901806280</v>
      </c>
      <c r="Z38" s="145">
        <v>1116.43</v>
      </c>
      <c r="AA38" s="67">
        <v>170347000</v>
      </c>
    </row>
    <row r="39" spans="1:27" ht="13.5">
      <c r="A39" s="265" t="s">
        <v>59</v>
      </c>
      <c r="B39" s="268"/>
      <c r="C39" s="177">
        <f aca="true" t="shared" si="4" ref="C39:Y39">SUM(C37:C38)</f>
        <v>264669860</v>
      </c>
      <c r="D39" s="177">
        <f>SUM(D37:D38)</f>
        <v>0</v>
      </c>
      <c r="E39" s="81">
        <f t="shared" si="4"/>
        <v>403617190</v>
      </c>
      <c r="F39" s="82">
        <f t="shared" si="4"/>
        <v>325059000</v>
      </c>
      <c r="G39" s="82">
        <f t="shared" si="4"/>
        <v>287335144</v>
      </c>
      <c r="H39" s="82">
        <f t="shared" si="4"/>
        <v>308417318</v>
      </c>
      <c r="I39" s="82">
        <f t="shared" si="4"/>
        <v>308381901</v>
      </c>
      <c r="J39" s="82">
        <f t="shared" si="4"/>
        <v>904134363</v>
      </c>
      <c r="K39" s="82">
        <f t="shared" si="4"/>
        <v>323848024</v>
      </c>
      <c r="L39" s="82">
        <f t="shared" si="4"/>
        <v>323848024</v>
      </c>
      <c r="M39" s="82">
        <f t="shared" si="4"/>
        <v>313233984</v>
      </c>
      <c r="N39" s="82">
        <f t="shared" si="4"/>
        <v>960930032</v>
      </c>
      <c r="O39" s="82">
        <f t="shared" si="4"/>
        <v>320404808</v>
      </c>
      <c r="P39" s="82">
        <f t="shared" si="4"/>
        <v>320404808</v>
      </c>
      <c r="Q39" s="82">
        <f t="shared" si="4"/>
        <v>333522325</v>
      </c>
      <c r="R39" s="82">
        <f t="shared" si="4"/>
        <v>974331941</v>
      </c>
      <c r="S39" s="82">
        <f t="shared" si="4"/>
        <v>336750827</v>
      </c>
      <c r="T39" s="82">
        <f t="shared" si="4"/>
        <v>348408645</v>
      </c>
      <c r="U39" s="82">
        <f t="shared" si="4"/>
        <v>345206915</v>
      </c>
      <c r="V39" s="82">
        <f t="shared" si="4"/>
        <v>1030366387</v>
      </c>
      <c r="W39" s="82">
        <f t="shared" si="4"/>
        <v>3869762723</v>
      </c>
      <c r="X39" s="82">
        <f t="shared" si="4"/>
        <v>325059000</v>
      </c>
      <c r="Y39" s="82">
        <f t="shared" si="4"/>
        <v>3544703723</v>
      </c>
      <c r="Z39" s="227">
        <f>+IF(X39&lt;&gt;0,+(Y39/X39)*100,0)</f>
        <v>1090.480104534869</v>
      </c>
      <c r="AA39" s="84">
        <f>SUM(AA37:AA38)</f>
        <v>325059000</v>
      </c>
    </row>
    <row r="40" spans="1:27" ht="13.5">
      <c r="A40" s="265" t="s">
        <v>170</v>
      </c>
      <c r="B40" s="266"/>
      <c r="C40" s="177">
        <f aca="true" t="shared" si="5" ref="C40:Y40">+C34+C39</f>
        <v>441810374</v>
      </c>
      <c r="D40" s="177">
        <f>+D34+D39</f>
        <v>0</v>
      </c>
      <c r="E40" s="77">
        <f t="shared" si="5"/>
        <v>641201518</v>
      </c>
      <c r="F40" s="78">
        <f t="shared" si="5"/>
        <v>562644000</v>
      </c>
      <c r="G40" s="78">
        <f t="shared" si="5"/>
        <v>371356487</v>
      </c>
      <c r="H40" s="78">
        <f t="shared" si="5"/>
        <v>392870867</v>
      </c>
      <c r="I40" s="78">
        <f t="shared" si="5"/>
        <v>409847149</v>
      </c>
      <c r="J40" s="78">
        <f t="shared" si="5"/>
        <v>1174074503</v>
      </c>
      <c r="K40" s="78">
        <f t="shared" si="5"/>
        <v>422474467</v>
      </c>
      <c r="L40" s="78">
        <f t="shared" si="5"/>
        <v>386792351</v>
      </c>
      <c r="M40" s="78">
        <f t="shared" si="5"/>
        <v>400399101</v>
      </c>
      <c r="N40" s="78">
        <f t="shared" si="5"/>
        <v>1209665919</v>
      </c>
      <c r="O40" s="78">
        <f t="shared" si="5"/>
        <v>417012983</v>
      </c>
      <c r="P40" s="78">
        <f t="shared" si="5"/>
        <v>417331120</v>
      </c>
      <c r="Q40" s="78">
        <f t="shared" si="5"/>
        <v>442003505</v>
      </c>
      <c r="R40" s="78">
        <f t="shared" si="5"/>
        <v>1276347608</v>
      </c>
      <c r="S40" s="78">
        <f t="shared" si="5"/>
        <v>453874993</v>
      </c>
      <c r="T40" s="78">
        <f t="shared" si="5"/>
        <v>456748038</v>
      </c>
      <c r="U40" s="78">
        <f t="shared" si="5"/>
        <v>467238370</v>
      </c>
      <c r="V40" s="78">
        <f t="shared" si="5"/>
        <v>1377861401</v>
      </c>
      <c r="W40" s="78">
        <f t="shared" si="5"/>
        <v>5037949431</v>
      </c>
      <c r="X40" s="78">
        <f t="shared" si="5"/>
        <v>562644000</v>
      </c>
      <c r="Y40" s="78">
        <f t="shared" si="5"/>
        <v>4475305431</v>
      </c>
      <c r="Z40" s="179">
        <f>+IF(X40&lt;&gt;0,+(Y40/X40)*100,0)</f>
        <v>795.4062304050163</v>
      </c>
      <c r="AA40" s="79">
        <f>+AA34+AA39</f>
        <v>562644000</v>
      </c>
    </row>
    <row r="41" spans="1:27" ht="4.5" customHeight="1">
      <c r="A41" s="267"/>
      <c r="B41" s="197"/>
      <c r="C41" s="160"/>
      <c r="D41" s="1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/>
      <c r="AA41" s="67"/>
    </row>
    <row r="42" spans="1:27" ht="13.5">
      <c r="A42" s="270" t="s">
        <v>171</v>
      </c>
      <c r="B42" s="271" t="s">
        <v>141</v>
      </c>
      <c r="C42" s="272">
        <f aca="true" t="shared" si="6" ref="C42:Y42">+C25-C40</f>
        <v>835632535</v>
      </c>
      <c r="D42" s="272">
        <f>+D25-D40</f>
        <v>0</v>
      </c>
      <c r="E42" s="273">
        <f t="shared" si="6"/>
        <v>783749243</v>
      </c>
      <c r="F42" s="274">
        <f t="shared" si="6"/>
        <v>811707000</v>
      </c>
      <c r="G42" s="274">
        <f t="shared" si="6"/>
        <v>899593168</v>
      </c>
      <c r="H42" s="274">
        <f t="shared" si="6"/>
        <v>908357340</v>
      </c>
      <c r="I42" s="274">
        <f t="shared" si="6"/>
        <v>898023345</v>
      </c>
      <c r="J42" s="274">
        <f t="shared" si="6"/>
        <v>2705973853</v>
      </c>
      <c r="K42" s="274">
        <f t="shared" si="6"/>
        <v>887087766</v>
      </c>
      <c r="L42" s="274">
        <f t="shared" si="6"/>
        <v>910098964</v>
      </c>
      <c r="M42" s="274">
        <f t="shared" si="6"/>
        <v>967622361</v>
      </c>
      <c r="N42" s="274">
        <f t="shared" si="6"/>
        <v>2764809091</v>
      </c>
      <c r="O42" s="274">
        <f t="shared" si="6"/>
        <v>970392397</v>
      </c>
      <c r="P42" s="274">
        <f t="shared" si="6"/>
        <v>997297160</v>
      </c>
      <c r="Q42" s="274">
        <f t="shared" si="6"/>
        <v>1032340497</v>
      </c>
      <c r="R42" s="274">
        <f t="shared" si="6"/>
        <v>3000030054</v>
      </c>
      <c r="S42" s="274">
        <f t="shared" si="6"/>
        <v>1034243760</v>
      </c>
      <c r="T42" s="274">
        <f t="shared" si="6"/>
        <v>1044359438</v>
      </c>
      <c r="U42" s="274">
        <f t="shared" si="6"/>
        <v>1025119728</v>
      </c>
      <c r="V42" s="274">
        <f t="shared" si="6"/>
        <v>3103722926</v>
      </c>
      <c r="W42" s="274">
        <f t="shared" si="6"/>
        <v>11574535924</v>
      </c>
      <c r="X42" s="274">
        <f t="shared" si="6"/>
        <v>811707000</v>
      </c>
      <c r="Y42" s="274">
        <f t="shared" si="6"/>
        <v>10762828924</v>
      </c>
      <c r="Z42" s="275">
        <f>+IF(X42&lt;&gt;0,+(Y42/X42)*100,0)</f>
        <v>1325.9499947641207</v>
      </c>
      <c r="AA42" s="276">
        <f>+AA25-AA40</f>
        <v>811707000</v>
      </c>
    </row>
    <row r="43" spans="1:27" ht="4.5" customHeight="1">
      <c r="A43" s="267"/>
      <c r="B43" s="197"/>
      <c r="C43" s="160"/>
      <c r="D43" s="160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4"/>
      <c r="AA43" s="67"/>
    </row>
    <row r="44" spans="1:27" ht="13.5">
      <c r="A44" s="257" t="s">
        <v>172</v>
      </c>
      <c r="B44" s="197"/>
      <c r="C44" s="160"/>
      <c r="D44" s="160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4"/>
      <c r="AA44" s="67"/>
    </row>
    <row r="45" spans="1:27" ht="13.5">
      <c r="A45" s="264" t="s">
        <v>173</v>
      </c>
      <c r="B45" s="197"/>
      <c r="C45" s="160">
        <v>806935459</v>
      </c>
      <c r="D45" s="160"/>
      <c r="E45" s="64">
        <v>756589243</v>
      </c>
      <c r="F45" s="65">
        <v>784547000</v>
      </c>
      <c r="G45" s="65">
        <v>870896093</v>
      </c>
      <c r="H45" s="65">
        <v>879660264</v>
      </c>
      <c r="I45" s="65">
        <v>869326270</v>
      </c>
      <c r="J45" s="65">
        <v>2619882627</v>
      </c>
      <c r="K45" s="65">
        <v>858390691</v>
      </c>
      <c r="L45" s="65">
        <v>881401888</v>
      </c>
      <c r="M45" s="65">
        <v>938925286</v>
      </c>
      <c r="N45" s="65">
        <v>2678717865</v>
      </c>
      <c r="O45" s="65">
        <v>941695322</v>
      </c>
      <c r="P45" s="65">
        <v>968600085</v>
      </c>
      <c r="Q45" s="65">
        <v>1003643423</v>
      </c>
      <c r="R45" s="65">
        <v>2913938830</v>
      </c>
      <c r="S45" s="65">
        <v>1005546684</v>
      </c>
      <c r="T45" s="65">
        <v>1015662364</v>
      </c>
      <c r="U45" s="65">
        <v>996422652</v>
      </c>
      <c r="V45" s="65">
        <v>3017631700</v>
      </c>
      <c r="W45" s="65">
        <v>11230171022</v>
      </c>
      <c r="X45" s="65">
        <v>784547000</v>
      </c>
      <c r="Y45" s="65">
        <v>10445624022</v>
      </c>
      <c r="Z45" s="144">
        <v>1331.42</v>
      </c>
      <c r="AA45" s="67">
        <v>784547000</v>
      </c>
    </row>
    <row r="46" spans="1:27" ht="13.5">
      <c r="A46" s="264" t="s">
        <v>174</v>
      </c>
      <c r="B46" s="197" t="s">
        <v>94</v>
      </c>
      <c r="C46" s="160">
        <v>28697076</v>
      </c>
      <c r="D46" s="160"/>
      <c r="E46" s="64">
        <v>27160000</v>
      </c>
      <c r="F46" s="65">
        <v>27160000</v>
      </c>
      <c r="G46" s="65">
        <v>28697076</v>
      </c>
      <c r="H46" s="65">
        <v>28697076</v>
      </c>
      <c r="I46" s="65">
        <v>28697076</v>
      </c>
      <c r="J46" s="65">
        <v>86091228</v>
      </c>
      <c r="K46" s="65">
        <v>28697076</v>
      </c>
      <c r="L46" s="65">
        <v>28697076</v>
      </c>
      <c r="M46" s="65">
        <v>28697076</v>
      </c>
      <c r="N46" s="65">
        <v>86091228</v>
      </c>
      <c r="O46" s="65">
        <v>28697076</v>
      </c>
      <c r="P46" s="65">
        <v>28697076</v>
      </c>
      <c r="Q46" s="65">
        <v>28697076</v>
      </c>
      <c r="R46" s="65">
        <v>86091228</v>
      </c>
      <c r="S46" s="65">
        <v>28697076</v>
      </c>
      <c r="T46" s="65">
        <v>28697076</v>
      </c>
      <c r="U46" s="65">
        <v>28697076</v>
      </c>
      <c r="V46" s="65">
        <v>86091228</v>
      </c>
      <c r="W46" s="65">
        <v>344364912</v>
      </c>
      <c r="X46" s="65">
        <v>27160000</v>
      </c>
      <c r="Y46" s="65">
        <v>317204912</v>
      </c>
      <c r="Z46" s="144">
        <v>1167.91</v>
      </c>
      <c r="AA46" s="67">
        <v>27160000</v>
      </c>
    </row>
    <row r="47" spans="1:27" ht="13.5">
      <c r="A47" s="264" t="s">
        <v>175</v>
      </c>
      <c r="B47" s="197"/>
      <c r="C47" s="160"/>
      <c r="D47" s="160"/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144"/>
      <c r="AA47" s="67"/>
    </row>
    <row r="48" spans="1:27" ht="13.5">
      <c r="A48" s="277" t="s">
        <v>176</v>
      </c>
      <c r="B48" s="278" t="s">
        <v>141</v>
      </c>
      <c r="C48" s="232">
        <f aca="true" t="shared" si="7" ref="C48:Y48">SUM(C45:C47)</f>
        <v>835632535</v>
      </c>
      <c r="D48" s="232">
        <f>SUM(D45:D47)</f>
        <v>0</v>
      </c>
      <c r="E48" s="279">
        <f t="shared" si="7"/>
        <v>783749243</v>
      </c>
      <c r="F48" s="234">
        <f t="shared" si="7"/>
        <v>811707000</v>
      </c>
      <c r="G48" s="234">
        <f t="shared" si="7"/>
        <v>899593169</v>
      </c>
      <c r="H48" s="234">
        <f t="shared" si="7"/>
        <v>908357340</v>
      </c>
      <c r="I48" s="234">
        <f t="shared" si="7"/>
        <v>898023346</v>
      </c>
      <c r="J48" s="234">
        <f t="shared" si="7"/>
        <v>2705973855</v>
      </c>
      <c r="K48" s="234">
        <f t="shared" si="7"/>
        <v>887087767</v>
      </c>
      <c r="L48" s="234">
        <f t="shared" si="7"/>
        <v>910098964</v>
      </c>
      <c r="M48" s="234">
        <f t="shared" si="7"/>
        <v>967622362</v>
      </c>
      <c r="N48" s="234">
        <f t="shared" si="7"/>
        <v>2764809093</v>
      </c>
      <c r="O48" s="234">
        <f t="shared" si="7"/>
        <v>970392398</v>
      </c>
      <c r="P48" s="234">
        <f t="shared" si="7"/>
        <v>997297161</v>
      </c>
      <c r="Q48" s="234">
        <f t="shared" si="7"/>
        <v>1032340499</v>
      </c>
      <c r="R48" s="234">
        <f t="shared" si="7"/>
        <v>3000030058</v>
      </c>
      <c r="S48" s="234">
        <f t="shared" si="7"/>
        <v>1034243760</v>
      </c>
      <c r="T48" s="234">
        <f t="shared" si="7"/>
        <v>1044359440</v>
      </c>
      <c r="U48" s="234">
        <f t="shared" si="7"/>
        <v>1025119728</v>
      </c>
      <c r="V48" s="234">
        <f t="shared" si="7"/>
        <v>3103722928</v>
      </c>
      <c r="W48" s="234">
        <f t="shared" si="7"/>
        <v>11574535934</v>
      </c>
      <c r="X48" s="234">
        <f t="shared" si="7"/>
        <v>811707000</v>
      </c>
      <c r="Y48" s="234">
        <f t="shared" si="7"/>
        <v>10762828934</v>
      </c>
      <c r="Z48" s="280">
        <f>+IF(X48&lt;&gt;0,+(Y48/X48)*100,0)</f>
        <v>1325.9499959960922</v>
      </c>
      <c r="AA48" s="247">
        <f>SUM(AA45:AA47)</f>
        <v>811707000</v>
      </c>
    </row>
    <row r="49" spans="1:27" ht="13.5">
      <c r="A49" s="123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123" t="s">
        <v>245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23" t="s">
        <v>246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23" t="s">
        <v>247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23" t="s">
        <v>248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23" t="s">
        <v>249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177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55" t="s">
        <v>6</v>
      </c>
      <c r="D3" s="55" t="s">
        <v>6</v>
      </c>
      <c r="E3" s="54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178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179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180</v>
      </c>
      <c r="B6" s="197"/>
      <c r="C6" s="160">
        <v>733337729</v>
      </c>
      <c r="D6" s="160">
        <v>898003466</v>
      </c>
      <c r="E6" s="64">
        <v>883353550</v>
      </c>
      <c r="F6" s="65">
        <v>923891275</v>
      </c>
      <c r="G6" s="65">
        <v>49606811</v>
      </c>
      <c r="H6" s="65">
        <v>56075804</v>
      </c>
      <c r="I6" s="65">
        <v>65047443</v>
      </c>
      <c r="J6" s="65">
        <v>170730058</v>
      </c>
      <c r="K6" s="65">
        <v>132254702</v>
      </c>
      <c r="L6" s="65">
        <v>68747836</v>
      </c>
      <c r="M6" s="65">
        <v>67750790</v>
      </c>
      <c r="N6" s="65">
        <v>268753328</v>
      </c>
      <c r="O6" s="65">
        <v>68227787</v>
      </c>
      <c r="P6" s="65">
        <v>69172392</v>
      </c>
      <c r="Q6" s="65">
        <v>75401610</v>
      </c>
      <c r="R6" s="65">
        <v>212801789</v>
      </c>
      <c r="S6" s="65">
        <v>95194588</v>
      </c>
      <c r="T6" s="65">
        <v>75453715</v>
      </c>
      <c r="U6" s="65">
        <v>75069988</v>
      </c>
      <c r="V6" s="65">
        <v>245718291</v>
      </c>
      <c r="W6" s="65">
        <v>898003466</v>
      </c>
      <c r="X6" s="65">
        <v>923891275</v>
      </c>
      <c r="Y6" s="65">
        <v>-25887809</v>
      </c>
      <c r="Z6" s="145">
        <v>-2.8</v>
      </c>
      <c r="AA6" s="67">
        <v>923891275</v>
      </c>
    </row>
    <row r="7" spans="1:27" ht="13.5">
      <c r="A7" s="264" t="s">
        <v>181</v>
      </c>
      <c r="B7" s="197" t="s">
        <v>72</v>
      </c>
      <c r="C7" s="160">
        <v>138962993</v>
      </c>
      <c r="D7" s="160">
        <v>136993046</v>
      </c>
      <c r="E7" s="64">
        <v>164026000</v>
      </c>
      <c r="F7" s="65">
        <v>166503480</v>
      </c>
      <c r="G7" s="65">
        <v>54819000</v>
      </c>
      <c r="H7" s="65">
        <v>2302850</v>
      </c>
      <c r="I7" s="65">
        <v>1086000</v>
      </c>
      <c r="J7" s="65">
        <v>58207850</v>
      </c>
      <c r="K7" s="65"/>
      <c r="L7" s="65"/>
      <c r="M7" s="65">
        <v>43943000</v>
      </c>
      <c r="N7" s="65">
        <v>43943000</v>
      </c>
      <c r="O7" s="65">
        <v>11816</v>
      </c>
      <c r="P7" s="65">
        <v>1380251</v>
      </c>
      <c r="Q7" s="65">
        <v>33056538</v>
      </c>
      <c r="R7" s="65">
        <v>34448605</v>
      </c>
      <c r="S7" s="65"/>
      <c r="T7" s="65">
        <v>393591</v>
      </c>
      <c r="U7" s="65"/>
      <c r="V7" s="65">
        <v>393591</v>
      </c>
      <c r="W7" s="65">
        <v>136993046</v>
      </c>
      <c r="X7" s="65">
        <v>166503480</v>
      </c>
      <c r="Y7" s="65">
        <v>-29510434</v>
      </c>
      <c r="Z7" s="145">
        <v>-17.72</v>
      </c>
      <c r="AA7" s="67">
        <v>166503480</v>
      </c>
    </row>
    <row r="8" spans="1:27" ht="13.5">
      <c r="A8" s="264" t="s">
        <v>182</v>
      </c>
      <c r="B8" s="197" t="s">
        <v>72</v>
      </c>
      <c r="C8" s="160">
        <v>51843635</v>
      </c>
      <c r="D8" s="160">
        <v>80772129</v>
      </c>
      <c r="E8" s="64">
        <v>84819000</v>
      </c>
      <c r="F8" s="65">
        <v>91892847</v>
      </c>
      <c r="G8" s="65"/>
      <c r="H8" s="65">
        <v>13609000</v>
      </c>
      <c r="I8" s="65">
        <v>8244000</v>
      </c>
      <c r="J8" s="65">
        <v>21853000</v>
      </c>
      <c r="K8" s="65">
        <v>2748000</v>
      </c>
      <c r="L8" s="65"/>
      <c r="M8" s="65">
        <v>6287000</v>
      </c>
      <c r="N8" s="65">
        <v>9035000</v>
      </c>
      <c r="O8" s="65">
        <v>30098000</v>
      </c>
      <c r="P8" s="65"/>
      <c r="Q8" s="65">
        <v>13955129</v>
      </c>
      <c r="R8" s="65">
        <v>44053129</v>
      </c>
      <c r="S8" s="65"/>
      <c r="T8" s="65"/>
      <c r="U8" s="65">
        <v>5831000</v>
      </c>
      <c r="V8" s="65">
        <v>5831000</v>
      </c>
      <c r="W8" s="65">
        <v>80772129</v>
      </c>
      <c r="X8" s="65">
        <v>91892847</v>
      </c>
      <c r="Y8" s="65">
        <v>-11120718</v>
      </c>
      <c r="Z8" s="145">
        <v>-12.1</v>
      </c>
      <c r="AA8" s="67">
        <v>91892847</v>
      </c>
    </row>
    <row r="9" spans="1:27" ht="13.5">
      <c r="A9" s="264" t="s">
        <v>183</v>
      </c>
      <c r="B9" s="197"/>
      <c r="C9" s="160">
        <v>36084112</v>
      </c>
      <c r="D9" s="160">
        <v>16034587</v>
      </c>
      <c r="E9" s="64">
        <v>34800000</v>
      </c>
      <c r="F9" s="65">
        <v>11840000</v>
      </c>
      <c r="G9" s="65">
        <v>496591</v>
      </c>
      <c r="H9" s="65">
        <v>646155</v>
      </c>
      <c r="I9" s="65">
        <v>505350</v>
      </c>
      <c r="J9" s="65">
        <v>1648096</v>
      </c>
      <c r="K9" s="65">
        <v>2882765</v>
      </c>
      <c r="L9" s="65">
        <v>597209</v>
      </c>
      <c r="M9" s="65">
        <v>697404</v>
      </c>
      <c r="N9" s="65">
        <v>4177378</v>
      </c>
      <c r="O9" s="65">
        <v>472260</v>
      </c>
      <c r="P9" s="65">
        <v>470102</v>
      </c>
      <c r="Q9" s="65">
        <v>667357</v>
      </c>
      <c r="R9" s="65">
        <v>1609719</v>
      </c>
      <c r="S9" s="65">
        <v>604966</v>
      </c>
      <c r="T9" s="65">
        <v>917157</v>
      </c>
      <c r="U9" s="65">
        <v>7077271</v>
      </c>
      <c r="V9" s="65">
        <v>8599394</v>
      </c>
      <c r="W9" s="65">
        <v>16034587</v>
      </c>
      <c r="X9" s="65">
        <v>11840000</v>
      </c>
      <c r="Y9" s="65">
        <v>4194587</v>
      </c>
      <c r="Z9" s="145">
        <v>35.43</v>
      </c>
      <c r="AA9" s="67">
        <v>11840000</v>
      </c>
    </row>
    <row r="10" spans="1:27" ht="13.5">
      <c r="A10" s="264" t="s">
        <v>184</v>
      </c>
      <c r="B10" s="197"/>
      <c r="C10" s="160"/>
      <c r="D10" s="160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/>
      <c r="AA10" s="67"/>
    </row>
    <row r="11" spans="1:27" ht="13.5">
      <c r="A11" s="257" t="s">
        <v>185</v>
      </c>
      <c r="B11" s="197"/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4" t="s">
        <v>186</v>
      </c>
      <c r="B12" s="197"/>
      <c r="C12" s="160">
        <v>-866074567</v>
      </c>
      <c r="D12" s="160">
        <v>-995522753</v>
      </c>
      <c r="E12" s="64">
        <v>-999228000</v>
      </c>
      <c r="F12" s="65">
        <v>-995233775</v>
      </c>
      <c r="G12" s="65">
        <v>-73690136</v>
      </c>
      <c r="H12" s="65">
        <v>-78334209</v>
      </c>
      <c r="I12" s="65">
        <v>-90071016</v>
      </c>
      <c r="J12" s="65">
        <v>-242095361</v>
      </c>
      <c r="K12" s="65">
        <v>-80597052</v>
      </c>
      <c r="L12" s="65">
        <v>-81354204</v>
      </c>
      <c r="M12" s="65">
        <v>-79824070</v>
      </c>
      <c r="N12" s="65">
        <v>-241775326</v>
      </c>
      <c r="O12" s="65">
        <v>-80360739</v>
      </c>
      <c r="P12" s="65">
        <v>-75433622</v>
      </c>
      <c r="Q12" s="65">
        <v>-76687473</v>
      </c>
      <c r="R12" s="65">
        <v>-232481834</v>
      </c>
      <c r="S12" s="65">
        <v>-94366581</v>
      </c>
      <c r="T12" s="65">
        <v>-83620645</v>
      </c>
      <c r="U12" s="65">
        <v>-101183006</v>
      </c>
      <c r="V12" s="65">
        <v>-279170232</v>
      </c>
      <c r="W12" s="65">
        <v>-995522753</v>
      </c>
      <c r="X12" s="65">
        <v>-995233775</v>
      </c>
      <c r="Y12" s="65">
        <v>-288978</v>
      </c>
      <c r="Z12" s="145">
        <v>0.03</v>
      </c>
      <c r="AA12" s="67">
        <v>-995233775</v>
      </c>
    </row>
    <row r="13" spans="1:27" ht="13.5">
      <c r="A13" s="264" t="s">
        <v>40</v>
      </c>
      <c r="B13" s="197"/>
      <c r="C13" s="160">
        <v>-14697358</v>
      </c>
      <c r="D13" s="160">
        <v>-8108843</v>
      </c>
      <c r="E13" s="64">
        <v>-44726000</v>
      </c>
      <c r="F13" s="65">
        <v>-30724922</v>
      </c>
      <c r="G13" s="65">
        <v>-69625</v>
      </c>
      <c r="H13" s="65"/>
      <c r="I13" s="65">
        <v>-168056</v>
      </c>
      <c r="J13" s="65">
        <v>-237681</v>
      </c>
      <c r="K13" s="65">
        <v>-90315</v>
      </c>
      <c r="L13" s="65">
        <v>-66307</v>
      </c>
      <c r="M13" s="65">
        <v>-108721</v>
      </c>
      <c r="N13" s="65">
        <v>-265343</v>
      </c>
      <c r="O13" s="65">
        <v>-7236180</v>
      </c>
      <c r="P13" s="65">
        <v>-102176</v>
      </c>
      <c r="Q13" s="65">
        <v>-128032</v>
      </c>
      <c r="R13" s="65">
        <v>-7466388</v>
      </c>
      <c r="S13" s="65">
        <v>-32855</v>
      </c>
      <c r="T13" s="65"/>
      <c r="U13" s="65">
        <v>-106576</v>
      </c>
      <c r="V13" s="65">
        <v>-139431</v>
      </c>
      <c r="W13" s="65">
        <v>-8108843</v>
      </c>
      <c r="X13" s="65">
        <v>-30724922</v>
      </c>
      <c r="Y13" s="65">
        <v>22616079</v>
      </c>
      <c r="Z13" s="145">
        <v>-73.61</v>
      </c>
      <c r="AA13" s="67">
        <v>-30724922</v>
      </c>
    </row>
    <row r="14" spans="1:27" ht="13.5">
      <c r="A14" s="264" t="s">
        <v>42</v>
      </c>
      <c r="B14" s="197" t="s">
        <v>72</v>
      </c>
      <c r="C14" s="160">
        <v>-3191000</v>
      </c>
      <c r="D14" s="160">
        <v>-2905460</v>
      </c>
      <c r="E14" s="64"/>
      <c r="F14" s="65">
        <v>-3550000</v>
      </c>
      <c r="G14" s="65">
        <v>-1550000</v>
      </c>
      <c r="H14" s="65"/>
      <c r="I14" s="65"/>
      <c r="J14" s="65">
        <v>-1550000</v>
      </c>
      <c r="K14" s="65"/>
      <c r="L14" s="65">
        <v>-167000</v>
      </c>
      <c r="M14" s="65"/>
      <c r="N14" s="65">
        <v>-167000</v>
      </c>
      <c r="O14" s="65">
        <v>-90000</v>
      </c>
      <c r="P14" s="65"/>
      <c r="Q14" s="65"/>
      <c r="R14" s="65">
        <v>-90000</v>
      </c>
      <c r="S14" s="65">
        <v>-1000000</v>
      </c>
      <c r="T14" s="65"/>
      <c r="U14" s="65">
        <v>-98460</v>
      </c>
      <c r="V14" s="65">
        <v>-1098460</v>
      </c>
      <c r="W14" s="65">
        <v>-2905460</v>
      </c>
      <c r="X14" s="65">
        <v>-3550000</v>
      </c>
      <c r="Y14" s="65">
        <v>644540</v>
      </c>
      <c r="Z14" s="145">
        <v>-18.16</v>
      </c>
      <c r="AA14" s="67">
        <v>-3550000</v>
      </c>
    </row>
    <row r="15" spans="1:27" ht="13.5">
      <c r="A15" s="265" t="s">
        <v>187</v>
      </c>
      <c r="B15" s="266"/>
      <c r="C15" s="177">
        <f aca="true" t="shared" si="0" ref="C15:Y15">SUM(C6:C14)</f>
        <v>76265544</v>
      </c>
      <c r="D15" s="177">
        <f>SUM(D6:D14)</f>
        <v>125266172</v>
      </c>
      <c r="E15" s="77">
        <f t="shared" si="0"/>
        <v>123044550</v>
      </c>
      <c r="F15" s="78">
        <f t="shared" si="0"/>
        <v>164618905</v>
      </c>
      <c r="G15" s="78">
        <f t="shared" si="0"/>
        <v>29612641</v>
      </c>
      <c r="H15" s="78">
        <f t="shared" si="0"/>
        <v>-5700400</v>
      </c>
      <c r="I15" s="78">
        <f t="shared" si="0"/>
        <v>-15356279</v>
      </c>
      <c r="J15" s="78">
        <f t="shared" si="0"/>
        <v>8555962</v>
      </c>
      <c r="K15" s="78">
        <f t="shared" si="0"/>
        <v>57198100</v>
      </c>
      <c r="L15" s="78">
        <f t="shared" si="0"/>
        <v>-12242466</v>
      </c>
      <c r="M15" s="78">
        <f t="shared" si="0"/>
        <v>38745403</v>
      </c>
      <c r="N15" s="78">
        <f t="shared" si="0"/>
        <v>83701037</v>
      </c>
      <c r="O15" s="78">
        <f t="shared" si="0"/>
        <v>11122944</v>
      </c>
      <c r="P15" s="78">
        <f t="shared" si="0"/>
        <v>-4513053</v>
      </c>
      <c r="Q15" s="78">
        <f t="shared" si="0"/>
        <v>46265129</v>
      </c>
      <c r="R15" s="78">
        <f t="shared" si="0"/>
        <v>52875020</v>
      </c>
      <c r="S15" s="78">
        <f t="shared" si="0"/>
        <v>400118</v>
      </c>
      <c r="T15" s="78">
        <f t="shared" si="0"/>
        <v>-6856182</v>
      </c>
      <c r="U15" s="78">
        <f t="shared" si="0"/>
        <v>-13409783</v>
      </c>
      <c r="V15" s="78">
        <f t="shared" si="0"/>
        <v>-19865847</v>
      </c>
      <c r="W15" s="78">
        <f t="shared" si="0"/>
        <v>125266172</v>
      </c>
      <c r="X15" s="78">
        <f t="shared" si="0"/>
        <v>164618905</v>
      </c>
      <c r="Y15" s="78">
        <f t="shared" si="0"/>
        <v>-39352733</v>
      </c>
      <c r="Z15" s="179">
        <f>+IF(X15&lt;&gt;0,+(Y15/X15)*100,0)</f>
        <v>-23.9053546128253</v>
      </c>
      <c r="AA15" s="79">
        <f>SUM(AA6:AA14)</f>
        <v>164618905</v>
      </c>
    </row>
    <row r="16" spans="1:27" ht="4.5" customHeight="1">
      <c r="A16" s="267"/>
      <c r="B16" s="197"/>
      <c r="C16" s="160"/>
      <c r="D16" s="160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257" t="s">
        <v>188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57" t="s">
        <v>179</v>
      </c>
      <c r="B18" s="197"/>
      <c r="C18" s="158"/>
      <c r="D18" s="158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42"/>
      <c r="AA18" s="107"/>
    </row>
    <row r="19" spans="1:27" ht="13.5">
      <c r="A19" s="264" t="s">
        <v>189</v>
      </c>
      <c r="B19" s="197"/>
      <c r="C19" s="160"/>
      <c r="D19" s="160"/>
      <c r="E19" s="64"/>
      <c r="F19" s="65"/>
      <c r="G19" s="164"/>
      <c r="H19" s="164"/>
      <c r="I19" s="164"/>
      <c r="J19" s="65"/>
      <c r="K19" s="164"/>
      <c r="L19" s="164"/>
      <c r="M19" s="65"/>
      <c r="N19" s="164"/>
      <c r="O19" s="164"/>
      <c r="P19" s="164"/>
      <c r="Q19" s="65"/>
      <c r="R19" s="164"/>
      <c r="S19" s="164"/>
      <c r="T19" s="65"/>
      <c r="U19" s="164"/>
      <c r="V19" s="164"/>
      <c r="W19" s="164"/>
      <c r="X19" s="65"/>
      <c r="Y19" s="164"/>
      <c r="Z19" s="146"/>
      <c r="AA19" s="239"/>
    </row>
    <row r="20" spans="1:27" ht="13.5">
      <c r="A20" s="264" t="s">
        <v>190</v>
      </c>
      <c r="B20" s="197"/>
      <c r="C20" s="160"/>
      <c r="D20" s="160"/>
      <c r="E20" s="281"/>
      <c r="F20" s="164"/>
      <c r="G20" s="65"/>
      <c r="H20" s="65"/>
      <c r="I20" s="65"/>
      <c r="J20" s="65"/>
      <c r="K20" s="65"/>
      <c r="L20" s="65"/>
      <c r="M20" s="164"/>
      <c r="N20" s="65"/>
      <c r="O20" s="65"/>
      <c r="P20" s="65"/>
      <c r="Q20" s="65"/>
      <c r="R20" s="65"/>
      <c r="S20" s="65"/>
      <c r="T20" s="164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191</v>
      </c>
      <c r="B21" s="197"/>
      <c r="C21" s="162"/>
      <c r="D21" s="162"/>
      <c r="E21" s="64"/>
      <c r="F21" s="65"/>
      <c r="G21" s="164"/>
      <c r="H21" s="164"/>
      <c r="I21" s="164"/>
      <c r="J21" s="65"/>
      <c r="K21" s="164"/>
      <c r="L21" s="164"/>
      <c r="M21" s="65"/>
      <c r="N21" s="164"/>
      <c r="O21" s="164"/>
      <c r="P21" s="164"/>
      <c r="Q21" s="65"/>
      <c r="R21" s="164"/>
      <c r="S21" s="164"/>
      <c r="T21" s="65"/>
      <c r="U21" s="164"/>
      <c r="V21" s="164"/>
      <c r="W21" s="164"/>
      <c r="X21" s="65"/>
      <c r="Y21" s="164"/>
      <c r="Z21" s="146"/>
      <c r="AA21" s="239"/>
    </row>
    <row r="22" spans="1:27" ht="13.5">
      <c r="A22" s="264" t="s">
        <v>192</v>
      </c>
      <c r="B22" s="197"/>
      <c r="C22" s="160"/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57" t="s">
        <v>185</v>
      </c>
      <c r="B23" s="197"/>
      <c r="C23" s="160"/>
      <c r="D23" s="160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264" t="s">
        <v>193</v>
      </c>
      <c r="B24" s="197"/>
      <c r="C24" s="160">
        <v>-79558618</v>
      </c>
      <c r="D24" s="160">
        <v>-125337166</v>
      </c>
      <c r="E24" s="64">
        <v>-246419000</v>
      </c>
      <c r="F24" s="65">
        <v>-177404696</v>
      </c>
      <c r="G24" s="65">
        <v>-567600</v>
      </c>
      <c r="H24" s="65">
        <v>-4434889</v>
      </c>
      <c r="I24" s="65">
        <v>-16585244</v>
      </c>
      <c r="J24" s="65">
        <v>-21587733</v>
      </c>
      <c r="K24" s="65">
        <v>-6810138</v>
      </c>
      <c r="L24" s="65">
        <v>-11867977</v>
      </c>
      <c r="M24" s="65">
        <v>-10056967</v>
      </c>
      <c r="N24" s="65">
        <v>-28735082</v>
      </c>
      <c r="O24" s="65">
        <v>-2886993</v>
      </c>
      <c r="P24" s="65">
        <v>-4552709</v>
      </c>
      <c r="Q24" s="65">
        <v>-21620212</v>
      </c>
      <c r="R24" s="65">
        <v>-29059914</v>
      </c>
      <c r="S24" s="65">
        <v>-7443321</v>
      </c>
      <c r="T24" s="65">
        <v>-15411831</v>
      </c>
      <c r="U24" s="65">
        <v>-23099285</v>
      </c>
      <c r="V24" s="65">
        <v>-45954437</v>
      </c>
      <c r="W24" s="65">
        <v>-125337166</v>
      </c>
      <c r="X24" s="65">
        <v>-177404696</v>
      </c>
      <c r="Y24" s="65">
        <v>52067530</v>
      </c>
      <c r="Z24" s="145">
        <v>-29.35</v>
      </c>
      <c r="AA24" s="67">
        <v>-177404696</v>
      </c>
    </row>
    <row r="25" spans="1:27" ht="13.5">
      <c r="A25" s="265" t="s">
        <v>194</v>
      </c>
      <c r="B25" s="266"/>
      <c r="C25" s="177">
        <f aca="true" t="shared" si="1" ref="C25:Y25">SUM(C19:C24)</f>
        <v>-79558618</v>
      </c>
      <c r="D25" s="177">
        <f>SUM(D19:D24)</f>
        <v>-125337166</v>
      </c>
      <c r="E25" s="77">
        <f t="shared" si="1"/>
        <v>-246419000</v>
      </c>
      <c r="F25" s="78">
        <f t="shared" si="1"/>
        <v>-177404696</v>
      </c>
      <c r="G25" s="78">
        <f t="shared" si="1"/>
        <v>-567600</v>
      </c>
      <c r="H25" s="78">
        <f t="shared" si="1"/>
        <v>-4434889</v>
      </c>
      <c r="I25" s="78">
        <f t="shared" si="1"/>
        <v>-16585244</v>
      </c>
      <c r="J25" s="78">
        <f t="shared" si="1"/>
        <v>-21587733</v>
      </c>
      <c r="K25" s="78">
        <f t="shared" si="1"/>
        <v>-6810138</v>
      </c>
      <c r="L25" s="78">
        <f t="shared" si="1"/>
        <v>-11867977</v>
      </c>
      <c r="M25" s="78">
        <f t="shared" si="1"/>
        <v>-10056967</v>
      </c>
      <c r="N25" s="78">
        <f t="shared" si="1"/>
        <v>-28735082</v>
      </c>
      <c r="O25" s="78">
        <f t="shared" si="1"/>
        <v>-2886993</v>
      </c>
      <c r="P25" s="78">
        <f t="shared" si="1"/>
        <v>-4552709</v>
      </c>
      <c r="Q25" s="78">
        <f t="shared" si="1"/>
        <v>-21620212</v>
      </c>
      <c r="R25" s="78">
        <f t="shared" si="1"/>
        <v>-29059914</v>
      </c>
      <c r="S25" s="78">
        <f t="shared" si="1"/>
        <v>-7443321</v>
      </c>
      <c r="T25" s="78">
        <f t="shared" si="1"/>
        <v>-15411831</v>
      </c>
      <c r="U25" s="78">
        <f t="shared" si="1"/>
        <v>-23099285</v>
      </c>
      <c r="V25" s="78">
        <f t="shared" si="1"/>
        <v>-45954437</v>
      </c>
      <c r="W25" s="78">
        <f t="shared" si="1"/>
        <v>-125337166</v>
      </c>
      <c r="X25" s="78">
        <f t="shared" si="1"/>
        <v>-177404696</v>
      </c>
      <c r="Y25" s="78">
        <f t="shared" si="1"/>
        <v>52067530</v>
      </c>
      <c r="Z25" s="179">
        <f>+IF(X25&lt;&gt;0,+(Y25/X25)*100,0)</f>
        <v>-29.34957820958697</v>
      </c>
      <c r="AA25" s="79">
        <f>SUM(AA19:AA24)</f>
        <v>-177404696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195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179</v>
      </c>
      <c r="B28" s="197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196</v>
      </c>
      <c r="B29" s="197"/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197</v>
      </c>
      <c r="B30" s="197"/>
      <c r="C30" s="160">
        <v>39818246</v>
      </c>
      <c r="D30" s="160">
        <v>73720157</v>
      </c>
      <c r="E30" s="64">
        <v>149600000</v>
      </c>
      <c r="F30" s="65">
        <v>71042000</v>
      </c>
      <c r="G30" s="65"/>
      <c r="H30" s="65">
        <v>21082175</v>
      </c>
      <c r="I30" s="65"/>
      <c r="J30" s="65">
        <v>21082175</v>
      </c>
      <c r="K30" s="65">
        <v>15466124</v>
      </c>
      <c r="L30" s="65"/>
      <c r="M30" s="65"/>
      <c r="N30" s="65">
        <v>15466124</v>
      </c>
      <c r="O30" s="65"/>
      <c r="P30" s="65"/>
      <c r="Q30" s="65">
        <v>13155876</v>
      </c>
      <c r="R30" s="65">
        <v>13155876</v>
      </c>
      <c r="S30" s="65">
        <v>3228503</v>
      </c>
      <c r="T30" s="65">
        <v>11657818</v>
      </c>
      <c r="U30" s="65">
        <v>9129661</v>
      </c>
      <c r="V30" s="65">
        <v>24015982</v>
      </c>
      <c r="W30" s="65">
        <v>73720157</v>
      </c>
      <c r="X30" s="65">
        <v>71042000</v>
      </c>
      <c r="Y30" s="65">
        <v>2678157</v>
      </c>
      <c r="Z30" s="145">
        <v>3.77</v>
      </c>
      <c r="AA30" s="67">
        <v>71042000</v>
      </c>
    </row>
    <row r="31" spans="1:27" ht="13.5">
      <c r="A31" s="264" t="s">
        <v>198</v>
      </c>
      <c r="B31" s="197"/>
      <c r="C31" s="160"/>
      <c r="D31" s="160"/>
      <c r="E31" s="64">
        <v>650000</v>
      </c>
      <c r="F31" s="65"/>
      <c r="G31" s="65"/>
      <c r="H31" s="164"/>
      <c r="I31" s="164"/>
      <c r="J31" s="164"/>
      <c r="K31" s="65"/>
      <c r="L31" s="65"/>
      <c r="M31" s="65"/>
      <c r="N31" s="65"/>
      <c r="O31" s="164"/>
      <c r="P31" s="164"/>
      <c r="Q31" s="164"/>
      <c r="R31" s="65"/>
      <c r="S31" s="65"/>
      <c r="T31" s="65"/>
      <c r="U31" s="65"/>
      <c r="V31" s="164"/>
      <c r="W31" s="164"/>
      <c r="X31" s="164"/>
      <c r="Y31" s="65"/>
      <c r="Z31" s="145"/>
      <c r="AA31" s="67"/>
    </row>
    <row r="32" spans="1:27" ht="13.5">
      <c r="A32" s="257" t="s">
        <v>185</v>
      </c>
      <c r="B32" s="197"/>
      <c r="C32" s="160"/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5"/>
      <c r="AA32" s="67"/>
    </row>
    <row r="33" spans="1:27" ht="13.5">
      <c r="A33" s="264" t="s">
        <v>199</v>
      </c>
      <c r="B33" s="197"/>
      <c r="C33" s="160">
        <v>-2111980</v>
      </c>
      <c r="D33" s="160">
        <v>-3478635</v>
      </c>
      <c r="E33" s="64">
        <v>-8408000</v>
      </c>
      <c r="F33" s="65">
        <v>-8408000</v>
      </c>
      <c r="G33" s="65"/>
      <c r="H33" s="65"/>
      <c r="I33" s="65">
        <v>-35418</v>
      </c>
      <c r="J33" s="65">
        <v>-35418</v>
      </c>
      <c r="K33" s="65"/>
      <c r="L33" s="65"/>
      <c r="M33" s="65"/>
      <c r="N33" s="65"/>
      <c r="O33" s="65">
        <v>-3443217</v>
      </c>
      <c r="P33" s="65"/>
      <c r="Q33" s="65"/>
      <c r="R33" s="65">
        <v>-3443217</v>
      </c>
      <c r="S33" s="65"/>
      <c r="T33" s="65"/>
      <c r="U33" s="65"/>
      <c r="V33" s="65"/>
      <c r="W33" s="65">
        <v>-3478635</v>
      </c>
      <c r="X33" s="65">
        <v>-8408000</v>
      </c>
      <c r="Y33" s="65">
        <v>4929365</v>
      </c>
      <c r="Z33" s="145">
        <v>-58.63</v>
      </c>
      <c r="AA33" s="67">
        <v>-8408000</v>
      </c>
    </row>
    <row r="34" spans="1:27" ht="13.5">
      <c r="A34" s="265" t="s">
        <v>200</v>
      </c>
      <c r="B34" s="266"/>
      <c r="C34" s="177">
        <f aca="true" t="shared" si="2" ref="C34:Y34">SUM(C29:C33)</f>
        <v>37706266</v>
      </c>
      <c r="D34" s="177">
        <f>SUM(D29:D33)</f>
        <v>70241522</v>
      </c>
      <c r="E34" s="77">
        <f t="shared" si="2"/>
        <v>141842000</v>
      </c>
      <c r="F34" s="78">
        <f t="shared" si="2"/>
        <v>62634000</v>
      </c>
      <c r="G34" s="78">
        <f t="shared" si="2"/>
        <v>0</v>
      </c>
      <c r="H34" s="78">
        <f t="shared" si="2"/>
        <v>21082175</v>
      </c>
      <c r="I34" s="78">
        <f t="shared" si="2"/>
        <v>-35418</v>
      </c>
      <c r="J34" s="78">
        <f t="shared" si="2"/>
        <v>21046757</v>
      </c>
      <c r="K34" s="78">
        <f t="shared" si="2"/>
        <v>15466124</v>
      </c>
      <c r="L34" s="78">
        <f t="shared" si="2"/>
        <v>0</v>
      </c>
      <c r="M34" s="78">
        <f t="shared" si="2"/>
        <v>0</v>
      </c>
      <c r="N34" s="78">
        <f t="shared" si="2"/>
        <v>15466124</v>
      </c>
      <c r="O34" s="78">
        <f t="shared" si="2"/>
        <v>-3443217</v>
      </c>
      <c r="P34" s="78">
        <f t="shared" si="2"/>
        <v>0</v>
      </c>
      <c r="Q34" s="78">
        <f t="shared" si="2"/>
        <v>13155876</v>
      </c>
      <c r="R34" s="78">
        <f t="shared" si="2"/>
        <v>9712659</v>
      </c>
      <c r="S34" s="78">
        <f t="shared" si="2"/>
        <v>3228503</v>
      </c>
      <c r="T34" s="78">
        <f t="shared" si="2"/>
        <v>11657818</v>
      </c>
      <c r="U34" s="78">
        <f t="shared" si="2"/>
        <v>9129661</v>
      </c>
      <c r="V34" s="78">
        <f t="shared" si="2"/>
        <v>24015982</v>
      </c>
      <c r="W34" s="78">
        <f t="shared" si="2"/>
        <v>70241522</v>
      </c>
      <c r="X34" s="78">
        <f t="shared" si="2"/>
        <v>62634000</v>
      </c>
      <c r="Y34" s="78">
        <f t="shared" si="2"/>
        <v>7607522</v>
      </c>
      <c r="Z34" s="179">
        <f>+IF(X34&lt;&gt;0,+(Y34/X34)*100,0)</f>
        <v>12.145994188459943</v>
      </c>
      <c r="AA34" s="79">
        <f>SUM(AA29:AA33)</f>
        <v>62634000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201</v>
      </c>
      <c r="B36" s="197"/>
      <c r="C36" s="158">
        <f aca="true" t="shared" si="3" ref="C36:Y36">+C15+C25+C34</f>
        <v>34413192</v>
      </c>
      <c r="D36" s="158">
        <f>+D15+D25+D34</f>
        <v>70170528</v>
      </c>
      <c r="E36" s="104">
        <f t="shared" si="3"/>
        <v>18467550</v>
      </c>
      <c r="F36" s="105">
        <f t="shared" si="3"/>
        <v>49848209</v>
      </c>
      <c r="G36" s="105">
        <f t="shared" si="3"/>
        <v>29045041</v>
      </c>
      <c r="H36" s="105">
        <f t="shared" si="3"/>
        <v>10946886</v>
      </c>
      <c r="I36" s="105">
        <f t="shared" si="3"/>
        <v>-31976941</v>
      </c>
      <c r="J36" s="105">
        <f t="shared" si="3"/>
        <v>8014986</v>
      </c>
      <c r="K36" s="105">
        <f t="shared" si="3"/>
        <v>65854086</v>
      </c>
      <c r="L36" s="105">
        <f t="shared" si="3"/>
        <v>-24110443</v>
      </c>
      <c r="M36" s="105">
        <f t="shared" si="3"/>
        <v>28688436</v>
      </c>
      <c r="N36" s="105">
        <f t="shared" si="3"/>
        <v>70432079</v>
      </c>
      <c r="O36" s="105">
        <f t="shared" si="3"/>
        <v>4792734</v>
      </c>
      <c r="P36" s="105">
        <f t="shared" si="3"/>
        <v>-9065762</v>
      </c>
      <c r="Q36" s="105">
        <f t="shared" si="3"/>
        <v>37800793</v>
      </c>
      <c r="R36" s="105">
        <f t="shared" si="3"/>
        <v>33527765</v>
      </c>
      <c r="S36" s="105">
        <f t="shared" si="3"/>
        <v>-3814700</v>
      </c>
      <c r="T36" s="105">
        <f t="shared" si="3"/>
        <v>-10610195</v>
      </c>
      <c r="U36" s="105">
        <f t="shared" si="3"/>
        <v>-27379407</v>
      </c>
      <c r="V36" s="105">
        <f t="shared" si="3"/>
        <v>-41804302</v>
      </c>
      <c r="W36" s="105">
        <f t="shared" si="3"/>
        <v>70170528</v>
      </c>
      <c r="X36" s="105">
        <f t="shared" si="3"/>
        <v>49848209</v>
      </c>
      <c r="Y36" s="105">
        <f t="shared" si="3"/>
        <v>20322319</v>
      </c>
      <c r="Z36" s="142">
        <f>+IF(X36&lt;&gt;0,+(Y36/X36)*100,0)</f>
        <v>40.76840353481907</v>
      </c>
      <c r="AA36" s="107">
        <f>+AA15+AA25+AA34</f>
        <v>49848209</v>
      </c>
    </row>
    <row r="37" spans="1:27" ht="13.5">
      <c r="A37" s="264" t="s">
        <v>202</v>
      </c>
      <c r="B37" s="197" t="s">
        <v>96</v>
      </c>
      <c r="C37" s="158">
        <v>26171290</v>
      </c>
      <c r="D37" s="158">
        <v>60584482</v>
      </c>
      <c r="E37" s="104">
        <v>65000000</v>
      </c>
      <c r="F37" s="105">
        <v>60584482</v>
      </c>
      <c r="G37" s="105">
        <v>60584482</v>
      </c>
      <c r="H37" s="105">
        <v>89629523</v>
      </c>
      <c r="I37" s="105">
        <v>100576409</v>
      </c>
      <c r="J37" s="105">
        <v>60584482</v>
      </c>
      <c r="K37" s="105">
        <v>68599468</v>
      </c>
      <c r="L37" s="105">
        <v>134453554</v>
      </c>
      <c r="M37" s="105">
        <v>110343111</v>
      </c>
      <c r="N37" s="105">
        <v>68599468</v>
      </c>
      <c r="O37" s="105">
        <v>139031547</v>
      </c>
      <c r="P37" s="105">
        <v>143824281</v>
      </c>
      <c r="Q37" s="105">
        <v>134758519</v>
      </c>
      <c r="R37" s="105">
        <v>139031547</v>
      </c>
      <c r="S37" s="105">
        <v>172559312</v>
      </c>
      <c r="T37" s="105">
        <v>168744612</v>
      </c>
      <c r="U37" s="105">
        <v>158134417</v>
      </c>
      <c r="V37" s="105">
        <v>172559312</v>
      </c>
      <c r="W37" s="105">
        <v>60584482</v>
      </c>
      <c r="X37" s="105">
        <v>60584482</v>
      </c>
      <c r="Y37" s="105"/>
      <c r="Z37" s="142"/>
      <c r="AA37" s="107">
        <v>60584482</v>
      </c>
    </row>
    <row r="38" spans="1:27" ht="13.5">
      <c r="A38" s="282" t="s">
        <v>203</v>
      </c>
      <c r="B38" s="271" t="s">
        <v>96</v>
      </c>
      <c r="C38" s="272">
        <v>60584482</v>
      </c>
      <c r="D38" s="272">
        <v>130755010</v>
      </c>
      <c r="E38" s="273">
        <v>83467550</v>
      </c>
      <c r="F38" s="274">
        <v>110432691</v>
      </c>
      <c r="G38" s="274">
        <v>89629523</v>
      </c>
      <c r="H38" s="274">
        <v>100576409</v>
      </c>
      <c r="I38" s="274">
        <v>68599468</v>
      </c>
      <c r="J38" s="274">
        <v>68599468</v>
      </c>
      <c r="K38" s="274">
        <v>134453554</v>
      </c>
      <c r="L38" s="274">
        <v>110343111</v>
      </c>
      <c r="M38" s="274">
        <v>139031547</v>
      </c>
      <c r="N38" s="274">
        <v>139031547</v>
      </c>
      <c r="O38" s="274">
        <v>143824281</v>
      </c>
      <c r="P38" s="274">
        <v>134758519</v>
      </c>
      <c r="Q38" s="274">
        <v>172559312</v>
      </c>
      <c r="R38" s="274">
        <v>172559312</v>
      </c>
      <c r="S38" s="274">
        <v>168744612</v>
      </c>
      <c r="T38" s="274">
        <v>158134417</v>
      </c>
      <c r="U38" s="274">
        <v>130755010</v>
      </c>
      <c r="V38" s="274">
        <v>130755010</v>
      </c>
      <c r="W38" s="274">
        <v>130755010</v>
      </c>
      <c r="X38" s="274">
        <v>110432691</v>
      </c>
      <c r="Y38" s="274">
        <v>20322319</v>
      </c>
      <c r="Z38" s="275">
        <v>18.4</v>
      </c>
      <c r="AA38" s="276">
        <v>110432691</v>
      </c>
    </row>
    <row r="39" spans="1:27" ht="13.5">
      <c r="A39" s="123" t="s">
        <v>223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250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251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2012-08-02T08:27:46Z</dcterms:created>
  <dcterms:modified xsi:type="dcterms:W3CDTF">2012-08-02T08:27:46Z</dcterms:modified>
  <cp:category/>
  <cp:version/>
  <cp:contentType/>
  <cp:contentStatus/>
</cp:coreProperties>
</file>