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<sst xmlns="http://schemas.openxmlformats.org/spreadsheetml/2006/main" count="536" uniqueCount="252">
  <si>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Joe Morolong(NC451)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</si>
  <si>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</si>
  <si>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</si>
  <si>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</si>
  <si>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</si>
  <si>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</si>
  <si>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</si>
  <si>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</si>
  <si>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</si>
  <si>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</si>
  <si>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</si>
  <si>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</si>
  <si>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</si>
  <si>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</si>
  <si>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</si>
  <si>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</si>
  <si>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</si>
  <si>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</si>
  <si>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</si>
  <si>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</si>
  <si>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</si>
  <si>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</si>
  <si>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</si>
  <si>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</si>
  <si>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</si>
  <si>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</si>
  <si>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</si>
  <si>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</si>
  <si>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</si>
  <si>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</si>
  <si>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</si>
  <si>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</si>
  <si>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</si>
  <si>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</si>
  <si>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</si>
  <si>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</si>
  <si>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</si>
  <si>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</si>
  <si>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</si>
  <si>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</si>
  <si>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</si>
  <si>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</si>
  <si>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</si>
  <si>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</si>
  <si>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</si>
  <si>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</si>
  <si>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</si>
  <si>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</si>
  <si>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</si>
  <si>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</si>
  <si>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</si>
  <si>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</si>
  <si>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</si>
  <si>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</si>
  <si>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</si>
  <si>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</si>
  <si>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</si>
  <si>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</si>
  <si>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</si>
  <si>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</si>
  <si>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</si>
  <si>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</si>
  <si>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</si>
  <si>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</si>
  <si>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</si>
  <si>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</si>
  <si>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</si>
  <si>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</si>
  <si>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</si>
  <si>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</si>
  <si>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Joe Morolong(NC451)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</si>
  <si>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</si>
  <si>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</si>
  <si>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</si>
  <si>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</si>
  <si>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</si>
  <si>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</si>
  <si>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</si>
  <si>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</si>
  <si>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</si>
  <si>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</si>
  <si>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</si>
  <si>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</si>
  <si>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</si>
  <si>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</si>
  <si>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</si>
  <si>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</si>
  <si>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</si>
  <si>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</si>
  <si>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</si>
  <si>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</si>
  <si>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</si>
  <si>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</si>
  <si>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</si>
  <si>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</si>
  <si>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</si>
  <si>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</si>
  <si>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</si>
  <si>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</si>
  <si>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</si>
  <si>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Joe Morolong(NC451)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</si>
  <si>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</si>
  <si>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</si>
  <si>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</si>
  <si>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</si>
  <si>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</si>
  <si>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</si>
  <si>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</si>
  <si>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</si>
  <si>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</si>
  <si>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</si>
  <si>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</si>
  <si>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</si>
  <si>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</si>
  <si>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</si>
  <si>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</si>
  <si>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</si>
  <si>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</si>
  <si>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</si>
  <si>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</si>
  <si>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</si>
  <si>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</si>
  <si>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</si>
  <si>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</si>
  <si>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</si>
  <si>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</si>
  <si>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</si>
  <si>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</si>
  <si>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</si>
  <si>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</si>
  <si>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</si>
  <si>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</si>
  <si>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</si>
  <si>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Joe Morolong(NC451)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</si>
  <si>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</si>
  <si>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</si>
  <si>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</si>
  <si>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</si>
  <si>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</si>
  <si>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</si>
  <si>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</si>
  <si>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</si>
  <si>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</si>
  <si>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Joe Morolong(NC451)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</si>
  <si>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</si>
  <si>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</si>
  <si>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</si>
  <si>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</si>
  <si>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</si>
  <si>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</si>
  <si>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</si>
  <si>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</si>
  <si>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</si>
  <si>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</si>
  <si>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</si>
  <si>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</si>
  <si>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</si>
  <si>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</si>
  <si>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</si>
  <si>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</si>
  <si>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</si>
  <si>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</si>
  <si>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</si>
  <si>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</si>
  <si>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</si>
  <si>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</si>
  <si>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</si>
  <si>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</si>
  <si>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</si>
  <si>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</si>
  <si>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</si>
  <si>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</si>
  <si>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</si>
  <si>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</si>
  <si>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</si>
  <si>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</si>
  <si>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</si>
  <si>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Joe Morolong(NC451)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</si>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</sst>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5875392</v>
      </c>
      <c r="E5" s="65">
        <v>5875392</v>
      </c>
      <c r="F5" s="65">
        <v>0</v>
      </c>
      <c r="G5" s="65">
        <v>0</v>
      </c>
      <c r="H5" s="65">
        <v>13656</v>
      </c>
      <c r="I5" s="65">
        <v>13656</v>
      </c>
      <c r="J5" s="65">
        <v>227676</v>
      </c>
      <c r="K5" s="65">
        <v>168851</v>
      </c>
      <c r="L5" s="65">
        <v>86667</v>
      </c>
      <c r="M5" s="65">
        <v>483194</v>
      </c>
      <c r="N5" s="65">
        <v>19245</v>
      </c>
      <c r="O5" s="65">
        <v>23050</v>
      </c>
      <c r="P5" s="65">
        <v>20596</v>
      </c>
      <c r="Q5" s="65">
        <v>62891</v>
      </c>
      <c r="R5" s="65">
        <v>200994</v>
      </c>
      <c r="S5" s="65">
        <v>3159098</v>
      </c>
      <c r="T5" s="65">
        <v>6943</v>
      </c>
      <c r="U5" s="65">
        <v>3367035</v>
      </c>
      <c r="V5" s="65">
        <v>3926776</v>
      </c>
      <c r="W5" s="65">
        <v>5875392</v>
      </c>
      <c r="X5" s="65">
        <v>-1948616</v>
      </c>
      <c r="Y5" s="66">
        <v>-33.17</v>
      </c>
      <c r="Z5" s="67">
        <v>5875392</v>
      </c>
    </row>
    <row r="6" spans="1:26" ht="13.5">
      <c r="A6" s="63" t="s">
        <v>32</v>
      </c>
      <c r="B6" s="19">
        <v>0</v>
      </c>
      <c r="C6" s="19"/>
      <c r="D6" s="64">
        <v>11554800</v>
      </c>
      <c r="E6" s="65">
        <v>11554800</v>
      </c>
      <c r="F6" s="65">
        <v>0</v>
      </c>
      <c r="G6" s="65">
        <v>17453</v>
      </c>
      <c r="H6" s="65">
        <v>46820</v>
      </c>
      <c r="I6" s="65">
        <v>64273</v>
      </c>
      <c r="J6" s="65">
        <v>2025620</v>
      </c>
      <c r="K6" s="65">
        <v>14926</v>
      </c>
      <c r="L6" s="65">
        <v>360</v>
      </c>
      <c r="M6" s="65">
        <v>2040906</v>
      </c>
      <c r="N6" s="65">
        <v>26402</v>
      </c>
      <c r="O6" s="65">
        <v>56271</v>
      </c>
      <c r="P6" s="65">
        <v>0</v>
      </c>
      <c r="Q6" s="65">
        <v>82673</v>
      </c>
      <c r="R6" s="65">
        <v>3717486</v>
      </c>
      <c r="S6" s="65">
        <v>1223276</v>
      </c>
      <c r="T6" s="65">
        <v>235067</v>
      </c>
      <c r="U6" s="65">
        <v>5175829</v>
      </c>
      <c r="V6" s="65">
        <v>7363681</v>
      </c>
      <c r="W6" s="65">
        <v>11554800</v>
      </c>
      <c r="X6" s="65">
        <v>-4191119</v>
      </c>
      <c r="Y6" s="66">
        <v>-36.27</v>
      </c>
      <c r="Z6" s="67">
        <v>11554800</v>
      </c>
    </row>
    <row r="7" spans="1:26" ht="13.5">
      <c r="A7" s="63" t="s">
        <v>33</v>
      </c>
      <c r="B7" s="19">
        <v>893107</v>
      </c>
      <c r="C7" s="19"/>
      <c r="D7" s="64">
        <v>1500000</v>
      </c>
      <c r="E7" s="65">
        <v>1500000</v>
      </c>
      <c r="F7" s="65">
        <v>0</v>
      </c>
      <c r="G7" s="65">
        <v>0</v>
      </c>
      <c r="H7" s="65">
        <v>244</v>
      </c>
      <c r="I7" s="65">
        <v>244</v>
      </c>
      <c r="J7" s="65">
        <v>222</v>
      </c>
      <c r="K7" s="65">
        <v>163</v>
      </c>
      <c r="L7" s="65">
        <v>72</v>
      </c>
      <c r="M7" s="65">
        <v>457</v>
      </c>
      <c r="N7" s="65">
        <v>0</v>
      </c>
      <c r="O7" s="65">
        <v>26</v>
      </c>
      <c r="P7" s="65">
        <v>0</v>
      </c>
      <c r="Q7" s="65">
        <v>26</v>
      </c>
      <c r="R7" s="65">
        <v>0</v>
      </c>
      <c r="S7" s="65">
        <v>0</v>
      </c>
      <c r="T7" s="65">
        <v>0</v>
      </c>
      <c r="U7" s="65">
        <v>0</v>
      </c>
      <c r="V7" s="65">
        <v>727</v>
      </c>
      <c r="W7" s="65">
        <v>1500000</v>
      </c>
      <c r="X7" s="65">
        <v>-1499273</v>
      </c>
      <c r="Y7" s="66">
        <v>-99.95</v>
      </c>
      <c r="Z7" s="67">
        <v>1500000</v>
      </c>
    </row>
    <row r="8" spans="1:26" ht="13.5">
      <c r="A8" s="63" t="s">
        <v>34</v>
      </c>
      <c r="B8" s="19">
        <v>89793554</v>
      </c>
      <c r="C8" s="19"/>
      <c r="D8" s="64">
        <v>70975000</v>
      </c>
      <c r="E8" s="65">
        <v>75663599</v>
      </c>
      <c r="F8" s="65">
        <v>28037000</v>
      </c>
      <c r="G8" s="65">
        <v>1506233</v>
      </c>
      <c r="H8" s="65">
        <v>1577000</v>
      </c>
      <c r="I8" s="65">
        <v>31120233</v>
      </c>
      <c r="J8" s="65">
        <v>924280</v>
      </c>
      <c r="K8" s="65">
        <v>2631954</v>
      </c>
      <c r="L8" s="65">
        <v>854319</v>
      </c>
      <c r="M8" s="65">
        <v>4410553</v>
      </c>
      <c r="N8" s="65">
        <v>10110600</v>
      </c>
      <c r="O8" s="65">
        <v>2583000</v>
      </c>
      <c r="P8" s="65">
        <v>17094240</v>
      </c>
      <c r="Q8" s="65">
        <v>29787840</v>
      </c>
      <c r="R8" s="65">
        <v>3283025</v>
      </c>
      <c r="S8" s="65">
        <v>336153</v>
      </c>
      <c r="T8" s="65">
        <v>1191853</v>
      </c>
      <c r="U8" s="65">
        <v>4811031</v>
      </c>
      <c r="V8" s="65">
        <v>70129657</v>
      </c>
      <c r="W8" s="65">
        <v>75663599</v>
      </c>
      <c r="X8" s="65">
        <v>-5533942</v>
      </c>
      <c r="Y8" s="66">
        <v>-7.31</v>
      </c>
      <c r="Z8" s="67">
        <v>75663599</v>
      </c>
    </row>
    <row r="9" spans="1:26" ht="13.5">
      <c r="A9" s="63" t="s">
        <v>35</v>
      </c>
      <c r="B9" s="19">
        <v>362004</v>
      </c>
      <c r="C9" s="19"/>
      <c r="D9" s="64">
        <v>1241370</v>
      </c>
      <c r="E9" s="65">
        <v>1241370</v>
      </c>
      <c r="F9" s="65">
        <v>0</v>
      </c>
      <c r="G9" s="65">
        <v>16213</v>
      </c>
      <c r="H9" s="65">
        <v>42958</v>
      </c>
      <c r="I9" s="65">
        <v>59171</v>
      </c>
      <c r="J9" s="65">
        <v>20881</v>
      </c>
      <c r="K9" s="65">
        <v>2259</v>
      </c>
      <c r="L9" s="65">
        <v>73365</v>
      </c>
      <c r="M9" s="65">
        <v>96505</v>
      </c>
      <c r="N9" s="65">
        <v>59377</v>
      </c>
      <c r="O9" s="65">
        <v>3726426</v>
      </c>
      <c r="P9" s="65">
        <v>1390198</v>
      </c>
      <c r="Q9" s="65">
        <v>5176001</v>
      </c>
      <c r="R9" s="65">
        <v>11748</v>
      </c>
      <c r="S9" s="65">
        <v>495816</v>
      </c>
      <c r="T9" s="65">
        <v>626370</v>
      </c>
      <c r="U9" s="65">
        <v>1133934</v>
      </c>
      <c r="V9" s="65">
        <v>6465611</v>
      </c>
      <c r="W9" s="65">
        <v>1241370</v>
      </c>
      <c r="X9" s="65">
        <v>5224241</v>
      </c>
      <c r="Y9" s="66">
        <v>420.84</v>
      </c>
      <c r="Z9" s="67">
        <v>1241370</v>
      </c>
    </row>
    <row r="10" spans="1:26" ht="25.5">
      <c r="A10" s="68" t="s">
        <v>213</v>
      </c>
      <c r="B10" s="69">
        <f>SUM(B5:B9)</f>
        <v>91048665</v>
      </c>
      <c r="C10" s="69">
        <f>SUM(C5:C9)</f>
        <v>0</v>
      </c>
      <c r="D10" s="70">
        <f aca="true" t="shared" si="0" ref="D10:Z10">SUM(D5:D9)</f>
        <v>91146562</v>
      </c>
      <c r="E10" s="71">
        <f t="shared" si="0"/>
        <v>95835161</v>
      </c>
      <c r="F10" s="71">
        <f t="shared" si="0"/>
        <v>28037000</v>
      </c>
      <c r="G10" s="71">
        <f t="shared" si="0"/>
        <v>1539899</v>
      </c>
      <c r="H10" s="71">
        <f t="shared" si="0"/>
        <v>1680678</v>
      </c>
      <c r="I10" s="71">
        <f t="shared" si="0"/>
        <v>31257577</v>
      </c>
      <c r="J10" s="71">
        <f t="shared" si="0"/>
        <v>3198679</v>
      </c>
      <c r="K10" s="71">
        <f t="shared" si="0"/>
        <v>2818153</v>
      </c>
      <c r="L10" s="71">
        <f t="shared" si="0"/>
        <v>1014783</v>
      </c>
      <c r="M10" s="71">
        <f t="shared" si="0"/>
        <v>7031615</v>
      </c>
      <c r="N10" s="71">
        <f t="shared" si="0"/>
        <v>10215624</v>
      </c>
      <c r="O10" s="71">
        <f t="shared" si="0"/>
        <v>6388773</v>
      </c>
      <c r="P10" s="71">
        <f t="shared" si="0"/>
        <v>18505034</v>
      </c>
      <c r="Q10" s="71">
        <f t="shared" si="0"/>
        <v>35109431</v>
      </c>
      <c r="R10" s="71">
        <f t="shared" si="0"/>
        <v>7213253</v>
      </c>
      <c r="S10" s="71">
        <f t="shared" si="0"/>
        <v>5214343</v>
      </c>
      <c r="T10" s="71">
        <f t="shared" si="0"/>
        <v>2060233</v>
      </c>
      <c r="U10" s="71">
        <f t="shared" si="0"/>
        <v>14487829</v>
      </c>
      <c r="V10" s="71">
        <f t="shared" si="0"/>
        <v>87886452</v>
      </c>
      <c r="W10" s="71">
        <f t="shared" si="0"/>
        <v>95835161</v>
      </c>
      <c r="X10" s="71">
        <f t="shared" si="0"/>
        <v>-7948709</v>
      </c>
      <c r="Y10" s="72">
        <f>+IF(W10&lt;&gt;0,(X10/W10)*100,0)</f>
        <v>-8.294146863279126</v>
      </c>
      <c r="Z10" s="73">
        <f t="shared" si="0"/>
        <v>95835161</v>
      </c>
    </row>
    <row r="11" spans="1:26" ht="13.5">
      <c r="A11" s="63" t="s">
        <v>37</v>
      </c>
      <c r="B11" s="19">
        <v>21931495</v>
      </c>
      <c r="C11" s="19"/>
      <c r="D11" s="64">
        <v>31033041</v>
      </c>
      <c r="E11" s="65">
        <v>25892793</v>
      </c>
      <c r="F11" s="65">
        <v>2010056</v>
      </c>
      <c r="G11" s="65">
        <v>1752280</v>
      </c>
      <c r="H11" s="65">
        <v>1989406</v>
      </c>
      <c r="I11" s="65">
        <v>5751742</v>
      </c>
      <c r="J11" s="65">
        <v>1771555</v>
      </c>
      <c r="K11" s="65">
        <v>2218895</v>
      </c>
      <c r="L11" s="65">
        <v>1818593</v>
      </c>
      <c r="M11" s="65">
        <v>5809043</v>
      </c>
      <c r="N11" s="65">
        <v>1933339</v>
      </c>
      <c r="O11" s="65">
        <v>1932165</v>
      </c>
      <c r="P11" s="65">
        <v>2225204</v>
      </c>
      <c r="Q11" s="65">
        <v>6090708</v>
      </c>
      <c r="R11" s="65">
        <v>2142367</v>
      </c>
      <c r="S11" s="65">
        <v>2236081</v>
      </c>
      <c r="T11" s="65">
        <v>2096728</v>
      </c>
      <c r="U11" s="65">
        <v>6475176</v>
      </c>
      <c r="V11" s="65">
        <v>24126669</v>
      </c>
      <c r="W11" s="65">
        <v>25892793</v>
      </c>
      <c r="X11" s="65">
        <v>-1766124</v>
      </c>
      <c r="Y11" s="66">
        <v>-6.82</v>
      </c>
      <c r="Z11" s="67">
        <v>25892793</v>
      </c>
    </row>
    <row r="12" spans="1:26" ht="13.5">
      <c r="A12" s="63" t="s">
        <v>38</v>
      </c>
      <c r="B12" s="19">
        <v>4957198</v>
      </c>
      <c r="C12" s="19"/>
      <c r="D12" s="64">
        <v>6794337</v>
      </c>
      <c r="E12" s="65">
        <v>6514337</v>
      </c>
      <c r="F12" s="65">
        <v>430621</v>
      </c>
      <c r="G12" s="65">
        <v>563657</v>
      </c>
      <c r="H12" s="65">
        <v>595687</v>
      </c>
      <c r="I12" s="65">
        <v>1589965</v>
      </c>
      <c r="J12" s="65">
        <v>568378</v>
      </c>
      <c r="K12" s="65">
        <v>453583</v>
      </c>
      <c r="L12" s="65">
        <v>620463</v>
      </c>
      <c r="M12" s="65">
        <v>1642424</v>
      </c>
      <c r="N12" s="65">
        <v>602609</v>
      </c>
      <c r="O12" s="65">
        <v>669627</v>
      </c>
      <c r="P12" s="65">
        <v>629450</v>
      </c>
      <c r="Q12" s="65">
        <v>1901686</v>
      </c>
      <c r="R12" s="65">
        <v>589162</v>
      </c>
      <c r="S12" s="65">
        <v>555412</v>
      </c>
      <c r="T12" s="65">
        <v>647924</v>
      </c>
      <c r="U12" s="65">
        <v>1792498</v>
      </c>
      <c r="V12" s="65">
        <v>6926573</v>
      </c>
      <c r="W12" s="65">
        <v>6514337</v>
      </c>
      <c r="X12" s="65">
        <v>412236</v>
      </c>
      <c r="Y12" s="66">
        <v>6.33</v>
      </c>
      <c r="Z12" s="67">
        <v>6514337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467132</v>
      </c>
      <c r="C14" s="19"/>
      <c r="D14" s="64">
        <v>658479</v>
      </c>
      <c r="E14" s="65">
        <v>677479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677479</v>
      </c>
      <c r="X14" s="65">
        <v>-677479</v>
      </c>
      <c r="Y14" s="66">
        <v>-100</v>
      </c>
      <c r="Z14" s="67">
        <v>677479</v>
      </c>
    </row>
    <row r="15" spans="1:26" ht="13.5">
      <c r="A15" s="63" t="s">
        <v>41</v>
      </c>
      <c r="B15" s="19">
        <v>0</v>
      </c>
      <c r="C15" s="19"/>
      <c r="D15" s="64">
        <v>2696328</v>
      </c>
      <c r="E15" s="65">
        <v>8903912</v>
      </c>
      <c r="F15" s="65">
        <v>19900</v>
      </c>
      <c r="G15" s="65">
        <v>496718</v>
      </c>
      <c r="H15" s="65">
        <v>346212</v>
      </c>
      <c r="I15" s="65">
        <v>862830</v>
      </c>
      <c r="J15" s="65">
        <v>154139</v>
      </c>
      <c r="K15" s="65">
        <v>112066</v>
      </c>
      <c r="L15" s="65">
        <v>0</v>
      </c>
      <c r="M15" s="65">
        <v>266205</v>
      </c>
      <c r="N15" s="65">
        <v>279392</v>
      </c>
      <c r="O15" s="65">
        <v>66448</v>
      </c>
      <c r="P15" s="65">
        <v>311767</v>
      </c>
      <c r="Q15" s="65">
        <v>657607</v>
      </c>
      <c r="R15" s="65">
        <v>731856</v>
      </c>
      <c r="S15" s="65">
        <v>618124</v>
      </c>
      <c r="T15" s="65">
        <v>0</v>
      </c>
      <c r="U15" s="65">
        <v>1349980</v>
      </c>
      <c r="V15" s="65">
        <v>3136622</v>
      </c>
      <c r="W15" s="65">
        <v>8903912</v>
      </c>
      <c r="X15" s="65">
        <v>-5767290</v>
      </c>
      <c r="Y15" s="66">
        <v>-64.77</v>
      </c>
      <c r="Z15" s="67">
        <v>8903912</v>
      </c>
    </row>
    <row r="16" spans="1:26" ht="13.5">
      <c r="A16" s="74" t="s">
        <v>42</v>
      </c>
      <c r="B16" s="19">
        <v>36205591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25063941</v>
      </c>
      <c r="C17" s="19"/>
      <c r="D17" s="64">
        <v>40586002</v>
      </c>
      <c r="E17" s="65">
        <v>45920602</v>
      </c>
      <c r="F17" s="65">
        <v>887618</v>
      </c>
      <c r="G17" s="65">
        <v>5893136</v>
      </c>
      <c r="H17" s="65">
        <v>4337487</v>
      </c>
      <c r="I17" s="65">
        <v>11118241</v>
      </c>
      <c r="J17" s="65">
        <v>5991569</v>
      </c>
      <c r="K17" s="65">
        <v>3712722</v>
      </c>
      <c r="L17" s="65">
        <v>9706103</v>
      </c>
      <c r="M17" s="65">
        <v>19410394</v>
      </c>
      <c r="N17" s="65">
        <v>1333204</v>
      </c>
      <c r="O17" s="65">
        <v>1459595</v>
      </c>
      <c r="P17" s="65">
        <v>2812923</v>
      </c>
      <c r="Q17" s="65">
        <v>5605722</v>
      </c>
      <c r="R17" s="65">
        <v>8753024</v>
      </c>
      <c r="S17" s="65">
        <v>3329098</v>
      </c>
      <c r="T17" s="65">
        <v>3268422</v>
      </c>
      <c r="U17" s="65">
        <v>15350544</v>
      </c>
      <c r="V17" s="65">
        <v>51484901</v>
      </c>
      <c r="W17" s="65">
        <v>45920602</v>
      </c>
      <c r="X17" s="65">
        <v>5564299</v>
      </c>
      <c r="Y17" s="66">
        <v>12.12</v>
      </c>
      <c r="Z17" s="67">
        <v>45920602</v>
      </c>
    </row>
    <row r="18" spans="1:26" ht="13.5">
      <c r="A18" s="75" t="s">
        <v>44</v>
      </c>
      <c r="B18" s="76">
        <f>SUM(B11:B17)</f>
        <v>88625357</v>
      </c>
      <c r="C18" s="76">
        <f>SUM(C11:C17)</f>
        <v>0</v>
      </c>
      <c r="D18" s="77">
        <f aca="true" t="shared" si="1" ref="D18:Z18">SUM(D11:D17)</f>
        <v>81768187</v>
      </c>
      <c r="E18" s="78">
        <f t="shared" si="1"/>
        <v>87909123</v>
      </c>
      <c r="F18" s="78">
        <f t="shared" si="1"/>
        <v>3348195</v>
      </c>
      <c r="G18" s="78">
        <f t="shared" si="1"/>
        <v>8705791</v>
      </c>
      <c r="H18" s="78">
        <f t="shared" si="1"/>
        <v>7268792</v>
      </c>
      <c r="I18" s="78">
        <f t="shared" si="1"/>
        <v>19322778</v>
      </c>
      <c r="J18" s="78">
        <f t="shared" si="1"/>
        <v>8485641</v>
      </c>
      <c r="K18" s="78">
        <f t="shared" si="1"/>
        <v>6497266</v>
      </c>
      <c r="L18" s="78">
        <f t="shared" si="1"/>
        <v>12145159</v>
      </c>
      <c r="M18" s="78">
        <f t="shared" si="1"/>
        <v>27128066</v>
      </c>
      <c r="N18" s="78">
        <f t="shared" si="1"/>
        <v>4148544</v>
      </c>
      <c r="O18" s="78">
        <f t="shared" si="1"/>
        <v>4127835</v>
      </c>
      <c r="P18" s="78">
        <f t="shared" si="1"/>
        <v>5979344</v>
      </c>
      <c r="Q18" s="78">
        <f t="shared" si="1"/>
        <v>14255723</v>
      </c>
      <c r="R18" s="78">
        <f t="shared" si="1"/>
        <v>12216409</v>
      </c>
      <c r="S18" s="78">
        <f t="shared" si="1"/>
        <v>6738715</v>
      </c>
      <c r="T18" s="78">
        <f t="shared" si="1"/>
        <v>6013074</v>
      </c>
      <c r="U18" s="78">
        <f t="shared" si="1"/>
        <v>24968198</v>
      </c>
      <c r="V18" s="78">
        <f t="shared" si="1"/>
        <v>85674765</v>
      </c>
      <c r="W18" s="78">
        <f t="shared" si="1"/>
        <v>87909123</v>
      </c>
      <c r="X18" s="78">
        <f t="shared" si="1"/>
        <v>-2234358</v>
      </c>
      <c r="Y18" s="72">
        <f>+IF(W18&lt;&gt;0,(X18/W18)*100,0)</f>
        <v>-2.5416679449754036</v>
      </c>
      <c r="Z18" s="79">
        <f t="shared" si="1"/>
        <v>87909123</v>
      </c>
    </row>
    <row r="19" spans="1:26" ht="13.5">
      <c r="A19" s="75" t="s">
        <v>45</v>
      </c>
      <c r="B19" s="80">
        <f>+B10-B18</f>
        <v>2423308</v>
      </c>
      <c r="C19" s="80">
        <f>+C10-C18</f>
        <v>0</v>
      </c>
      <c r="D19" s="81">
        <f aca="true" t="shared" si="2" ref="D19:Z19">+D10-D18</f>
        <v>9378375</v>
      </c>
      <c r="E19" s="82">
        <f t="shared" si="2"/>
        <v>7926038</v>
      </c>
      <c r="F19" s="82">
        <f t="shared" si="2"/>
        <v>24688805</v>
      </c>
      <c r="G19" s="82">
        <f t="shared" si="2"/>
        <v>-7165892</v>
      </c>
      <c r="H19" s="82">
        <f t="shared" si="2"/>
        <v>-5588114</v>
      </c>
      <c r="I19" s="82">
        <f t="shared" si="2"/>
        <v>11934799</v>
      </c>
      <c r="J19" s="82">
        <f t="shared" si="2"/>
        <v>-5286962</v>
      </c>
      <c r="K19" s="82">
        <f t="shared" si="2"/>
        <v>-3679113</v>
      </c>
      <c r="L19" s="82">
        <f t="shared" si="2"/>
        <v>-11130376</v>
      </c>
      <c r="M19" s="82">
        <f t="shared" si="2"/>
        <v>-20096451</v>
      </c>
      <c r="N19" s="82">
        <f t="shared" si="2"/>
        <v>6067080</v>
      </c>
      <c r="O19" s="82">
        <f t="shared" si="2"/>
        <v>2260938</v>
      </c>
      <c r="P19" s="82">
        <f t="shared" si="2"/>
        <v>12525690</v>
      </c>
      <c r="Q19" s="82">
        <f t="shared" si="2"/>
        <v>20853708</v>
      </c>
      <c r="R19" s="82">
        <f t="shared" si="2"/>
        <v>-5003156</v>
      </c>
      <c r="S19" s="82">
        <f t="shared" si="2"/>
        <v>-1524372</v>
      </c>
      <c r="T19" s="82">
        <f t="shared" si="2"/>
        <v>-3952841</v>
      </c>
      <c r="U19" s="82">
        <f t="shared" si="2"/>
        <v>-10480369</v>
      </c>
      <c r="V19" s="82">
        <f t="shared" si="2"/>
        <v>2211687</v>
      </c>
      <c r="W19" s="82">
        <f>IF(E10=E18,0,W10-W18)</f>
        <v>7926038</v>
      </c>
      <c r="X19" s="82">
        <f t="shared" si="2"/>
        <v>-5714351</v>
      </c>
      <c r="Y19" s="83">
        <f>+IF(W19&lt;&gt;0,(X19/W19)*100,0)</f>
        <v>-72.09593241919859</v>
      </c>
      <c r="Z19" s="84">
        <f t="shared" si="2"/>
        <v>7926038</v>
      </c>
    </row>
    <row r="20" spans="1:26" ht="13.5">
      <c r="A20" s="63" t="s">
        <v>46</v>
      </c>
      <c r="B20" s="19">
        <v>0</v>
      </c>
      <c r="C20" s="19"/>
      <c r="D20" s="64">
        <v>41128000</v>
      </c>
      <c r="E20" s="65">
        <v>50462306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3766106</v>
      </c>
      <c r="P20" s="65">
        <v>31090181</v>
      </c>
      <c r="Q20" s="65">
        <v>34856287</v>
      </c>
      <c r="R20" s="65">
        <v>0</v>
      </c>
      <c r="S20" s="65">
        <v>0</v>
      </c>
      <c r="T20" s="65">
        <v>0</v>
      </c>
      <c r="U20" s="65">
        <v>0</v>
      </c>
      <c r="V20" s="65">
        <v>34856287</v>
      </c>
      <c r="W20" s="65">
        <v>50462306</v>
      </c>
      <c r="X20" s="65">
        <v>-15606019</v>
      </c>
      <c r="Y20" s="66">
        <v>-30.93</v>
      </c>
      <c r="Z20" s="67">
        <v>50462306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2423308</v>
      </c>
      <c r="C22" s="91">
        <f>SUM(C19:C21)</f>
        <v>0</v>
      </c>
      <c r="D22" s="92">
        <f aca="true" t="shared" si="3" ref="D22:Z22">SUM(D19:D21)</f>
        <v>50506375</v>
      </c>
      <c r="E22" s="93">
        <f t="shared" si="3"/>
        <v>58388344</v>
      </c>
      <c r="F22" s="93">
        <f t="shared" si="3"/>
        <v>24688805</v>
      </c>
      <c r="G22" s="93">
        <f t="shared" si="3"/>
        <v>-7165892</v>
      </c>
      <c r="H22" s="93">
        <f t="shared" si="3"/>
        <v>-5588114</v>
      </c>
      <c r="I22" s="93">
        <f t="shared" si="3"/>
        <v>11934799</v>
      </c>
      <c r="J22" s="93">
        <f t="shared" si="3"/>
        <v>-5286962</v>
      </c>
      <c r="K22" s="93">
        <f t="shared" si="3"/>
        <v>-3679113</v>
      </c>
      <c r="L22" s="93">
        <f t="shared" si="3"/>
        <v>-11130376</v>
      </c>
      <c r="M22" s="93">
        <f t="shared" si="3"/>
        <v>-20096451</v>
      </c>
      <c r="N22" s="93">
        <f t="shared" si="3"/>
        <v>6067080</v>
      </c>
      <c r="O22" s="93">
        <f t="shared" si="3"/>
        <v>6027044</v>
      </c>
      <c r="P22" s="93">
        <f t="shared" si="3"/>
        <v>43615871</v>
      </c>
      <c r="Q22" s="93">
        <f t="shared" si="3"/>
        <v>55709995</v>
      </c>
      <c r="R22" s="93">
        <f t="shared" si="3"/>
        <v>-5003156</v>
      </c>
      <c r="S22" s="93">
        <f t="shared" si="3"/>
        <v>-1524372</v>
      </c>
      <c r="T22" s="93">
        <f t="shared" si="3"/>
        <v>-3952841</v>
      </c>
      <c r="U22" s="93">
        <f t="shared" si="3"/>
        <v>-10480369</v>
      </c>
      <c r="V22" s="93">
        <f t="shared" si="3"/>
        <v>37067974</v>
      </c>
      <c r="W22" s="93">
        <f t="shared" si="3"/>
        <v>58388344</v>
      </c>
      <c r="X22" s="93">
        <f t="shared" si="3"/>
        <v>-21320370</v>
      </c>
      <c r="Y22" s="94">
        <f>+IF(W22&lt;&gt;0,(X22/W22)*100,0)</f>
        <v>-36.51477082480709</v>
      </c>
      <c r="Z22" s="95">
        <f t="shared" si="3"/>
        <v>58388344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2423308</v>
      </c>
      <c r="C24" s="80">
        <f>SUM(C22:C23)</f>
        <v>0</v>
      </c>
      <c r="D24" s="81">
        <f aca="true" t="shared" si="4" ref="D24:Z24">SUM(D22:D23)</f>
        <v>50506375</v>
      </c>
      <c r="E24" s="82">
        <f t="shared" si="4"/>
        <v>58388344</v>
      </c>
      <c r="F24" s="82">
        <f t="shared" si="4"/>
        <v>24688805</v>
      </c>
      <c r="G24" s="82">
        <f t="shared" si="4"/>
        <v>-7165892</v>
      </c>
      <c r="H24" s="82">
        <f t="shared" si="4"/>
        <v>-5588114</v>
      </c>
      <c r="I24" s="82">
        <f t="shared" si="4"/>
        <v>11934799</v>
      </c>
      <c r="J24" s="82">
        <f t="shared" si="4"/>
        <v>-5286962</v>
      </c>
      <c r="K24" s="82">
        <f t="shared" si="4"/>
        <v>-3679113</v>
      </c>
      <c r="L24" s="82">
        <f t="shared" si="4"/>
        <v>-11130376</v>
      </c>
      <c r="M24" s="82">
        <f t="shared" si="4"/>
        <v>-20096451</v>
      </c>
      <c r="N24" s="82">
        <f t="shared" si="4"/>
        <v>6067080</v>
      </c>
      <c r="O24" s="82">
        <f t="shared" si="4"/>
        <v>6027044</v>
      </c>
      <c r="P24" s="82">
        <f t="shared" si="4"/>
        <v>43615871</v>
      </c>
      <c r="Q24" s="82">
        <f t="shared" si="4"/>
        <v>55709995</v>
      </c>
      <c r="R24" s="82">
        <f t="shared" si="4"/>
        <v>-5003156</v>
      </c>
      <c r="S24" s="82">
        <f t="shared" si="4"/>
        <v>-1524372</v>
      </c>
      <c r="T24" s="82">
        <f t="shared" si="4"/>
        <v>-3952841</v>
      </c>
      <c r="U24" s="82">
        <f t="shared" si="4"/>
        <v>-10480369</v>
      </c>
      <c r="V24" s="82">
        <f t="shared" si="4"/>
        <v>37067974</v>
      </c>
      <c r="W24" s="82">
        <f t="shared" si="4"/>
        <v>58388344</v>
      </c>
      <c r="X24" s="82">
        <f t="shared" si="4"/>
        <v>-21320370</v>
      </c>
      <c r="Y24" s="83">
        <f>+IF(W24&lt;&gt;0,(X24/W24)*100,0)</f>
        <v>-36.51477082480709</v>
      </c>
      <c r="Z24" s="84">
        <f t="shared" si="4"/>
        <v>58388344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50056876</v>
      </c>
      <c r="E27" s="105">
        <v>58388182</v>
      </c>
      <c r="F27" s="105">
        <v>23977</v>
      </c>
      <c r="G27" s="105">
        <v>124843</v>
      </c>
      <c r="H27" s="105">
        <v>812654</v>
      </c>
      <c r="I27" s="105">
        <v>961474</v>
      </c>
      <c r="J27" s="105">
        <v>3647632</v>
      </c>
      <c r="K27" s="105">
        <v>1317797</v>
      </c>
      <c r="L27" s="105">
        <v>9246222</v>
      </c>
      <c r="M27" s="105">
        <v>14211651</v>
      </c>
      <c r="N27" s="105">
        <v>0</v>
      </c>
      <c r="O27" s="105">
        <v>0</v>
      </c>
      <c r="P27" s="105">
        <v>0</v>
      </c>
      <c r="Q27" s="105">
        <v>0</v>
      </c>
      <c r="R27" s="105">
        <v>14379046</v>
      </c>
      <c r="S27" s="105">
        <v>34181</v>
      </c>
      <c r="T27" s="105">
        <v>7336204</v>
      </c>
      <c r="U27" s="105">
        <v>21749431</v>
      </c>
      <c r="V27" s="105">
        <v>36922556</v>
      </c>
      <c r="W27" s="105">
        <v>58388182</v>
      </c>
      <c r="X27" s="105">
        <v>-21465626</v>
      </c>
      <c r="Y27" s="106">
        <v>-36.76</v>
      </c>
      <c r="Z27" s="107">
        <v>58388182</v>
      </c>
    </row>
    <row r="28" spans="1:26" ht="13.5">
      <c r="A28" s="108" t="s">
        <v>46</v>
      </c>
      <c r="B28" s="19">
        <v>0</v>
      </c>
      <c r="C28" s="19"/>
      <c r="D28" s="64">
        <v>41128000</v>
      </c>
      <c r="E28" s="65">
        <v>50462306</v>
      </c>
      <c r="F28" s="65">
        <v>0</v>
      </c>
      <c r="G28" s="65">
        <v>18128000</v>
      </c>
      <c r="H28" s="65">
        <v>0</v>
      </c>
      <c r="I28" s="65">
        <v>18128000</v>
      </c>
      <c r="J28" s="65">
        <v>0</v>
      </c>
      <c r="K28" s="65">
        <v>0</v>
      </c>
      <c r="L28" s="65">
        <v>4641148</v>
      </c>
      <c r="M28" s="65">
        <v>4641148</v>
      </c>
      <c r="N28" s="65">
        <v>0</v>
      </c>
      <c r="O28" s="65">
        <v>0</v>
      </c>
      <c r="P28" s="65">
        <v>0</v>
      </c>
      <c r="Q28" s="65">
        <v>0</v>
      </c>
      <c r="R28" s="65">
        <v>12230863</v>
      </c>
      <c r="S28" s="65">
        <v>0</v>
      </c>
      <c r="T28" s="65">
        <v>2827561</v>
      </c>
      <c r="U28" s="65">
        <v>15058424</v>
      </c>
      <c r="V28" s="65">
        <v>37827572</v>
      </c>
      <c r="W28" s="65">
        <v>50462306</v>
      </c>
      <c r="X28" s="65">
        <v>-12634734</v>
      </c>
      <c r="Y28" s="66">
        <v>-25.04</v>
      </c>
      <c r="Z28" s="67">
        <v>50462306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8928876</v>
      </c>
      <c r="E31" s="65">
        <v>7925876</v>
      </c>
      <c r="F31" s="65">
        <v>23977</v>
      </c>
      <c r="G31" s="65">
        <v>124843</v>
      </c>
      <c r="H31" s="65">
        <v>126942</v>
      </c>
      <c r="I31" s="65">
        <v>275762</v>
      </c>
      <c r="J31" s="65">
        <v>46498</v>
      </c>
      <c r="K31" s="65">
        <v>116693</v>
      </c>
      <c r="L31" s="65">
        <v>60124</v>
      </c>
      <c r="M31" s="65">
        <v>223315</v>
      </c>
      <c r="N31" s="65">
        <v>0</v>
      </c>
      <c r="O31" s="65">
        <v>0</v>
      </c>
      <c r="P31" s="65">
        <v>0</v>
      </c>
      <c r="Q31" s="65">
        <v>0</v>
      </c>
      <c r="R31" s="65">
        <v>1872217</v>
      </c>
      <c r="S31" s="65">
        <v>34181</v>
      </c>
      <c r="T31" s="65">
        <v>713923</v>
      </c>
      <c r="U31" s="65">
        <v>2620321</v>
      </c>
      <c r="V31" s="65">
        <v>3119398</v>
      </c>
      <c r="W31" s="65">
        <v>7925876</v>
      </c>
      <c r="X31" s="65">
        <v>-4806478</v>
      </c>
      <c r="Y31" s="66">
        <v>-60.64</v>
      </c>
      <c r="Z31" s="67">
        <v>7925876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50056876</v>
      </c>
      <c r="E32" s="105">
        <f t="shared" si="5"/>
        <v>58388182</v>
      </c>
      <c r="F32" s="105">
        <f t="shared" si="5"/>
        <v>23977</v>
      </c>
      <c r="G32" s="105">
        <f t="shared" si="5"/>
        <v>18252843</v>
      </c>
      <c r="H32" s="105">
        <f t="shared" si="5"/>
        <v>126942</v>
      </c>
      <c r="I32" s="105">
        <f t="shared" si="5"/>
        <v>18403762</v>
      </c>
      <c r="J32" s="105">
        <f t="shared" si="5"/>
        <v>46498</v>
      </c>
      <c r="K32" s="105">
        <f t="shared" si="5"/>
        <v>116693</v>
      </c>
      <c r="L32" s="105">
        <f t="shared" si="5"/>
        <v>4701272</v>
      </c>
      <c r="M32" s="105">
        <f t="shared" si="5"/>
        <v>4864463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14103080</v>
      </c>
      <c r="S32" s="105">
        <f t="shared" si="5"/>
        <v>34181</v>
      </c>
      <c r="T32" s="105">
        <f t="shared" si="5"/>
        <v>3541484</v>
      </c>
      <c r="U32" s="105">
        <f t="shared" si="5"/>
        <v>17678745</v>
      </c>
      <c r="V32" s="105">
        <f t="shared" si="5"/>
        <v>40946970</v>
      </c>
      <c r="W32" s="105">
        <f t="shared" si="5"/>
        <v>58388182</v>
      </c>
      <c r="X32" s="105">
        <f t="shared" si="5"/>
        <v>-17441212</v>
      </c>
      <c r="Y32" s="106">
        <f>+IF(W32&lt;&gt;0,(X32/W32)*100,0)</f>
        <v>-29.871133853765137</v>
      </c>
      <c r="Z32" s="107">
        <f t="shared" si="5"/>
        <v>58388182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36550331</v>
      </c>
      <c r="C35" s="19"/>
      <c r="D35" s="64">
        <v>17627573</v>
      </c>
      <c r="E35" s="65">
        <v>17627573</v>
      </c>
      <c r="F35" s="65">
        <v>1421</v>
      </c>
      <c r="G35" s="65">
        <v>3559</v>
      </c>
      <c r="H35" s="65">
        <v>1798</v>
      </c>
      <c r="I35" s="65">
        <v>6778</v>
      </c>
      <c r="J35" s="65">
        <v>9131</v>
      </c>
      <c r="K35" s="65">
        <v>2022</v>
      </c>
      <c r="L35" s="65">
        <v>2399</v>
      </c>
      <c r="M35" s="65">
        <v>13552</v>
      </c>
      <c r="N35" s="65">
        <v>0</v>
      </c>
      <c r="O35" s="65">
        <v>971</v>
      </c>
      <c r="P35" s="65">
        <v>0</v>
      </c>
      <c r="Q35" s="65">
        <v>971</v>
      </c>
      <c r="R35" s="65">
        <v>741</v>
      </c>
      <c r="S35" s="65">
        <v>371</v>
      </c>
      <c r="T35" s="65">
        <v>5524</v>
      </c>
      <c r="U35" s="65">
        <v>6636</v>
      </c>
      <c r="V35" s="65">
        <v>27937</v>
      </c>
      <c r="W35" s="65">
        <v>17627573</v>
      </c>
      <c r="X35" s="65">
        <v>-17599636</v>
      </c>
      <c r="Y35" s="66">
        <v>-99.84</v>
      </c>
      <c r="Z35" s="67">
        <v>17627573</v>
      </c>
    </row>
    <row r="36" spans="1:26" ht="13.5">
      <c r="A36" s="63" t="s">
        <v>57</v>
      </c>
      <c r="B36" s="19">
        <v>65094899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42712676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2425908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56506646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13407655</v>
      </c>
      <c r="C42" s="19">
        <v>42816765</v>
      </c>
      <c r="D42" s="64">
        <v>39720453</v>
      </c>
      <c r="E42" s="65">
        <v>52421614</v>
      </c>
      <c r="F42" s="65">
        <v>29706694</v>
      </c>
      <c r="G42" s="65">
        <v>10952746</v>
      </c>
      <c r="H42" s="65">
        <v>-5578265</v>
      </c>
      <c r="I42" s="65">
        <v>35081175</v>
      </c>
      <c r="J42" s="65">
        <v>-4153088</v>
      </c>
      <c r="K42" s="65">
        <v>-2645312</v>
      </c>
      <c r="L42" s="65">
        <v>1085257</v>
      </c>
      <c r="M42" s="65">
        <v>-5713143</v>
      </c>
      <c r="N42" s="65">
        <v>5754620</v>
      </c>
      <c r="O42" s="65">
        <v>-2635372</v>
      </c>
      <c r="P42" s="65">
        <v>25760721</v>
      </c>
      <c r="Q42" s="65">
        <v>28879969</v>
      </c>
      <c r="R42" s="65">
        <v>-7864978</v>
      </c>
      <c r="S42" s="65">
        <v>-8300050</v>
      </c>
      <c r="T42" s="65">
        <v>733792</v>
      </c>
      <c r="U42" s="65">
        <v>-15431236</v>
      </c>
      <c r="V42" s="65">
        <v>42816765</v>
      </c>
      <c r="W42" s="65">
        <v>52421614</v>
      </c>
      <c r="X42" s="65">
        <v>-9604849</v>
      </c>
      <c r="Y42" s="66">
        <v>-18.32</v>
      </c>
      <c r="Z42" s="67">
        <v>52421614</v>
      </c>
    </row>
    <row r="43" spans="1:26" ht="13.5">
      <c r="A43" s="63" t="s">
        <v>63</v>
      </c>
      <c r="B43" s="19">
        <v>-20320877</v>
      </c>
      <c r="C43" s="19">
        <v>-31866969</v>
      </c>
      <c r="D43" s="64">
        <v>-39604452</v>
      </c>
      <c r="E43" s="65">
        <v>-54381177</v>
      </c>
      <c r="F43" s="65">
        <v>0</v>
      </c>
      <c r="G43" s="65">
        <v>-124843</v>
      </c>
      <c r="H43" s="65">
        <v>-685712</v>
      </c>
      <c r="I43" s="65">
        <v>-810555</v>
      </c>
      <c r="J43" s="65">
        <v>-3647632</v>
      </c>
      <c r="K43" s="65">
        <v>-1317797</v>
      </c>
      <c r="L43" s="65">
        <v>-9246222</v>
      </c>
      <c r="M43" s="65">
        <v>-14211651</v>
      </c>
      <c r="N43" s="65">
        <v>0</v>
      </c>
      <c r="O43" s="65">
        <v>0</v>
      </c>
      <c r="P43" s="65">
        <v>0</v>
      </c>
      <c r="Q43" s="65">
        <v>0</v>
      </c>
      <c r="R43" s="65">
        <v>-14379046</v>
      </c>
      <c r="S43" s="65">
        <v>-34181</v>
      </c>
      <c r="T43" s="65">
        <v>-2431536</v>
      </c>
      <c r="U43" s="65">
        <v>-16844763</v>
      </c>
      <c r="V43" s="65">
        <v>-31866969</v>
      </c>
      <c r="W43" s="65">
        <v>-54381177</v>
      </c>
      <c r="X43" s="65">
        <v>22514208</v>
      </c>
      <c r="Y43" s="66">
        <v>-41.4</v>
      </c>
      <c r="Z43" s="67">
        <v>-54381177</v>
      </c>
    </row>
    <row r="44" spans="1:26" ht="13.5">
      <c r="A44" s="63" t="s">
        <v>64</v>
      </c>
      <c r="B44" s="19">
        <v>-1330300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20842158</v>
      </c>
      <c r="C45" s="22">
        <v>12909359</v>
      </c>
      <c r="D45" s="104">
        <v>116001</v>
      </c>
      <c r="E45" s="105">
        <v>0</v>
      </c>
      <c r="F45" s="105">
        <v>31666257</v>
      </c>
      <c r="G45" s="105">
        <v>42494160</v>
      </c>
      <c r="H45" s="105">
        <v>36230183</v>
      </c>
      <c r="I45" s="105">
        <v>36230183</v>
      </c>
      <c r="J45" s="105">
        <v>28429463</v>
      </c>
      <c r="K45" s="105">
        <v>24466354</v>
      </c>
      <c r="L45" s="105">
        <v>16305389</v>
      </c>
      <c r="M45" s="105">
        <v>16305389</v>
      </c>
      <c r="N45" s="105">
        <v>22060009</v>
      </c>
      <c r="O45" s="105">
        <v>19424637</v>
      </c>
      <c r="P45" s="105">
        <v>45185358</v>
      </c>
      <c r="Q45" s="105">
        <v>45185358</v>
      </c>
      <c r="R45" s="105">
        <v>22941334</v>
      </c>
      <c r="S45" s="105">
        <v>14607103</v>
      </c>
      <c r="T45" s="105">
        <v>12909359</v>
      </c>
      <c r="U45" s="105">
        <v>12909359</v>
      </c>
      <c r="V45" s="105">
        <v>12909359</v>
      </c>
      <c r="W45" s="105">
        <v>0</v>
      </c>
      <c r="X45" s="105">
        <v>12909359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1295583</v>
      </c>
      <c r="C49" s="57"/>
      <c r="D49" s="134">
        <v>0</v>
      </c>
      <c r="E49" s="59">
        <v>1201039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63510253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800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4663530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80.02149373913954</v>
      </c>
      <c r="E58" s="7">
        <f t="shared" si="6"/>
        <v>80.02149373913954</v>
      </c>
      <c r="F58" s="7">
        <f t="shared" si="6"/>
        <v>0</v>
      </c>
      <c r="G58" s="7">
        <f t="shared" si="6"/>
        <v>95.00945396206956</v>
      </c>
      <c r="H58" s="7">
        <f t="shared" si="6"/>
        <v>100</v>
      </c>
      <c r="I58" s="7">
        <f t="shared" si="6"/>
        <v>108.70279356850467</v>
      </c>
      <c r="J58" s="7">
        <f t="shared" si="6"/>
        <v>100</v>
      </c>
      <c r="K58" s="7">
        <f t="shared" si="6"/>
        <v>100</v>
      </c>
      <c r="L58" s="7">
        <f t="shared" si="6"/>
        <v>109.98425775908626</v>
      </c>
      <c r="M58" s="7">
        <f t="shared" si="6"/>
        <v>100.344241511826</v>
      </c>
      <c r="N58" s="7">
        <f t="shared" si="6"/>
        <v>100</v>
      </c>
      <c r="O58" s="7">
        <f t="shared" si="6"/>
        <v>71.43001222879187</v>
      </c>
      <c r="P58" s="7">
        <f t="shared" si="6"/>
        <v>100</v>
      </c>
      <c r="Q58" s="7">
        <f t="shared" si="6"/>
        <v>84.43159022835316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99.93630904400061</v>
      </c>
      <c r="W58" s="7">
        <f t="shared" si="6"/>
        <v>80.02149373913954</v>
      </c>
      <c r="X58" s="7">
        <f t="shared" si="6"/>
        <v>0</v>
      </c>
      <c r="Y58" s="7">
        <f t="shared" si="6"/>
        <v>0</v>
      </c>
      <c r="Z58" s="8">
        <f t="shared" si="6"/>
        <v>80.02149373913954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40.73089931701578</v>
      </c>
      <c r="E59" s="10">
        <f t="shared" si="7"/>
        <v>40.73089931701578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40.73089931701578</v>
      </c>
      <c r="X59" s="10">
        <f t="shared" si="7"/>
        <v>0</v>
      </c>
      <c r="Y59" s="10">
        <f t="shared" si="7"/>
        <v>0</v>
      </c>
      <c r="Z59" s="11">
        <f t="shared" si="7"/>
        <v>40.73089931701578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95.00945396206956</v>
      </c>
      <c r="H60" s="13">
        <f t="shared" si="7"/>
        <v>100</v>
      </c>
      <c r="I60" s="13">
        <f t="shared" si="7"/>
        <v>110.55186470212999</v>
      </c>
      <c r="J60" s="13">
        <f t="shared" si="7"/>
        <v>100</v>
      </c>
      <c r="K60" s="13">
        <f t="shared" si="7"/>
        <v>100</v>
      </c>
      <c r="L60" s="13">
        <f t="shared" si="7"/>
        <v>2513.6111111111113</v>
      </c>
      <c r="M60" s="13">
        <f t="shared" si="7"/>
        <v>100.42574229288365</v>
      </c>
      <c r="N60" s="13">
        <f t="shared" si="7"/>
        <v>100</v>
      </c>
      <c r="O60" s="13">
        <f t="shared" si="7"/>
        <v>59.727035240176996</v>
      </c>
      <c r="P60" s="13">
        <f t="shared" si="7"/>
        <v>0</v>
      </c>
      <c r="Q60" s="13">
        <f t="shared" si="7"/>
        <v>72.58839040557376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99.90234503640231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100.00007387433976</v>
      </c>
      <c r="E61" s="13">
        <f t="shared" si="7"/>
        <v>100.00007387433976</v>
      </c>
      <c r="F61" s="13">
        <f t="shared" si="7"/>
        <v>0</v>
      </c>
      <c r="G61" s="13">
        <f t="shared" si="7"/>
        <v>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0</v>
      </c>
      <c r="L61" s="13">
        <f t="shared" si="7"/>
        <v>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100.00007387433976</v>
      </c>
      <c r="X61" s="13">
        <f t="shared" si="7"/>
        <v>0</v>
      </c>
      <c r="Y61" s="13">
        <f t="shared" si="7"/>
        <v>0</v>
      </c>
      <c r="Z61" s="14">
        <f t="shared" si="7"/>
        <v>100.00007387433976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99.99995899496663</v>
      </c>
      <c r="E62" s="13">
        <f t="shared" si="7"/>
        <v>99.99995899496663</v>
      </c>
      <c r="F62" s="13">
        <f t="shared" si="7"/>
        <v>0</v>
      </c>
      <c r="G62" s="13">
        <f t="shared" si="7"/>
        <v>101.27649178525621</v>
      </c>
      <c r="H62" s="13">
        <f t="shared" si="7"/>
        <v>100</v>
      </c>
      <c r="I62" s="13">
        <f t="shared" si="7"/>
        <v>120.66608837368243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101.1757717143615</v>
      </c>
      <c r="N62" s="13">
        <f t="shared" si="7"/>
        <v>100</v>
      </c>
      <c r="O62" s="13">
        <f t="shared" si="7"/>
        <v>100</v>
      </c>
      <c r="P62" s="13">
        <f t="shared" si="7"/>
        <v>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100.58866983948245</v>
      </c>
      <c r="W62" s="13">
        <f t="shared" si="7"/>
        <v>99.99995899496663</v>
      </c>
      <c r="X62" s="13">
        <f t="shared" si="7"/>
        <v>0</v>
      </c>
      <c r="Y62" s="13">
        <f t="shared" si="7"/>
        <v>0</v>
      </c>
      <c r="Z62" s="14">
        <f t="shared" si="7"/>
        <v>99.99995899496663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99.99947054930509</v>
      </c>
      <c r="E63" s="13">
        <f t="shared" si="7"/>
        <v>99.99947054930509</v>
      </c>
      <c r="F63" s="13">
        <f t="shared" si="7"/>
        <v>0</v>
      </c>
      <c r="G63" s="13">
        <f t="shared" si="7"/>
        <v>0</v>
      </c>
      <c r="H63" s="13">
        <f t="shared" si="7"/>
        <v>100</v>
      </c>
      <c r="I63" s="13">
        <f t="shared" si="7"/>
        <v>90.19073569482289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99.71355976257287</v>
      </c>
      <c r="W63" s="13">
        <f t="shared" si="7"/>
        <v>99.99947054930509</v>
      </c>
      <c r="X63" s="13">
        <f t="shared" si="7"/>
        <v>0</v>
      </c>
      <c r="Y63" s="13">
        <f t="shared" si="7"/>
        <v>0</v>
      </c>
      <c r="Z63" s="14">
        <f t="shared" si="7"/>
        <v>99.99947054930509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100.00039428289797</v>
      </c>
      <c r="E64" s="13">
        <f t="shared" si="7"/>
        <v>100.00039428289797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0</v>
      </c>
      <c r="L64" s="13">
        <f t="shared" si="7"/>
        <v>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100.00039428289797</v>
      </c>
      <c r="X64" s="13">
        <f t="shared" si="7"/>
        <v>0</v>
      </c>
      <c r="Y64" s="13">
        <f t="shared" si="7"/>
        <v>0</v>
      </c>
      <c r="Z64" s="14">
        <f t="shared" si="7"/>
        <v>100.00039428289797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17430192</v>
      </c>
      <c r="E67" s="26">
        <v>17430192</v>
      </c>
      <c r="F67" s="26"/>
      <c r="G67" s="26">
        <v>17453</v>
      </c>
      <c r="H67" s="26">
        <v>60476</v>
      </c>
      <c r="I67" s="26">
        <v>77929</v>
      </c>
      <c r="J67" s="26">
        <v>2253296</v>
      </c>
      <c r="K67" s="26">
        <v>183777</v>
      </c>
      <c r="L67" s="26">
        <v>87027</v>
      </c>
      <c r="M67" s="26">
        <v>2524100</v>
      </c>
      <c r="N67" s="26">
        <v>45647</v>
      </c>
      <c r="O67" s="26">
        <v>79321</v>
      </c>
      <c r="P67" s="26">
        <v>20596</v>
      </c>
      <c r="Q67" s="26">
        <v>145564</v>
      </c>
      <c r="R67" s="26">
        <v>3918480</v>
      </c>
      <c r="S67" s="26">
        <v>4382374</v>
      </c>
      <c r="T67" s="26">
        <v>242010</v>
      </c>
      <c r="U67" s="26">
        <v>8542864</v>
      </c>
      <c r="V67" s="26">
        <v>11290457</v>
      </c>
      <c r="W67" s="26">
        <v>17430192</v>
      </c>
      <c r="X67" s="26"/>
      <c r="Y67" s="25"/>
      <c r="Z67" s="27">
        <v>17430192</v>
      </c>
    </row>
    <row r="68" spans="1:26" ht="13.5" hidden="1">
      <c r="A68" s="37" t="s">
        <v>31</v>
      </c>
      <c r="B68" s="19"/>
      <c r="C68" s="19"/>
      <c r="D68" s="20">
        <v>5875392</v>
      </c>
      <c r="E68" s="21">
        <v>5875392</v>
      </c>
      <c r="F68" s="21"/>
      <c r="G68" s="21"/>
      <c r="H68" s="21">
        <v>13656</v>
      </c>
      <c r="I68" s="21">
        <v>13656</v>
      </c>
      <c r="J68" s="21">
        <v>227676</v>
      </c>
      <c r="K68" s="21">
        <v>168851</v>
      </c>
      <c r="L68" s="21">
        <v>86667</v>
      </c>
      <c r="M68" s="21">
        <v>483194</v>
      </c>
      <c r="N68" s="21">
        <v>19245</v>
      </c>
      <c r="O68" s="21">
        <v>23050</v>
      </c>
      <c r="P68" s="21">
        <v>20596</v>
      </c>
      <c r="Q68" s="21">
        <v>62891</v>
      </c>
      <c r="R68" s="21">
        <v>200994</v>
      </c>
      <c r="S68" s="21">
        <v>3159098</v>
      </c>
      <c r="T68" s="21">
        <v>6943</v>
      </c>
      <c r="U68" s="21">
        <v>3367035</v>
      </c>
      <c r="V68" s="21">
        <v>3926776</v>
      </c>
      <c r="W68" s="21">
        <v>5875392</v>
      </c>
      <c r="X68" s="21"/>
      <c r="Y68" s="20"/>
      <c r="Z68" s="23">
        <v>5875392</v>
      </c>
    </row>
    <row r="69" spans="1:26" ht="13.5" hidden="1">
      <c r="A69" s="38" t="s">
        <v>32</v>
      </c>
      <c r="B69" s="19"/>
      <c r="C69" s="19"/>
      <c r="D69" s="20">
        <v>11554800</v>
      </c>
      <c r="E69" s="21">
        <v>11554800</v>
      </c>
      <c r="F69" s="21"/>
      <c r="G69" s="21">
        <v>17453</v>
      </c>
      <c r="H69" s="21">
        <v>46820</v>
      </c>
      <c r="I69" s="21">
        <v>64273</v>
      </c>
      <c r="J69" s="21">
        <v>2025620</v>
      </c>
      <c r="K69" s="21">
        <v>14926</v>
      </c>
      <c r="L69" s="21">
        <v>360</v>
      </c>
      <c r="M69" s="21">
        <v>2040906</v>
      </c>
      <c r="N69" s="21">
        <v>26402</v>
      </c>
      <c r="O69" s="21">
        <v>56271</v>
      </c>
      <c r="P69" s="21"/>
      <c r="Q69" s="21">
        <v>82673</v>
      </c>
      <c r="R69" s="21">
        <v>3717486</v>
      </c>
      <c r="S69" s="21">
        <v>1223276</v>
      </c>
      <c r="T69" s="21">
        <v>235067</v>
      </c>
      <c r="U69" s="21">
        <v>5175829</v>
      </c>
      <c r="V69" s="21">
        <v>7363681</v>
      </c>
      <c r="W69" s="21">
        <v>11554800</v>
      </c>
      <c r="X69" s="21"/>
      <c r="Y69" s="20"/>
      <c r="Z69" s="23">
        <v>11554800</v>
      </c>
    </row>
    <row r="70" spans="1:26" ht="13.5" hidden="1">
      <c r="A70" s="39" t="s">
        <v>103</v>
      </c>
      <c r="B70" s="19"/>
      <c r="C70" s="19"/>
      <c r="D70" s="20">
        <v>5414600</v>
      </c>
      <c r="E70" s="21">
        <v>5414600</v>
      </c>
      <c r="F70" s="21"/>
      <c r="G70" s="21"/>
      <c r="H70" s="21">
        <v>9587</v>
      </c>
      <c r="I70" s="21">
        <v>9587</v>
      </c>
      <c r="J70" s="21">
        <v>1142675</v>
      </c>
      <c r="K70" s="21"/>
      <c r="L70" s="21"/>
      <c r="M70" s="21">
        <v>1142675</v>
      </c>
      <c r="N70" s="21">
        <v>13841</v>
      </c>
      <c r="O70" s="21">
        <v>14588</v>
      </c>
      <c r="P70" s="21"/>
      <c r="Q70" s="21">
        <v>28429</v>
      </c>
      <c r="R70" s="21">
        <v>1753000</v>
      </c>
      <c r="S70" s="21">
        <v>734428</v>
      </c>
      <c r="T70" s="21">
        <v>162556</v>
      </c>
      <c r="U70" s="21">
        <v>2649984</v>
      </c>
      <c r="V70" s="21">
        <v>3830675</v>
      </c>
      <c r="W70" s="21">
        <v>5414600</v>
      </c>
      <c r="X70" s="21"/>
      <c r="Y70" s="20"/>
      <c r="Z70" s="23">
        <v>5414600</v>
      </c>
    </row>
    <row r="71" spans="1:26" ht="13.5" hidden="1">
      <c r="A71" s="39" t="s">
        <v>104</v>
      </c>
      <c r="B71" s="19"/>
      <c r="C71" s="19"/>
      <c r="D71" s="20">
        <v>4877450</v>
      </c>
      <c r="E71" s="21">
        <v>4877450</v>
      </c>
      <c r="F71" s="21"/>
      <c r="G71" s="21">
        <v>16373</v>
      </c>
      <c r="H71" s="21">
        <v>21670</v>
      </c>
      <c r="I71" s="21">
        <v>38043</v>
      </c>
      <c r="J71" s="21">
        <v>724438</v>
      </c>
      <c r="K71" s="21">
        <v>14566</v>
      </c>
      <c r="L71" s="21"/>
      <c r="M71" s="21">
        <v>739004</v>
      </c>
      <c r="N71" s="21">
        <v>4071</v>
      </c>
      <c r="O71" s="21">
        <v>7386</v>
      </c>
      <c r="P71" s="21"/>
      <c r="Q71" s="21">
        <v>11457</v>
      </c>
      <c r="R71" s="21">
        <v>1572000</v>
      </c>
      <c r="S71" s="21">
        <v>414833</v>
      </c>
      <c r="T71" s="21">
        <v>36256</v>
      </c>
      <c r="U71" s="21">
        <v>2023089</v>
      </c>
      <c r="V71" s="21">
        <v>2811593</v>
      </c>
      <c r="W71" s="21">
        <v>4877450</v>
      </c>
      <c r="X71" s="21"/>
      <c r="Y71" s="20"/>
      <c r="Z71" s="23">
        <v>4877450</v>
      </c>
    </row>
    <row r="72" spans="1:26" ht="13.5" hidden="1">
      <c r="A72" s="39" t="s">
        <v>105</v>
      </c>
      <c r="B72" s="19"/>
      <c r="C72" s="19"/>
      <c r="D72" s="20">
        <v>755500</v>
      </c>
      <c r="E72" s="21">
        <v>755500</v>
      </c>
      <c r="F72" s="21"/>
      <c r="G72" s="21">
        <v>1080</v>
      </c>
      <c r="H72" s="21">
        <v>9930</v>
      </c>
      <c r="I72" s="21">
        <v>11010</v>
      </c>
      <c r="J72" s="21">
        <v>92492</v>
      </c>
      <c r="K72" s="21">
        <v>360</v>
      </c>
      <c r="L72" s="21">
        <v>360</v>
      </c>
      <c r="M72" s="21">
        <v>93212</v>
      </c>
      <c r="N72" s="21">
        <v>7024</v>
      </c>
      <c r="O72" s="21">
        <v>8074</v>
      </c>
      <c r="P72" s="21"/>
      <c r="Q72" s="21">
        <v>15098</v>
      </c>
      <c r="R72" s="21">
        <v>196243</v>
      </c>
      <c r="S72" s="21">
        <v>37007</v>
      </c>
      <c r="T72" s="21">
        <v>24472</v>
      </c>
      <c r="U72" s="21">
        <v>257722</v>
      </c>
      <c r="V72" s="21">
        <v>377042</v>
      </c>
      <c r="W72" s="21">
        <v>755500</v>
      </c>
      <c r="X72" s="21"/>
      <c r="Y72" s="20"/>
      <c r="Z72" s="23">
        <v>755500</v>
      </c>
    </row>
    <row r="73" spans="1:26" ht="13.5" hidden="1">
      <c r="A73" s="39" t="s">
        <v>106</v>
      </c>
      <c r="B73" s="19"/>
      <c r="C73" s="19"/>
      <c r="D73" s="20">
        <v>507250</v>
      </c>
      <c r="E73" s="21">
        <v>507250</v>
      </c>
      <c r="F73" s="21"/>
      <c r="G73" s="21"/>
      <c r="H73" s="21">
        <v>5633</v>
      </c>
      <c r="I73" s="21">
        <v>5633</v>
      </c>
      <c r="J73" s="21">
        <v>66015</v>
      </c>
      <c r="K73" s="21"/>
      <c r="L73" s="21"/>
      <c r="M73" s="21">
        <v>66015</v>
      </c>
      <c r="N73" s="21">
        <v>1466</v>
      </c>
      <c r="O73" s="21">
        <v>3561</v>
      </c>
      <c r="P73" s="21"/>
      <c r="Q73" s="21">
        <v>5027</v>
      </c>
      <c r="R73" s="21">
        <v>196243</v>
      </c>
      <c r="S73" s="21">
        <v>37008</v>
      </c>
      <c r="T73" s="21">
        <v>11783</v>
      </c>
      <c r="U73" s="21">
        <v>245034</v>
      </c>
      <c r="V73" s="21">
        <v>321709</v>
      </c>
      <c r="W73" s="21">
        <v>507250</v>
      </c>
      <c r="X73" s="21"/>
      <c r="Y73" s="20"/>
      <c r="Z73" s="23">
        <v>507250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22662</v>
      </c>
      <c r="P74" s="21"/>
      <c r="Q74" s="21">
        <v>22662</v>
      </c>
      <c r="R74" s="21"/>
      <c r="S74" s="21"/>
      <c r="T74" s="21"/>
      <c r="U74" s="21"/>
      <c r="V74" s="21">
        <v>22662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14790</v>
      </c>
      <c r="C76" s="32">
        <v>11283266</v>
      </c>
      <c r="D76" s="33">
        <v>13947900</v>
      </c>
      <c r="E76" s="34">
        <v>13947900</v>
      </c>
      <c r="F76" s="34">
        <v>7653</v>
      </c>
      <c r="G76" s="34">
        <v>16582</v>
      </c>
      <c r="H76" s="34">
        <v>60476</v>
      </c>
      <c r="I76" s="34">
        <v>84711</v>
      </c>
      <c r="J76" s="34">
        <v>2253296</v>
      </c>
      <c r="K76" s="34">
        <v>183777</v>
      </c>
      <c r="L76" s="34">
        <v>95716</v>
      </c>
      <c r="M76" s="34">
        <v>2532789</v>
      </c>
      <c r="N76" s="34">
        <v>45647</v>
      </c>
      <c r="O76" s="34">
        <v>56659</v>
      </c>
      <c r="P76" s="34">
        <v>20596</v>
      </c>
      <c r="Q76" s="34">
        <v>122902</v>
      </c>
      <c r="R76" s="34">
        <v>3918480</v>
      </c>
      <c r="S76" s="34">
        <v>4382374</v>
      </c>
      <c r="T76" s="34">
        <v>242010</v>
      </c>
      <c r="U76" s="34">
        <v>8542864</v>
      </c>
      <c r="V76" s="34">
        <v>11283266</v>
      </c>
      <c r="W76" s="34">
        <v>13947900</v>
      </c>
      <c r="X76" s="34"/>
      <c r="Y76" s="33"/>
      <c r="Z76" s="35">
        <v>13947900</v>
      </c>
    </row>
    <row r="77" spans="1:26" ht="13.5" hidden="1">
      <c r="A77" s="37" t="s">
        <v>31</v>
      </c>
      <c r="B77" s="19"/>
      <c r="C77" s="19">
        <v>3926776</v>
      </c>
      <c r="D77" s="20">
        <v>2393100</v>
      </c>
      <c r="E77" s="21">
        <v>2393100</v>
      </c>
      <c r="F77" s="21"/>
      <c r="G77" s="21"/>
      <c r="H77" s="21">
        <v>13656</v>
      </c>
      <c r="I77" s="21">
        <v>13656</v>
      </c>
      <c r="J77" s="21">
        <v>227676</v>
      </c>
      <c r="K77" s="21">
        <v>168851</v>
      </c>
      <c r="L77" s="21">
        <v>86667</v>
      </c>
      <c r="M77" s="21">
        <v>483194</v>
      </c>
      <c r="N77" s="21">
        <v>19245</v>
      </c>
      <c r="O77" s="21">
        <v>23050</v>
      </c>
      <c r="P77" s="21">
        <v>20596</v>
      </c>
      <c r="Q77" s="21">
        <v>62891</v>
      </c>
      <c r="R77" s="21">
        <v>200994</v>
      </c>
      <c r="S77" s="21">
        <v>3159098</v>
      </c>
      <c r="T77" s="21">
        <v>6943</v>
      </c>
      <c r="U77" s="21">
        <v>3367035</v>
      </c>
      <c r="V77" s="21">
        <v>3926776</v>
      </c>
      <c r="W77" s="21">
        <v>2393100</v>
      </c>
      <c r="X77" s="21"/>
      <c r="Y77" s="20"/>
      <c r="Z77" s="23">
        <v>2393100</v>
      </c>
    </row>
    <row r="78" spans="1:26" ht="13.5" hidden="1">
      <c r="A78" s="38" t="s">
        <v>32</v>
      </c>
      <c r="B78" s="19">
        <v>14790</v>
      </c>
      <c r="C78" s="19">
        <v>7356490</v>
      </c>
      <c r="D78" s="20">
        <v>11554800</v>
      </c>
      <c r="E78" s="21">
        <v>11554800</v>
      </c>
      <c r="F78" s="21">
        <v>7653</v>
      </c>
      <c r="G78" s="21">
        <v>16582</v>
      </c>
      <c r="H78" s="21">
        <v>46820</v>
      </c>
      <c r="I78" s="21">
        <v>71055</v>
      </c>
      <c r="J78" s="21">
        <v>2025620</v>
      </c>
      <c r="K78" s="21">
        <v>14926</v>
      </c>
      <c r="L78" s="21">
        <v>9049</v>
      </c>
      <c r="M78" s="21">
        <v>2049595</v>
      </c>
      <c r="N78" s="21">
        <v>26402</v>
      </c>
      <c r="O78" s="21">
        <v>33609</v>
      </c>
      <c r="P78" s="21"/>
      <c r="Q78" s="21">
        <v>60011</v>
      </c>
      <c r="R78" s="21">
        <v>3717486</v>
      </c>
      <c r="S78" s="21">
        <v>1223276</v>
      </c>
      <c r="T78" s="21">
        <v>235067</v>
      </c>
      <c r="U78" s="21">
        <v>5175829</v>
      </c>
      <c r="V78" s="21">
        <v>7356490</v>
      </c>
      <c r="W78" s="21">
        <v>11554800</v>
      </c>
      <c r="X78" s="21"/>
      <c r="Y78" s="20"/>
      <c r="Z78" s="23">
        <v>11554800</v>
      </c>
    </row>
    <row r="79" spans="1:26" ht="13.5" hidden="1">
      <c r="A79" s="39" t="s">
        <v>103</v>
      </c>
      <c r="B79" s="19"/>
      <c r="C79" s="19">
        <v>3830675</v>
      </c>
      <c r="D79" s="20">
        <v>5414604</v>
      </c>
      <c r="E79" s="21">
        <v>5414604</v>
      </c>
      <c r="F79" s="21"/>
      <c r="G79" s="21"/>
      <c r="H79" s="21">
        <v>9587</v>
      </c>
      <c r="I79" s="21">
        <v>9587</v>
      </c>
      <c r="J79" s="21">
        <v>1142675</v>
      </c>
      <c r="K79" s="21"/>
      <c r="L79" s="21"/>
      <c r="M79" s="21">
        <v>1142675</v>
      </c>
      <c r="N79" s="21">
        <v>13841</v>
      </c>
      <c r="O79" s="21">
        <v>14588</v>
      </c>
      <c r="P79" s="21"/>
      <c r="Q79" s="21">
        <v>28429</v>
      </c>
      <c r="R79" s="21">
        <v>1753000</v>
      </c>
      <c r="S79" s="21">
        <v>734428</v>
      </c>
      <c r="T79" s="21">
        <v>162556</v>
      </c>
      <c r="U79" s="21">
        <v>2649984</v>
      </c>
      <c r="V79" s="21">
        <v>3830675</v>
      </c>
      <c r="W79" s="21">
        <v>5414604</v>
      </c>
      <c r="X79" s="21"/>
      <c r="Y79" s="20"/>
      <c r="Z79" s="23">
        <v>5414604</v>
      </c>
    </row>
    <row r="80" spans="1:26" ht="13.5" hidden="1">
      <c r="A80" s="39" t="s">
        <v>104</v>
      </c>
      <c r="B80" s="19">
        <v>14790</v>
      </c>
      <c r="C80" s="19">
        <v>2828144</v>
      </c>
      <c r="D80" s="20">
        <v>4877448</v>
      </c>
      <c r="E80" s="21">
        <v>4877448</v>
      </c>
      <c r="F80" s="21">
        <v>7653</v>
      </c>
      <c r="G80" s="21">
        <v>16582</v>
      </c>
      <c r="H80" s="21">
        <v>21670</v>
      </c>
      <c r="I80" s="21">
        <v>45905</v>
      </c>
      <c r="J80" s="21">
        <v>724438</v>
      </c>
      <c r="K80" s="21">
        <v>14566</v>
      </c>
      <c r="L80" s="21">
        <v>8689</v>
      </c>
      <c r="M80" s="21">
        <v>747693</v>
      </c>
      <c r="N80" s="21">
        <v>4071</v>
      </c>
      <c r="O80" s="21">
        <v>7386</v>
      </c>
      <c r="P80" s="21"/>
      <c r="Q80" s="21">
        <v>11457</v>
      </c>
      <c r="R80" s="21">
        <v>1572000</v>
      </c>
      <c r="S80" s="21">
        <v>414833</v>
      </c>
      <c r="T80" s="21">
        <v>36256</v>
      </c>
      <c r="U80" s="21">
        <v>2023089</v>
      </c>
      <c r="V80" s="21">
        <v>2828144</v>
      </c>
      <c r="W80" s="21">
        <v>4877448</v>
      </c>
      <c r="X80" s="21"/>
      <c r="Y80" s="20"/>
      <c r="Z80" s="23">
        <v>4877448</v>
      </c>
    </row>
    <row r="81" spans="1:26" ht="13.5" hidden="1">
      <c r="A81" s="39" t="s">
        <v>105</v>
      </c>
      <c r="B81" s="19"/>
      <c r="C81" s="19">
        <v>375962</v>
      </c>
      <c r="D81" s="20">
        <v>755496</v>
      </c>
      <c r="E81" s="21">
        <v>755496</v>
      </c>
      <c r="F81" s="21"/>
      <c r="G81" s="21"/>
      <c r="H81" s="21">
        <v>9930</v>
      </c>
      <c r="I81" s="21">
        <v>9930</v>
      </c>
      <c r="J81" s="21">
        <v>92492</v>
      </c>
      <c r="K81" s="21">
        <v>360</v>
      </c>
      <c r="L81" s="21">
        <v>360</v>
      </c>
      <c r="M81" s="21">
        <v>93212</v>
      </c>
      <c r="N81" s="21">
        <v>7024</v>
      </c>
      <c r="O81" s="21">
        <v>8074</v>
      </c>
      <c r="P81" s="21"/>
      <c r="Q81" s="21">
        <v>15098</v>
      </c>
      <c r="R81" s="21">
        <v>196243</v>
      </c>
      <c r="S81" s="21">
        <v>37007</v>
      </c>
      <c r="T81" s="21">
        <v>24472</v>
      </c>
      <c r="U81" s="21">
        <v>257722</v>
      </c>
      <c r="V81" s="21">
        <v>375962</v>
      </c>
      <c r="W81" s="21">
        <v>755496</v>
      </c>
      <c r="X81" s="21"/>
      <c r="Y81" s="20"/>
      <c r="Z81" s="23">
        <v>755496</v>
      </c>
    </row>
    <row r="82" spans="1:26" ht="13.5" hidden="1">
      <c r="A82" s="39" t="s">
        <v>106</v>
      </c>
      <c r="B82" s="19"/>
      <c r="C82" s="19">
        <v>321709</v>
      </c>
      <c r="D82" s="20">
        <v>507252</v>
      </c>
      <c r="E82" s="21">
        <v>507252</v>
      </c>
      <c r="F82" s="21"/>
      <c r="G82" s="21"/>
      <c r="H82" s="21">
        <v>5633</v>
      </c>
      <c r="I82" s="21">
        <v>5633</v>
      </c>
      <c r="J82" s="21">
        <v>66015</v>
      </c>
      <c r="K82" s="21"/>
      <c r="L82" s="21"/>
      <c r="M82" s="21">
        <v>66015</v>
      </c>
      <c r="N82" s="21">
        <v>1466</v>
      </c>
      <c r="O82" s="21">
        <v>3561</v>
      </c>
      <c r="P82" s="21"/>
      <c r="Q82" s="21">
        <v>5027</v>
      </c>
      <c r="R82" s="21">
        <v>196243</v>
      </c>
      <c r="S82" s="21">
        <v>37008</v>
      </c>
      <c r="T82" s="21">
        <v>11783</v>
      </c>
      <c r="U82" s="21">
        <v>245034</v>
      </c>
      <c r="V82" s="21">
        <v>321709</v>
      </c>
      <c r="W82" s="21">
        <v>507252</v>
      </c>
      <c r="X82" s="21"/>
      <c r="Y82" s="20"/>
      <c r="Z82" s="23">
        <v>507252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50715644</v>
      </c>
      <c r="D5" s="158">
        <f>SUM(D6:D8)</f>
        <v>0</v>
      </c>
      <c r="E5" s="159">
        <f t="shared" si="0"/>
        <v>74607364</v>
      </c>
      <c r="F5" s="105">
        <f t="shared" si="0"/>
        <v>74626412</v>
      </c>
      <c r="G5" s="105">
        <f t="shared" si="0"/>
        <v>28037000</v>
      </c>
      <c r="H5" s="105">
        <f t="shared" si="0"/>
        <v>15763</v>
      </c>
      <c r="I5" s="105">
        <f t="shared" si="0"/>
        <v>33710</v>
      </c>
      <c r="J5" s="105">
        <f t="shared" si="0"/>
        <v>28086473</v>
      </c>
      <c r="K5" s="105">
        <f t="shared" si="0"/>
        <v>247159</v>
      </c>
      <c r="L5" s="105">
        <f t="shared" si="0"/>
        <v>2634273</v>
      </c>
      <c r="M5" s="105">
        <f t="shared" si="0"/>
        <v>950104</v>
      </c>
      <c r="N5" s="105">
        <f t="shared" si="0"/>
        <v>3831536</v>
      </c>
      <c r="O5" s="105">
        <f t="shared" si="0"/>
        <v>9336622</v>
      </c>
      <c r="P5" s="105">
        <f t="shared" si="0"/>
        <v>3735804</v>
      </c>
      <c r="Q5" s="105">
        <f t="shared" si="0"/>
        <v>17362794</v>
      </c>
      <c r="R5" s="105">
        <f t="shared" si="0"/>
        <v>30435220</v>
      </c>
      <c r="S5" s="105">
        <f t="shared" si="0"/>
        <v>212742</v>
      </c>
      <c r="T5" s="105">
        <f t="shared" si="0"/>
        <v>3991067</v>
      </c>
      <c r="U5" s="105">
        <f t="shared" si="0"/>
        <v>629630</v>
      </c>
      <c r="V5" s="105">
        <f t="shared" si="0"/>
        <v>4833439</v>
      </c>
      <c r="W5" s="105">
        <f t="shared" si="0"/>
        <v>67186668</v>
      </c>
      <c r="X5" s="105">
        <f t="shared" si="0"/>
        <v>74626412</v>
      </c>
      <c r="Y5" s="105">
        <f t="shared" si="0"/>
        <v>-7439744</v>
      </c>
      <c r="Z5" s="142">
        <f>+IF(X5&lt;&gt;0,+(Y5/X5)*100,0)</f>
        <v>-9.969317565475343</v>
      </c>
      <c r="AA5" s="158">
        <f>SUM(AA6:AA8)</f>
        <v>74626412</v>
      </c>
    </row>
    <row r="6" spans="1:27" ht="13.5">
      <c r="A6" s="143" t="s">
        <v>75</v>
      </c>
      <c r="B6" s="141"/>
      <c r="C6" s="160"/>
      <c r="D6" s="160"/>
      <c r="E6" s="161">
        <v>2042000</v>
      </c>
      <c r="F6" s="65">
        <v>2042000</v>
      </c>
      <c r="G6" s="65"/>
      <c r="H6" s="65">
        <v>2624</v>
      </c>
      <c r="I6" s="65"/>
      <c r="J6" s="65">
        <v>2624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2624</v>
      </c>
      <c r="X6" s="65">
        <v>2042000</v>
      </c>
      <c r="Y6" s="65">
        <v>-2039376</v>
      </c>
      <c r="Z6" s="145">
        <v>-99.87</v>
      </c>
      <c r="AA6" s="160">
        <v>2042000</v>
      </c>
    </row>
    <row r="7" spans="1:27" ht="13.5">
      <c r="A7" s="143" t="s">
        <v>76</v>
      </c>
      <c r="B7" s="141"/>
      <c r="C7" s="162">
        <v>50715644</v>
      </c>
      <c r="D7" s="162"/>
      <c r="E7" s="163">
        <v>72342992</v>
      </c>
      <c r="F7" s="164">
        <v>72342992</v>
      </c>
      <c r="G7" s="164">
        <v>28037000</v>
      </c>
      <c r="H7" s="164"/>
      <c r="I7" s="164">
        <v>18140</v>
      </c>
      <c r="J7" s="164">
        <v>28055140</v>
      </c>
      <c r="K7" s="164">
        <v>235929</v>
      </c>
      <c r="L7" s="164">
        <v>2632014</v>
      </c>
      <c r="M7" s="164">
        <v>936629</v>
      </c>
      <c r="N7" s="164">
        <v>3804572</v>
      </c>
      <c r="O7" s="164">
        <v>9314682</v>
      </c>
      <c r="P7" s="164">
        <v>3735421</v>
      </c>
      <c r="Q7" s="164">
        <v>17362794</v>
      </c>
      <c r="R7" s="164">
        <v>30412897</v>
      </c>
      <c r="S7" s="164">
        <v>212742</v>
      </c>
      <c r="T7" s="164">
        <v>3991067</v>
      </c>
      <c r="U7" s="164">
        <v>627789</v>
      </c>
      <c r="V7" s="164">
        <v>4831598</v>
      </c>
      <c r="W7" s="164">
        <v>67104207</v>
      </c>
      <c r="X7" s="164">
        <v>72342992</v>
      </c>
      <c r="Y7" s="164">
        <v>-5238785</v>
      </c>
      <c r="Z7" s="146">
        <v>-7.24</v>
      </c>
      <c r="AA7" s="162">
        <v>72342992</v>
      </c>
    </row>
    <row r="8" spans="1:27" ht="13.5">
      <c r="A8" s="143" t="s">
        <v>77</v>
      </c>
      <c r="B8" s="141"/>
      <c r="C8" s="160"/>
      <c r="D8" s="160"/>
      <c r="E8" s="161">
        <v>222372</v>
      </c>
      <c r="F8" s="65">
        <v>241420</v>
      </c>
      <c r="G8" s="65"/>
      <c r="H8" s="65">
        <v>13139</v>
      </c>
      <c r="I8" s="65">
        <v>15570</v>
      </c>
      <c r="J8" s="65">
        <v>28709</v>
      </c>
      <c r="K8" s="65">
        <v>11230</v>
      </c>
      <c r="L8" s="65">
        <v>2259</v>
      </c>
      <c r="M8" s="65">
        <v>13475</v>
      </c>
      <c r="N8" s="65">
        <v>26964</v>
      </c>
      <c r="O8" s="65">
        <v>21940</v>
      </c>
      <c r="P8" s="65">
        <v>383</v>
      </c>
      <c r="Q8" s="65"/>
      <c r="R8" s="65">
        <v>22323</v>
      </c>
      <c r="S8" s="65"/>
      <c r="T8" s="65"/>
      <c r="U8" s="65">
        <v>1841</v>
      </c>
      <c r="V8" s="65">
        <v>1841</v>
      </c>
      <c r="W8" s="65">
        <v>79837</v>
      </c>
      <c r="X8" s="65">
        <v>241420</v>
      </c>
      <c r="Y8" s="65">
        <v>-161583</v>
      </c>
      <c r="Z8" s="145">
        <v>-66.93</v>
      </c>
      <c r="AA8" s="160">
        <v>241420</v>
      </c>
    </row>
    <row r="9" spans="1:27" ht="13.5">
      <c r="A9" s="140" t="s">
        <v>78</v>
      </c>
      <c r="B9" s="141"/>
      <c r="C9" s="158">
        <f aca="true" t="shared" si="1" ref="C9:Y9">SUM(C10:C14)</f>
        <v>5204653</v>
      </c>
      <c r="D9" s="158">
        <f>SUM(D10:D14)</f>
        <v>0</v>
      </c>
      <c r="E9" s="159">
        <f t="shared" si="1"/>
        <v>491548</v>
      </c>
      <c r="F9" s="105">
        <f t="shared" si="1"/>
        <v>1461099</v>
      </c>
      <c r="G9" s="105">
        <f t="shared" si="1"/>
        <v>0</v>
      </c>
      <c r="H9" s="105">
        <f t="shared" si="1"/>
        <v>350</v>
      </c>
      <c r="I9" s="105">
        <f t="shared" si="1"/>
        <v>468798</v>
      </c>
      <c r="J9" s="105">
        <f t="shared" si="1"/>
        <v>469148</v>
      </c>
      <c r="K9" s="105">
        <f t="shared" si="1"/>
        <v>924300</v>
      </c>
      <c r="L9" s="105">
        <f t="shared" si="1"/>
        <v>0</v>
      </c>
      <c r="M9" s="105">
        <f t="shared" si="1"/>
        <v>64319</v>
      </c>
      <c r="N9" s="105">
        <f t="shared" si="1"/>
        <v>988619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2530985</v>
      </c>
      <c r="T9" s="105">
        <f t="shared" si="1"/>
        <v>0</v>
      </c>
      <c r="U9" s="105">
        <f t="shared" si="1"/>
        <v>0</v>
      </c>
      <c r="V9" s="105">
        <f t="shared" si="1"/>
        <v>2530985</v>
      </c>
      <c r="W9" s="105">
        <f t="shared" si="1"/>
        <v>3988752</v>
      </c>
      <c r="X9" s="105">
        <f t="shared" si="1"/>
        <v>1461099</v>
      </c>
      <c r="Y9" s="105">
        <f t="shared" si="1"/>
        <v>2527653</v>
      </c>
      <c r="Z9" s="142">
        <f>+IF(X9&lt;&gt;0,+(Y9/X9)*100,0)</f>
        <v>172.99669632242578</v>
      </c>
      <c r="AA9" s="158">
        <f>SUM(AA10:AA14)</f>
        <v>1461099</v>
      </c>
    </row>
    <row r="10" spans="1:27" ht="13.5">
      <c r="A10" s="143" t="s">
        <v>79</v>
      </c>
      <c r="B10" s="141"/>
      <c r="C10" s="160">
        <v>277607</v>
      </c>
      <c r="D10" s="160"/>
      <c r="E10" s="161">
        <v>491548</v>
      </c>
      <c r="F10" s="65">
        <v>472500</v>
      </c>
      <c r="G10" s="65"/>
      <c r="H10" s="65">
        <v>350</v>
      </c>
      <c r="I10" s="65">
        <v>468798</v>
      </c>
      <c r="J10" s="65">
        <v>469148</v>
      </c>
      <c r="K10" s="65">
        <v>20</v>
      </c>
      <c r="L10" s="65"/>
      <c r="M10" s="65"/>
      <c r="N10" s="65">
        <v>20</v>
      </c>
      <c r="O10" s="65"/>
      <c r="P10" s="65"/>
      <c r="Q10" s="65"/>
      <c r="R10" s="65"/>
      <c r="S10" s="65"/>
      <c r="T10" s="65"/>
      <c r="U10" s="65"/>
      <c r="V10" s="65"/>
      <c r="W10" s="65">
        <v>469168</v>
      </c>
      <c r="X10" s="65">
        <v>472500</v>
      </c>
      <c r="Y10" s="65">
        <v>-3332</v>
      </c>
      <c r="Z10" s="145">
        <v>-0.71</v>
      </c>
      <c r="AA10" s="160">
        <v>472500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>
        <v>4927046</v>
      </c>
      <c r="D13" s="160"/>
      <c r="E13" s="161"/>
      <c r="F13" s="65">
        <v>988599</v>
      </c>
      <c r="G13" s="65"/>
      <c r="H13" s="65"/>
      <c r="I13" s="65"/>
      <c r="J13" s="65"/>
      <c r="K13" s="65">
        <v>924280</v>
      </c>
      <c r="L13" s="65"/>
      <c r="M13" s="65">
        <v>64319</v>
      </c>
      <c r="N13" s="65">
        <v>988599</v>
      </c>
      <c r="O13" s="65"/>
      <c r="P13" s="65"/>
      <c r="Q13" s="65"/>
      <c r="R13" s="65"/>
      <c r="S13" s="65">
        <v>2530985</v>
      </c>
      <c r="T13" s="65"/>
      <c r="U13" s="65"/>
      <c r="V13" s="65">
        <v>2530985</v>
      </c>
      <c r="W13" s="65">
        <v>3519584</v>
      </c>
      <c r="X13" s="65">
        <v>988599</v>
      </c>
      <c r="Y13" s="65">
        <v>2530985</v>
      </c>
      <c r="Z13" s="145">
        <v>256.02</v>
      </c>
      <c r="AA13" s="160">
        <v>988599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30139690</v>
      </c>
      <c r="D15" s="158">
        <f>SUM(D16:D18)</f>
        <v>0</v>
      </c>
      <c r="E15" s="159">
        <f t="shared" si="2"/>
        <v>41745850</v>
      </c>
      <c r="F15" s="105">
        <f t="shared" si="2"/>
        <v>45445850</v>
      </c>
      <c r="G15" s="105">
        <f t="shared" si="2"/>
        <v>0</v>
      </c>
      <c r="H15" s="105">
        <f t="shared" si="2"/>
        <v>214333</v>
      </c>
      <c r="I15" s="105">
        <f t="shared" si="2"/>
        <v>1131350</v>
      </c>
      <c r="J15" s="105">
        <f t="shared" si="2"/>
        <v>1345683</v>
      </c>
      <c r="K15" s="105">
        <f t="shared" si="2"/>
        <v>1600</v>
      </c>
      <c r="L15" s="105">
        <f t="shared" si="2"/>
        <v>0</v>
      </c>
      <c r="M15" s="105">
        <f t="shared" si="2"/>
        <v>0</v>
      </c>
      <c r="N15" s="105">
        <f t="shared" si="2"/>
        <v>1600</v>
      </c>
      <c r="O15" s="105">
        <f t="shared" si="2"/>
        <v>852600</v>
      </c>
      <c r="P15" s="105">
        <f t="shared" si="2"/>
        <v>23633</v>
      </c>
      <c r="Q15" s="105">
        <f t="shared" si="2"/>
        <v>24142240</v>
      </c>
      <c r="R15" s="105">
        <f t="shared" si="2"/>
        <v>25018473</v>
      </c>
      <c r="S15" s="105">
        <f t="shared" si="2"/>
        <v>752040</v>
      </c>
      <c r="T15" s="105">
        <f t="shared" si="2"/>
        <v>0</v>
      </c>
      <c r="U15" s="105">
        <f t="shared" si="2"/>
        <v>862353</v>
      </c>
      <c r="V15" s="105">
        <f t="shared" si="2"/>
        <v>1614393</v>
      </c>
      <c r="W15" s="105">
        <f t="shared" si="2"/>
        <v>27980149</v>
      </c>
      <c r="X15" s="105">
        <f t="shared" si="2"/>
        <v>45445850</v>
      </c>
      <c r="Y15" s="105">
        <f t="shared" si="2"/>
        <v>-17465701</v>
      </c>
      <c r="Z15" s="142">
        <f>+IF(X15&lt;&gt;0,+(Y15/X15)*100,0)</f>
        <v>-38.43189422136455</v>
      </c>
      <c r="AA15" s="158">
        <f>SUM(AA16:AA18)</f>
        <v>45445850</v>
      </c>
    </row>
    <row r="16" spans="1:27" ht="13.5">
      <c r="A16" s="143" t="s">
        <v>85</v>
      </c>
      <c r="B16" s="141"/>
      <c r="C16" s="160">
        <v>26881380</v>
      </c>
      <c r="D16" s="160"/>
      <c r="E16" s="161">
        <v>41745850</v>
      </c>
      <c r="F16" s="65">
        <v>45445850</v>
      </c>
      <c r="G16" s="65"/>
      <c r="H16" s="65">
        <v>214333</v>
      </c>
      <c r="I16" s="65">
        <v>1131350</v>
      </c>
      <c r="J16" s="65">
        <v>1345683</v>
      </c>
      <c r="K16" s="65">
        <v>1600</v>
      </c>
      <c r="L16" s="65"/>
      <c r="M16" s="65"/>
      <c r="N16" s="65">
        <v>1600</v>
      </c>
      <c r="O16" s="65">
        <v>852600</v>
      </c>
      <c r="P16" s="65">
        <v>23633</v>
      </c>
      <c r="Q16" s="65">
        <v>24142240</v>
      </c>
      <c r="R16" s="65">
        <v>25018473</v>
      </c>
      <c r="S16" s="65">
        <v>752040</v>
      </c>
      <c r="T16" s="65"/>
      <c r="U16" s="65">
        <v>862353</v>
      </c>
      <c r="V16" s="65">
        <v>1614393</v>
      </c>
      <c r="W16" s="65">
        <v>27980149</v>
      </c>
      <c r="X16" s="65">
        <v>45445850</v>
      </c>
      <c r="Y16" s="65">
        <v>-17465701</v>
      </c>
      <c r="Z16" s="145">
        <v>-38.43</v>
      </c>
      <c r="AA16" s="160">
        <v>45445850</v>
      </c>
    </row>
    <row r="17" spans="1:27" ht="13.5">
      <c r="A17" s="143" t="s">
        <v>86</v>
      </c>
      <c r="B17" s="141"/>
      <c r="C17" s="160">
        <v>3258310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4988678</v>
      </c>
      <c r="D19" s="158">
        <f>SUM(D20:D23)</f>
        <v>0</v>
      </c>
      <c r="E19" s="159">
        <f t="shared" si="3"/>
        <v>15429800</v>
      </c>
      <c r="F19" s="105">
        <f t="shared" si="3"/>
        <v>24764106</v>
      </c>
      <c r="G19" s="105">
        <f t="shared" si="3"/>
        <v>0</v>
      </c>
      <c r="H19" s="105">
        <f t="shared" si="3"/>
        <v>1309453</v>
      </c>
      <c r="I19" s="105">
        <f t="shared" si="3"/>
        <v>46820</v>
      </c>
      <c r="J19" s="105">
        <f t="shared" si="3"/>
        <v>1356273</v>
      </c>
      <c r="K19" s="105">
        <f t="shared" si="3"/>
        <v>2025620</v>
      </c>
      <c r="L19" s="105">
        <f t="shared" si="3"/>
        <v>183880</v>
      </c>
      <c r="M19" s="105">
        <f t="shared" si="3"/>
        <v>360</v>
      </c>
      <c r="N19" s="105">
        <f t="shared" si="3"/>
        <v>2209860</v>
      </c>
      <c r="O19" s="105">
        <f t="shared" si="3"/>
        <v>26402</v>
      </c>
      <c r="P19" s="105">
        <f t="shared" si="3"/>
        <v>6395442</v>
      </c>
      <c r="Q19" s="105">
        <f t="shared" si="3"/>
        <v>8090181</v>
      </c>
      <c r="R19" s="105">
        <f t="shared" si="3"/>
        <v>14512025</v>
      </c>
      <c r="S19" s="105">
        <f t="shared" si="3"/>
        <v>3717486</v>
      </c>
      <c r="T19" s="105">
        <f t="shared" si="3"/>
        <v>1223276</v>
      </c>
      <c r="U19" s="105">
        <f t="shared" si="3"/>
        <v>568250</v>
      </c>
      <c r="V19" s="105">
        <f t="shared" si="3"/>
        <v>5509012</v>
      </c>
      <c r="W19" s="105">
        <f t="shared" si="3"/>
        <v>23587170</v>
      </c>
      <c r="X19" s="105">
        <f t="shared" si="3"/>
        <v>24764106</v>
      </c>
      <c r="Y19" s="105">
        <f t="shared" si="3"/>
        <v>-1176936</v>
      </c>
      <c r="Z19" s="142">
        <f>+IF(X19&lt;&gt;0,+(Y19/X19)*100,0)</f>
        <v>-4.752588282411649</v>
      </c>
      <c r="AA19" s="158">
        <f>SUM(AA20:AA23)</f>
        <v>24764106</v>
      </c>
    </row>
    <row r="20" spans="1:27" ht="13.5">
      <c r="A20" s="143" t="s">
        <v>89</v>
      </c>
      <c r="B20" s="141"/>
      <c r="C20" s="160"/>
      <c r="D20" s="160"/>
      <c r="E20" s="161">
        <v>5414600</v>
      </c>
      <c r="F20" s="65">
        <v>5414600</v>
      </c>
      <c r="G20" s="65"/>
      <c r="H20" s="65"/>
      <c r="I20" s="65">
        <v>9587</v>
      </c>
      <c r="J20" s="65">
        <v>9587</v>
      </c>
      <c r="K20" s="65">
        <v>1142675</v>
      </c>
      <c r="L20" s="65"/>
      <c r="M20" s="65"/>
      <c r="N20" s="65">
        <v>1142675</v>
      </c>
      <c r="O20" s="65">
        <v>13841</v>
      </c>
      <c r="P20" s="65">
        <v>14588</v>
      </c>
      <c r="Q20" s="65"/>
      <c r="R20" s="65">
        <v>28429</v>
      </c>
      <c r="S20" s="65">
        <v>1753000</v>
      </c>
      <c r="T20" s="65">
        <v>734428</v>
      </c>
      <c r="U20" s="65">
        <v>162556</v>
      </c>
      <c r="V20" s="65">
        <v>2649984</v>
      </c>
      <c r="W20" s="65">
        <v>3830675</v>
      </c>
      <c r="X20" s="65">
        <v>5414600</v>
      </c>
      <c r="Y20" s="65">
        <v>-1583925</v>
      </c>
      <c r="Z20" s="145">
        <v>-29.25</v>
      </c>
      <c r="AA20" s="160">
        <v>5414600</v>
      </c>
    </row>
    <row r="21" spans="1:27" ht="13.5">
      <c r="A21" s="143" t="s">
        <v>90</v>
      </c>
      <c r="B21" s="141"/>
      <c r="C21" s="160">
        <v>4988678</v>
      </c>
      <c r="D21" s="160"/>
      <c r="E21" s="161">
        <v>8752450</v>
      </c>
      <c r="F21" s="65">
        <v>18086756</v>
      </c>
      <c r="G21" s="65"/>
      <c r="H21" s="65">
        <v>1308373</v>
      </c>
      <c r="I21" s="65">
        <v>21670</v>
      </c>
      <c r="J21" s="65">
        <v>1330043</v>
      </c>
      <c r="K21" s="65">
        <v>724438</v>
      </c>
      <c r="L21" s="65">
        <v>183520</v>
      </c>
      <c r="M21" s="65"/>
      <c r="N21" s="65">
        <v>907958</v>
      </c>
      <c r="O21" s="65">
        <v>4071</v>
      </c>
      <c r="P21" s="65">
        <v>6369219</v>
      </c>
      <c r="Q21" s="65">
        <v>8090181</v>
      </c>
      <c r="R21" s="65">
        <v>14463471</v>
      </c>
      <c r="S21" s="65">
        <v>1572000</v>
      </c>
      <c r="T21" s="65">
        <v>414833</v>
      </c>
      <c r="U21" s="65">
        <v>369439</v>
      </c>
      <c r="V21" s="65">
        <v>2356272</v>
      </c>
      <c r="W21" s="65">
        <v>19057744</v>
      </c>
      <c r="X21" s="65">
        <v>18086756</v>
      </c>
      <c r="Y21" s="65">
        <v>970988</v>
      </c>
      <c r="Z21" s="145">
        <v>5.37</v>
      </c>
      <c r="AA21" s="160">
        <v>18086756</v>
      </c>
    </row>
    <row r="22" spans="1:27" ht="13.5">
      <c r="A22" s="143" t="s">
        <v>91</v>
      </c>
      <c r="B22" s="141"/>
      <c r="C22" s="162"/>
      <c r="D22" s="162"/>
      <c r="E22" s="163">
        <v>755500</v>
      </c>
      <c r="F22" s="164">
        <v>755500</v>
      </c>
      <c r="G22" s="164"/>
      <c r="H22" s="164">
        <v>1080</v>
      </c>
      <c r="I22" s="164">
        <v>9930</v>
      </c>
      <c r="J22" s="164">
        <v>11010</v>
      </c>
      <c r="K22" s="164">
        <v>92492</v>
      </c>
      <c r="L22" s="164">
        <v>360</v>
      </c>
      <c r="M22" s="164">
        <v>360</v>
      </c>
      <c r="N22" s="164">
        <v>93212</v>
      </c>
      <c r="O22" s="164">
        <v>7024</v>
      </c>
      <c r="P22" s="164">
        <v>8074</v>
      </c>
      <c r="Q22" s="164"/>
      <c r="R22" s="164">
        <v>15098</v>
      </c>
      <c r="S22" s="164">
        <v>196243</v>
      </c>
      <c r="T22" s="164">
        <v>37007</v>
      </c>
      <c r="U22" s="164">
        <v>24472</v>
      </c>
      <c r="V22" s="164">
        <v>257722</v>
      </c>
      <c r="W22" s="164">
        <v>377042</v>
      </c>
      <c r="X22" s="164">
        <v>755500</v>
      </c>
      <c r="Y22" s="164">
        <v>-378458</v>
      </c>
      <c r="Z22" s="146">
        <v>-50.09</v>
      </c>
      <c r="AA22" s="162">
        <v>755500</v>
      </c>
    </row>
    <row r="23" spans="1:27" ht="13.5">
      <c r="A23" s="143" t="s">
        <v>92</v>
      </c>
      <c r="B23" s="141"/>
      <c r="C23" s="160"/>
      <c r="D23" s="160"/>
      <c r="E23" s="161">
        <v>507250</v>
      </c>
      <c r="F23" s="65">
        <v>507250</v>
      </c>
      <c r="G23" s="65"/>
      <c r="H23" s="65"/>
      <c r="I23" s="65">
        <v>5633</v>
      </c>
      <c r="J23" s="65">
        <v>5633</v>
      </c>
      <c r="K23" s="65">
        <v>66015</v>
      </c>
      <c r="L23" s="65"/>
      <c r="M23" s="65"/>
      <c r="N23" s="65">
        <v>66015</v>
      </c>
      <c r="O23" s="65">
        <v>1466</v>
      </c>
      <c r="P23" s="65">
        <v>3561</v>
      </c>
      <c r="Q23" s="65"/>
      <c r="R23" s="65">
        <v>5027</v>
      </c>
      <c r="S23" s="65">
        <v>196243</v>
      </c>
      <c r="T23" s="65">
        <v>37008</v>
      </c>
      <c r="U23" s="65">
        <v>11783</v>
      </c>
      <c r="V23" s="65">
        <v>245034</v>
      </c>
      <c r="W23" s="65">
        <v>321709</v>
      </c>
      <c r="X23" s="65">
        <v>507250</v>
      </c>
      <c r="Y23" s="65">
        <v>-185541</v>
      </c>
      <c r="Z23" s="145">
        <v>-36.58</v>
      </c>
      <c r="AA23" s="160">
        <v>507250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91048665</v>
      </c>
      <c r="D25" s="177">
        <f>+D5+D9+D15+D19+D24</f>
        <v>0</v>
      </c>
      <c r="E25" s="178">
        <f t="shared" si="4"/>
        <v>132274562</v>
      </c>
      <c r="F25" s="78">
        <f t="shared" si="4"/>
        <v>146297467</v>
      </c>
      <c r="G25" s="78">
        <f t="shared" si="4"/>
        <v>28037000</v>
      </c>
      <c r="H25" s="78">
        <f t="shared" si="4"/>
        <v>1539899</v>
      </c>
      <c r="I25" s="78">
        <f t="shared" si="4"/>
        <v>1680678</v>
      </c>
      <c r="J25" s="78">
        <f t="shared" si="4"/>
        <v>31257577</v>
      </c>
      <c r="K25" s="78">
        <f t="shared" si="4"/>
        <v>3198679</v>
      </c>
      <c r="L25" s="78">
        <f t="shared" si="4"/>
        <v>2818153</v>
      </c>
      <c r="M25" s="78">
        <f t="shared" si="4"/>
        <v>1014783</v>
      </c>
      <c r="N25" s="78">
        <f t="shared" si="4"/>
        <v>7031615</v>
      </c>
      <c r="O25" s="78">
        <f t="shared" si="4"/>
        <v>10215624</v>
      </c>
      <c r="P25" s="78">
        <f t="shared" si="4"/>
        <v>10154879</v>
      </c>
      <c r="Q25" s="78">
        <f t="shared" si="4"/>
        <v>49595215</v>
      </c>
      <c r="R25" s="78">
        <f t="shared" si="4"/>
        <v>69965718</v>
      </c>
      <c r="S25" s="78">
        <f t="shared" si="4"/>
        <v>7213253</v>
      </c>
      <c r="T25" s="78">
        <f t="shared" si="4"/>
        <v>5214343</v>
      </c>
      <c r="U25" s="78">
        <f t="shared" si="4"/>
        <v>2060233</v>
      </c>
      <c r="V25" s="78">
        <f t="shared" si="4"/>
        <v>14487829</v>
      </c>
      <c r="W25" s="78">
        <f t="shared" si="4"/>
        <v>122742739</v>
      </c>
      <c r="X25" s="78">
        <f t="shared" si="4"/>
        <v>146297467</v>
      </c>
      <c r="Y25" s="78">
        <f t="shared" si="4"/>
        <v>-23554728</v>
      </c>
      <c r="Z25" s="179">
        <f>+IF(X25&lt;&gt;0,+(Y25/X25)*100,0)</f>
        <v>-16.100571310643403</v>
      </c>
      <c r="AA25" s="177">
        <f>+AA5+AA9+AA15+AA19+AA24</f>
        <v>146297467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25059693</v>
      </c>
      <c r="D28" s="158">
        <f>SUM(D29:D31)</f>
        <v>0</v>
      </c>
      <c r="E28" s="159">
        <f t="shared" si="5"/>
        <v>41743492</v>
      </c>
      <c r="F28" s="105">
        <f t="shared" si="5"/>
        <v>39328049</v>
      </c>
      <c r="G28" s="105">
        <f t="shared" si="5"/>
        <v>1763755</v>
      </c>
      <c r="H28" s="105">
        <f t="shared" si="5"/>
        <v>2419240</v>
      </c>
      <c r="I28" s="105">
        <f t="shared" si="5"/>
        <v>3597761</v>
      </c>
      <c r="J28" s="105">
        <f t="shared" si="5"/>
        <v>7780756</v>
      </c>
      <c r="K28" s="105">
        <f t="shared" si="5"/>
        <v>4083054</v>
      </c>
      <c r="L28" s="105">
        <f t="shared" si="5"/>
        <v>3999110</v>
      </c>
      <c r="M28" s="105">
        <f t="shared" si="5"/>
        <v>3780033</v>
      </c>
      <c r="N28" s="105">
        <f t="shared" si="5"/>
        <v>11862197</v>
      </c>
      <c r="O28" s="105">
        <f t="shared" si="5"/>
        <v>1595220</v>
      </c>
      <c r="P28" s="105">
        <f t="shared" si="5"/>
        <v>1656335</v>
      </c>
      <c r="Q28" s="105">
        <f t="shared" si="5"/>
        <v>1705224</v>
      </c>
      <c r="R28" s="105">
        <f t="shared" si="5"/>
        <v>4956779</v>
      </c>
      <c r="S28" s="105">
        <f t="shared" si="5"/>
        <v>3147143</v>
      </c>
      <c r="T28" s="105">
        <f t="shared" si="5"/>
        <v>2539571</v>
      </c>
      <c r="U28" s="105">
        <f t="shared" si="5"/>
        <v>3047960</v>
      </c>
      <c r="V28" s="105">
        <f t="shared" si="5"/>
        <v>8734674</v>
      </c>
      <c r="W28" s="105">
        <f t="shared" si="5"/>
        <v>33334406</v>
      </c>
      <c r="X28" s="105">
        <f t="shared" si="5"/>
        <v>39328049</v>
      </c>
      <c r="Y28" s="105">
        <f t="shared" si="5"/>
        <v>-5993643</v>
      </c>
      <c r="Z28" s="142">
        <f>+IF(X28&lt;&gt;0,+(Y28/X28)*100,0)</f>
        <v>-15.24012289549375</v>
      </c>
      <c r="AA28" s="158">
        <f>SUM(AA29:AA31)</f>
        <v>39328049</v>
      </c>
    </row>
    <row r="29" spans="1:27" ht="13.5">
      <c r="A29" s="143" t="s">
        <v>75</v>
      </c>
      <c r="B29" s="141"/>
      <c r="C29" s="160">
        <v>9695439</v>
      </c>
      <c r="D29" s="160"/>
      <c r="E29" s="161">
        <v>11771465</v>
      </c>
      <c r="F29" s="65">
        <v>14720686</v>
      </c>
      <c r="G29" s="65">
        <v>873846</v>
      </c>
      <c r="H29" s="65">
        <v>962704</v>
      </c>
      <c r="I29" s="65">
        <v>2083402</v>
      </c>
      <c r="J29" s="65">
        <v>3919952</v>
      </c>
      <c r="K29" s="65">
        <v>1844750</v>
      </c>
      <c r="L29" s="65">
        <v>834082</v>
      </c>
      <c r="M29" s="65">
        <v>1384322</v>
      </c>
      <c r="N29" s="65">
        <v>4063154</v>
      </c>
      <c r="O29" s="65">
        <v>1010776</v>
      </c>
      <c r="P29" s="65">
        <v>1014558</v>
      </c>
      <c r="Q29" s="65">
        <v>892989</v>
      </c>
      <c r="R29" s="65">
        <v>2918323</v>
      </c>
      <c r="S29" s="65">
        <v>998748</v>
      </c>
      <c r="T29" s="65">
        <v>1037895</v>
      </c>
      <c r="U29" s="65">
        <v>878407</v>
      </c>
      <c r="V29" s="65">
        <v>2915050</v>
      </c>
      <c r="W29" s="65">
        <v>13816479</v>
      </c>
      <c r="X29" s="65">
        <v>14720686</v>
      </c>
      <c r="Y29" s="65">
        <v>-904207</v>
      </c>
      <c r="Z29" s="145">
        <v>-6.14</v>
      </c>
      <c r="AA29" s="160">
        <v>14720686</v>
      </c>
    </row>
    <row r="30" spans="1:27" ht="13.5">
      <c r="A30" s="143" t="s">
        <v>76</v>
      </c>
      <c r="B30" s="141"/>
      <c r="C30" s="162">
        <v>6690956</v>
      </c>
      <c r="D30" s="162"/>
      <c r="E30" s="163">
        <v>7938877</v>
      </c>
      <c r="F30" s="164">
        <v>7874139</v>
      </c>
      <c r="G30" s="164">
        <v>237228</v>
      </c>
      <c r="H30" s="164">
        <v>925753</v>
      </c>
      <c r="I30" s="164">
        <v>206829</v>
      </c>
      <c r="J30" s="164">
        <v>1369810</v>
      </c>
      <c r="K30" s="164">
        <v>274560</v>
      </c>
      <c r="L30" s="164">
        <v>299972</v>
      </c>
      <c r="M30" s="164">
        <v>1110387</v>
      </c>
      <c r="N30" s="164">
        <v>1684919</v>
      </c>
      <c r="O30" s="164">
        <v>200817</v>
      </c>
      <c r="P30" s="164">
        <v>238351</v>
      </c>
      <c r="Q30" s="164">
        <v>194831</v>
      </c>
      <c r="R30" s="164">
        <v>633999</v>
      </c>
      <c r="S30" s="164">
        <v>477763</v>
      </c>
      <c r="T30" s="164">
        <v>573795</v>
      </c>
      <c r="U30" s="164">
        <v>487771</v>
      </c>
      <c r="V30" s="164">
        <v>1539329</v>
      </c>
      <c r="W30" s="164">
        <v>5228057</v>
      </c>
      <c r="X30" s="164">
        <v>7874139</v>
      </c>
      <c r="Y30" s="164">
        <v>-2646082</v>
      </c>
      <c r="Z30" s="146">
        <v>-33.6</v>
      </c>
      <c r="AA30" s="162">
        <v>7874139</v>
      </c>
    </row>
    <row r="31" spans="1:27" ht="13.5">
      <c r="A31" s="143" t="s">
        <v>77</v>
      </c>
      <c r="B31" s="141"/>
      <c r="C31" s="160">
        <v>8673298</v>
      </c>
      <c r="D31" s="160"/>
      <c r="E31" s="161">
        <v>22033150</v>
      </c>
      <c r="F31" s="65">
        <v>16733224</v>
      </c>
      <c r="G31" s="65">
        <v>652681</v>
      </c>
      <c r="H31" s="65">
        <v>530783</v>
      </c>
      <c r="I31" s="65">
        <v>1307530</v>
      </c>
      <c r="J31" s="65">
        <v>2490994</v>
      </c>
      <c r="K31" s="65">
        <v>1963744</v>
      </c>
      <c r="L31" s="65">
        <v>2865056</v>
      </c>
      <c r="M31" s="65">
        <v>1285324</v>
      </c>
      <c r="N31" s="65">
        <v>6114124</v>
      </c>
      <c r="O31" s="65">
        <v>383627</v>
      </c>
      <c r="P31" s="65">
        <v>403426</v>
      </c>
      <c r="Q31" s="65">
        <v>617404</v>
      </c>
      <c r="R31" s="65">
        <v>1404457</v>
      </c>
      <c r="S31" s="65">
        <v>1670632</v>
      </c>
      <c r="T31" s="65">
        <v>927881</v>
      </c>
      <c r="U31" s="65">
        <v>1681782</v>
      </c>
      <c r="V31" s="65">
        <v>4280295</v>
      </c>
      <c r="W31" s="65">
        <v>14289870</v>
      </c>
      <c r="X31" s="65">
        <v>16733224</v>
      </c>
      <c r="Y31" s="65">
        <v>-2443354</v>
      </c>
      <c r="Z31" s="145">
        <v>-14.6</v>
      </c>
      <c r="AA31" s="160">
        <v>16733224</v>
      </c>
    </row>
    <row r="32" spans="1:27" ht="13.5">
      <c r="A32" s="140" t="s">
        <v>78</v>
      </c>
      <c r="B32" s="141"/>
      <c r="C32" s="158">
        <f aca="true" t="shared" si="6" ref="C32:Y32">SUM(C33:C37)</f>
        <v>8158611</v>
      </c>
      <c r="D32" s="158">
        <f>SUM(D33:D37)</f>
        <v>0</v>
      </c>
      <c r="E32" s="159">
        <f t="shared" si="6"/>
        <v>6116887</v>
      </c>
      <c r="F32" s="105">
        <f t="shared" si="6"/>
        <v>6060795</v>
      </c>
      <c r="G32" s="105">
        <f t="shared" si="6"/>
        <v>201289</v>
      </c>
      <c r="H32" s="105">
        <f t="shared" si="6"/>
        <v>3653899</v>
      </c>
      <c r="I32" s="105">
        <f t="shared" si="6"/>
        <v>263216</v>
      </c>
      <c r="J32" s="105">
        <f t="shared" si="6"/>
        <v>4118404</v>
      </c>
      <c r="K32" s="105">
        <f t="shared" si="6"/>
        <v>1484834</v>
      </c>
      <c r="L32" s="105">
        <f t="shared" si="6"/>
        <v>271874</v>
      </c>
      <c r="M32" s="105">
        <f t="shared" si="6"/>
        <v>4428558</v>
      </c>
      <c r="N32" s="105">
        <f t="shared" si="6"/>
        <v>6185266</v>
      </c>
      <c r="O32" s="105">
        <f t="shared" si="6"/>
        <v>212517</v>
      </c>
      <c r="P32" s="105">
        <f t="shared" si="6"/>
        <v>221556</v>
      </c>
      <c r="Q32" s="105">
        <f t="shared" si="6"/>
        <v>382025</v>
      </c>
      <c r="R32" s="105">
        <f t="shared" si="6"/>
        <v>816098</v>
      </c>
      <c r="S32" s="105">
        <f t="shared" si="6"/>
        <v>1958476</v>
      </c>
      <c r="T32" s="105">
        <f t="shared" si="6"/>
        <v>479574</v>
      </c>
      <c r="U32" s="105">
        <f t="shared" si="6"/>
        <v>243268</v>
      </c>
      <c r="V32" s="105">
        <f t="shared" si="6"/>
        <v>2681318</v>
      </c>
      <c r="W32" s="105">
        <f t="shared" si="6"/>
        <v>13801086</v>
      </c>
      <c r="X32" s="105">
        <f t="shared" si="6"/>
        <v>6060795</v>
      </c>
      <c r="Y32" s="105">
        <f t="shared" si="6"/>
        <v>7740291</v>
      </c>
      <c r="Z32" s="142">
        <f>+IF(X32&lt;&gt;0,+(Y32/X32)*100,0)</f>
        <v>127.71082011518291</v>
      </c>
      <c r="AA32" s="158">
        <f>SUM(AA33:AA37)</f>
        <v>6060795</v>
      </c>
    </row>
    <row r="33" spans="1:27" ht="13.5">
      <c r="A33" s="143" t="s">
        <v>79</v>
      </c>
      <c r="B33" s="141"/>
      <c r="C33" s="160">
        <v>3231565</v>
      </c>
      <c r="D33" s="160"/>
      <c r="E33" s="161">
        <v>6116887</v>
      </c>
      <c r="F33" s="65">
        <v>5072196</v>
      </c>
      <c r="G33" s="65">
        <v>201289</v>
      </c>
      <c r="H33" s="65">
        <v>341047</v>
      </c>
      <c r="I33" s="65">
        <v>263216</v>
      </c>
      <c r="J33" s="65">
        <v>805552</v>
      </c>
      <c r="K33" s="65">
        <v>338793</v>
      </c>
      <c r="L33" s="65">
        <v>271874</v>
      </c>
      <c r="M33" s="65">
        <v>524340</v>
      </c>
      <c r="N33" s="65">
        <v>1135007</v>
      </c>
      <c r="O33" s="65">
        <v>212517</v>
      </c>
      <c r="P33" s="65">
        <v>221556</v>
      </c>
      <c r="Q33" s="65">
        <v>382025</v>
      </c>
      <c r="R33" s="65">
        <v>816098</v>
      </c>
      <c r="S33" s="65">
        <v>681326</v>
      </c>
      <c r="T33" s="65">
        <v>479574</v>
      </c>
      <c r="U33" s="65">
        <v>243268</v>
      </c>
      <c r="V33" s="65">
        <v>1404168</v>
      </c>
      <c r="W33" s="65">
        <v>4160825</v>
      </c>
      <c r="X33" s="65">
        <v>5072196</v>
      </c>
      <c r="Y33" s="65">
        <v>-911371</v>
      </c>
      <c r="Z33" s="145">
        <v>-17.97</v>
      </c>
      <c r="AA33" s="160">
        <v>5072196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>
        <v>4927046</v>
      </c>
      <c r="D36" s="160"/>
      <c r="E36" s="161"/>
      <c r="F36" s="65">
        <v>988599</v>
      </c>
      <c r="G36" s="65"/>
      <c r="H36" s="65">
        <v>3312852</v>
      </c>
      <c r="I36" s="65"/>
      <c r="J36" s="65">
        <v>3312852</v>
      </c>
      <c r="K36" s="65">
        <v>1146041</v>
      </c>
      <c r="L36" s="65"/>
      <c r="M36" s="65">
        <v>3904218</v>
      </c>
      <c r="N36" s="65">
        <v>5050259</v>
      </c>
      <c r="O36" s="65"/>
      <c r="P36" s="65"/>
      <c r="Q36" s="65"/>
      <c r="R36" s="65"/>
      <c r="S36" s="65">
        <v>1277150</v>
      </c>
      <c r="T36" s="65"/>
      <c r="U36" s="65"/>
      <c r="V36" s="65">
        <v>1277150</v>
      </c>
      <c r="W36" s="65">
        <v>9640261</v>
      </c>
      <c r="X36" s="65">
        <v>988599</v>
      </c>
      <c r="Y36" s="65">
        <v>8651662</v>
      </c>
      <c r="Z36" s="145">
        <v>875.14</v>
      </c>
      <c r="AA36" s="160">
        <v>988599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36904585</v>
      </c>
      <c r="D38" s="158">
        <f>SUM(D39:D41)</f>
        <v>0</v>
      </c>
      <c r="E38" s="159">
        <f t="shared" si="7"/>
        <v>11748442</v>
      </c>
      <c r="F38" s="105">
        <f t="shared" si="7"/>
        <v>16227275</v>
      </c>
      <c r="G38" s="105">
        <f t="shared" si="7"/>
        <v>400306</v>
      </c>
      <c r="H38" s="105">
        <f t="shared" si="7"/>
        <v>798975</v>
      </c>
      <c r="I38" s="105">
        <f t="shared" si="7"/>
        <v>1778468</v>
      </c>
      <c r="J38" s="105">
        <f t="shared" si="7"/>
        <v>2977749</v>
      </c>
      <c r="K38" s="105">
        <f t="shared" si="7"/>
        <v>1021760</v>
      </c>
      <c r="L38" s="105">
        <f t="shared" si="7"/>
        <v>897319</v>
      </c>
      <c r="M38" s="105">
        <f t="shared" si="7"/>
        <v>1941760</v>
      </c>
      <c r="N38" s="105">
        <f t="shared" si="7"/>
        <v>3860839</v>
      </c>
      <c r="O38" s="105">
        <f t="shared" si="7"/>
        <v>1092713</v>
      </c>
      <c r="P38" s="105">
        <f t="shared" si="7"/>
        <v>921174</v>
      </c>
      <c r="Q38" s="105">
        <f t="shared" si="7"/>
        <v>2313222</v>
      </c>
      <c r="R38" s="105">
        <f t="shared" si="7"/>
        <v>4327109</v>
      </c>
      <c r="S38" s="105">
        <f t="shared" si="7"/>
        <v>2231904</v>
      </c>
      <c r="T38" s="105">
        <f t="shared" si="7"/>
        <v>1564756</v>
      </c>
      <c r="U38" s="105">
        <f t="shared" si="7"/>
        <v>1837261</v>
      </c>
      <c r="V38" s="105">
        <f t="shared" si="7"/>
        <v>5633921</v>
      </c>
      <c r="W38" s="105">
        <f t="shared" si="7"/>
        <v>16799618</v>
      </c>
      <c r="X38" s="105">
        <f t="shared" si="7"/>
        <v>16227275</v>
      </c>
      <c r="Y38" s="105">
        <f t="shared" si="7"/>
        <v>572343</v>
      </c>
      <c r="Z38" s="142">
        <f>+IF(X38&lt;&gt;0,+(Y38/X38)*100,0)</f>
        <v>3.5270432034953494</v>
      </c>
      <c r="AA38" s="158">
        <f>SUM(AA39:AA41)</f>
        <v>16227275</v>
      </c>
    </row>
    <row r="39" spans="1:27" ht="13.5">
      <c r="A39" s="143" t="s">
        <v>85</v>
      </c>
      <c r="B39" s="141"/>
      <c r="C39" s="160">
        <v>33646275</v>
      </c>
      <c r="D39" s="160"/>
      <c r="E39" s="161">
        <v>11748442</v>
      </c>
      <c r="F39" s="65">
        <v>16227275</v>
      </c>
      <c r="G39" s="65">
        <v>400306</v>
      </c>
      <c r="H39" s="65">
        <v>798975</v>
      </c>
      <c r="I39" s="65">
        <v>1778468</v>
      </c>
      <c r="J39" s="65">
        <v>2977749</v>
      </c>
      <c r="K39" s="65">
        <v>1021760</v>
      </c>
      <c r="L39" s="65">
        <v>897319</v>
      </c>
      <c r="M39" s="65">
        <v>1941760</v>
      </c>
      <c r="N39" s="65">
        <v>3860839</v>
      </c>
      <c r="O39" s="65">
        <v>1092713</v>
      </c>
      <c r="P39" s="65">
        <v>921174</v>
      </c>
      <c r="Q39" s="65">
        <v>2313222</v>
      </c>
      <c r="R39" s="65">
        <v>4327109</v>
      </c>
      <c r="S39" s="65">
        <v>2231904</v>
      </c>
      <c r="T39" s="65">
        <v>1564756</v>
      </c>
      <c r="U39" s="65">
        <v>1837261</v>
      </c>
      <c r="V39" s="65">
        <v>5633921</v>
      </c>
      <c r="W39" s="65">
        <v>16799618</v>
      </c>
      <c r="X39" s="65">
        <v>16227275</v>
      </c>
      <c r="Y39" s="65">
        <v>572343</v>
      </c>
      <c r="Z39" s="145">
        <v>3.53</v>
      </c>
      <c r="AA39" s="160">
        <v>16227275</v>
      </c>
    </row>
    <row r="40" spans="1:27" ht="13.5">
      <c r="A40" s="143" t="s">
        <v>86</v>
      </c>
      <c r="B40" s="141"/>
      <c r="C40" s="160">
        <v>3258310</v>
      </c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18502468</v>
      </c>
      <c r="D42" s="158">
        <f>SUM(D43:D46)</f>
        <v>0</v>
      </c>
      <c r="E42" s="159">
        <f t="shared" si="8"/>
        <v>22159366</v>
      </c>
      <c r="F42" s="105">
        <f t="shared" si="8"/>
        <v>26293004</v>
      </c>
      <c r="G42" s="105">
        <f t="shared" si="8"/>
        <v>982845</v>
      </c>
      <c r="H42" s="105">
        <f t="shared" si="8"/>
        <v>1833677</v>
      </c>
      <c r="I42" s="105">
        <f t="shared" si="8"/>
        <v>1629347</v>
      </c>
      <c r="J42" s="105">
        <f t="shared" si="8"/>
        <v>4445869</v>
      </c>
      <c r="K42" s="105">
        <f t="shared" si="8"/>
        <v>1895993</v>
      </c>
      <c r="L42" s="105">
        <f t="shared" si="8"/>
        <v>1328963</v>
      </c>
      <c r="M42" s="105">
        <f t="shared" si="8"/>
        <v>1994808</v>
      </c>
      <c r="N42" s="105">
        <f t="shared" si="8"/>
        <v>5219764</v>
      </c>
      <c r="O42" s="105">
        <f t="shared" si="8"/>
        <v>1248094</v>
      </c>
      <c r="P42" s="105">
        <f t="shared" si="8"/>
        <v>1328770</v>
      </c>
      <c r="Q42" s="105">
        <f t="shared" si="8"/>
        <v>1578873</v>
      </c>
      <c r="R42" s="105">
        <f t="shared" si="8"/>
        <v>4155737</v>
      </c>
      <c r="S42" s="105">
        <f t="shared" si="8"/>
        <v>4878886</v>
      </c>
      <c r="T42" s="105">
        <f t="shared" si="8"/>
        <v>2154814</v>
      </c>
      <c r="U42" s="105">
        <f t="shared" si="8"/>
        <v>884585</v>
      </c>
      <c r="V42" s="105">
        <f t="shared" si="8"/>
        <v>7918285</v>
      </c>
      <c r="W42" s="105">
        <f t="shared" si="8"/>
        <v>21739655</v>
      </c>
      <c r="X42" s="105">
        <f t="shared" si="8"/>
        <v>26293004</v>
      </c>
      <c r="Y42" s="105">
        <f t="shared" si="8"/>
        <v>-4553349</v>
      </c>
      <c r="Z42" s="142">
        <f>+IF(X42&lt;&gt;0,+(Y42/X42)*100,0)</f>
        <v>-17.317720713844643</v>
      </c>
      <c r="AA42" s="158">
        <f>SUM(AA43:AA46)</f>
        <v>26293004</v>
      </c>
    </row>
    <row r="43" spans="1:27" ht="13.5">
      <c r="A43" s="143" t="s">
        <v>89</v>
      </c>
      <c r="B43" s="141"/>
      <c r="C43" s="160"/>
      <c r="D43" s="160"/>
      <c r="E43" s="161"/>
      <c r="F43" s="65">
        <v>4024600</v>
      </c>
      <c r="G43" s="65"/>
      <c r="H43" s="65"/>
      <c r="I43" s="65"/>
      <c r="J43" s="65"/>
      <c r="K43" s="65"/>
      <c r="L43" s="65"/>
      <c r="M43" s="65"/>
      <c r="N43" s="65"/>
      <c r="O43" s="65">
        <v>279392</v>
      </c>
      <c r="P43" s="65"/>
      <c r="Q43" s="65"/>
      <c r="R43" s="65">
        <v>279392</v>
      </c>
      <c r="S43" s="65"/>
      <c r="T43" s="65"/>
      <c r="U43" s="65"/>
      <c r="V43" s="65"/>
      <c r="W43" s="65">
        <v>279392</v>
      </c>
      <c r="X43" s="65">
        <v>4024600</v>
      </c>
      <c r="Y43" s="65">
        <v>-3745208</v>
      </c>
      <c r="Z43" s="145">
        <v>-93.06</v>
      </c>
      <c r="AA43" s="160">
        <v>4024600</v>
      </c>
    </row>
    <row r="44" spans="1:27" ht="13.5">
      <c r="A44" s="143" t="s">
        <v>90</v>
      </c>
      <c r="B44" s="141"/>
      <c r="C44" s="160">
        <v>18502468</v>
      </c>
      <c r="D44" s="160"/>
      <c r="E44" s="161">
        <v>22159366</v>
      </c>
      <c r="F44" s="65">
        <v>22268404</v>
      </c>
      <c r="G44" s="65">
        <v>982845</v>
      </c>
      <c r="H44" s="65">
        <v>1833677</v>
      </c>
      <c r="I44" s="65">
        <v>1629347</v>
      </c>
      <c r="J44" s="65">
        <v>4445869</v>
      </c>
      <c r="K44" s="65">
        <v>1895993</v>
      </c>
      <c r="L44" s="65">
        <v>1328963</v>
      </c>
      <c r="M44" s="65">
        <v>1994808</v>
      </c>
      <c r="N44" s="65">
        <v>5219764</v>
      </c>
      <c r="O44" s="65">
        <v>968702</v>
      </c>
      <c r="P44" s="65">
        <v>1328770</v>
      </c>
      <c r="Q44" s="65">
        <v>1578873</v>
      </c>
      <c r="R44" s="65">
        <v>3876345</v>
      </c>
      <c r="S44" s="65">
        <v>4878886</v>
      </c>
      <c r="T44" s="65">
        <v>2154814</v>
      </c>
      <c r="U44" s="65">
        <v>884585</v>
      </c>
      <c r="V44" s="65">
        <v>7918285</v>
      </c>
      <c r="W44" s="65">
        <v>21460263</v>
      </c>
      <c r="X44" s="65">
        <v>22268404</v>
      </c>
      <c r="Y44" s="65">
        <v>-808141</v>
      </c>
      <c r="Z44" s="145">
        <v>-3.63</v>
      </c>
      <c r="AA44" s="160">
        <v>22268404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88625357</v>
      </c>
      <c r="D48" s="177">
        <f>+D28+D32+D38+D42+D47</f>
        <v>0</v>
      </c>
      <c r="E48" s="178">
        <f t="shared" si="9"/>
        <v>81768187</v>
      </c>
      <c r="F48" s="78">
        <f t="shared" si="9"/>
        <v>87909123</v>
      </c>
      <c r="G48" s="78">
        <f t="shared" si="9"/>
        <v>3348195</v>
      </c>
      <c r="H48" s="78">
        <f t="shared" si="9"/>
        <v>8705791</v>
      </c>
      <c r="I48" s="78">
        <f t="shared" si="9"/>
        <v>7268792</v>
      </c>
      <c r="J48" s="78">
        <f t="shared" si="9"/>
        <v>19322778</v>
      </c>
      <c r="K48" s="78">
        <f t="shared" si="9"/>
        <v>8485641</v>
      </c>
      <c r="L48" s="78">
        <f t="shared" si="9"/>
        <v>6497266</v>
      </c>
      <c r="M48" s="78">
        <f t="shared" si="9"/>
        <v>12145159</v>
      </c>
      <c r="N48" s="78">
        <f t="shared" si="9"/>
        <v>27128066</v>
      </c>
      <c r="O48" s="78">
        <f t="shared" si="9"/>
        <v>4148544</v>
      </c>
      <c r="P48" s="78">
        <f t="shared" si="9"/>
        <v>4127835</v>
      </c>
      <c r="Q48" s="78">
        <f t="shared" si="9"/>
        <v>5979344</v>
      </c>
      <c r="R48" s="78">
        <f t="shared" si="9"/>
        <v>14255723</v>
      </c>
      <c r="S48" s="78">
        <f t="shared" si="9"/>
        <v>12216409</v>
      </c>
      <c r="T48" s="78">
        <f t="shared" si="9"/>
        <v>6738715</v>
      </c>
      <c r="U48" s="78">
        <f t="shared" si="9"/>
        <v>6013074</v>
      </c>
      <c r="V48" s="78">
        <f t="shared" si="9"/>
        <v>24968198</v>
      </c>
      <c r="W48" s="78">
        <f t="shared" si="9"/>
        <v>85674765</v>
      </c>
      <c r="X48" s="78">
        <f t="shared" si="9"/>
        <v>87909123</v>
      </c>
      <c r="Y48" s="78">
        <f t="shared" si="9"/>
        <v>-2234358</v>
      </c>
      <c r="Z48" s="179">
        <f>+IF(X48&lt;&gt;0,+(Y48/X48)*100,0)</f>
        <v>-2.5416679449754036</v>
      </c>
      <c r="AA48" s="177">
        <f>+AA28+AA32+AA38+AA42+AA47</f>
        <v>87909123</v>
      </c>
    </row>
    <row r="49" spans="1:27" ht="13.5">
      <c r="A49" s="153" t="s">
        <v>49</v>
      </c>
      <c r="B49" s="154"/>
      <c r="C49" s="180">
        <f aca="true" t="shared" si="10" ref="C49:Y49">+C25-C48</f>
        <v>2423308</v>
      </c>
      <c r="D49" s="180">
        <f>+D25-D48</f>
        <v>0</v>
      </c>
      <c r="E49" s="181">
        <f t="shared" si="10"/>
        <v>50506375</v>
      </c>
      <c r="F49" s="182">
        <f t="shared" si="10"/>
        <v>58388344</v>
      </c>
      <c r="G49" s="182">
        <f t="shared" si="10"/>
        <v>24688805</v>
      </c>
      <c r="H49" s="182">
        <f t="shared" si="10"/>
        <v>-7165892</v>
      </c>
      <c r="I49" s="182">
        <f t="shared" si="10"/>
        <v>-5588114</v>
      </c>
      <c r="J49" s="182">
        <f t="shared" si="10"/>
        <v>11934799</v>
      </c>
      <c r="K49" s="182">
        <f t="shared" si="10"/>
        <v>-5286962</v>
      </c>
      <c r="L49" s="182">
        <f t="shared" si="10"/>
        <v>-3679113</v>
      </c>
      <c r="M49" s="182">
        <f t="shared" si="10"/>
        <v>-11130376</v>
      </c>
      <c r="N49" s="182">
        <f t="shared" si="10"/>
        <v>-20096451</v>
      </c>
      <c r="O49" s="182">
        <f t="shared" si="10"/>
        <v>6067080</v>
      </c>
      <c r="P49" s="182">
        <f t="shared" si="10"/>
        <v>6027044</v>
      </c>
      <c r="Q49" s="182">
        <f t="shared" si="10"/>
        <v>43615871</v>
      </c>
      <c r="R49" s="182">
        <f t="shared" si="10"/>
        <v>55709995</v>
      </c>
      <c r="S49" s="182">
        <f t="shared" si="10"/>
        <v>-5003156</v>
      </c>
      <c r="T49" s="182">
        <f t="shared" si="10"/>
        <v>-1524372</v>
      </c>
      <c r="U49" s="182">
        <f t="shared" si="10"/>
        <v>-3952841</v>
      </c>
      <c r="V49" s="182">
        <f t="shared" si="10"/>
        <v>-10480369</v>
      </c>
      <c r="W49" s="182">
        <f t="shared" si="10"/>
        <v>37067974</v>
      </c>
      <c r="X49" s="182">
        <f>IF(F25=F48,0,X25-X48)</f>
        <v>58388344</v>
      </c>
      <c r="Y49" s="182">
        <f t="shared" si="10"/>
        <v>-21320370</v>
      </c>
      <c r="Z49" s="183">
        <f>+IF(X49&lt;&gt;0,+(Y49/X49)*100,0)</f>
        <v>-36.51477082480709</v>
      </c>
      <c r="AA49" s="180">
        <f>+AA25-AA48</f>
        <v>58388344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5875392</v>
      </c>
      <c r="F5" s="65">
        <v>5875392</v>
      </c>
      <c r="G5" s="65">
        <v>0</v>
      </c>
      <c r="H5" s="65">
        <v>0</v>
      </c>
      <c r="I5" s="65">
        <v>13656</v>
      </c>
      <c r="J5" s="65">
        <v>13656</v>
      </c>
      <c r="K5" s="65">
        <v>227676</v>
      </c>
      <c r="L5" s="65">
        <v>168851</v>
      </c>
      <c r="M5" s="65">
        <v>86667</v>
      </c>
      <c r="N5" s="65">
        <v>483194</v>
      </c>
      <c r="O5" s="65">
        <v>19245</v>
      </c>
      <c r="P5" s="65">
        <v>23050</v>
      </c>
      <c r="Q5" s="65">
        <v>20596</v>
      </c>
      <c r="R5" s="65">
        <v>62891</v>
      </c>
      <c r="S5" s="65">
        <v>200994</v>
      </c>
      <c r="T5" s="65">
        <v>3159098</v>
      </c>
      <c r="U5" s="65">
        <v>6943</v>
      </c>
      <c r="V5" s="65">
        <v>3367035</v>
      </c>
      <c r="W5" s="65">
        <v>3926776</v>
      </c>
      <c r="X5" s="65">
        <v>5875392</v>
      </c>
      <c r="Y5" s="65">
        <v>-1948616</v>
      </c>
      <c r="Z5" s="145">
        <v>-33.17</v>
      </c>
      <c r="AA5" s="160">
        <v>5875392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5414600</v>
      </c>
      <c r="F7" s="65">
        <v>5414600</v>
      </c>
      <c r="G7" s="65">
        <v>0</v>
      </c>
      <c r="H7" s="65">
        <v>0</v>
      </c>
      <c r="I7" s="65">
        <v>9587</v>
      </c>
      <c r="J7" s="65">
        <v>9587</v>
      </c>
      <c r="K7" s="65">
        <v>1142675</v>
      </c>
      <c r="L7" s="65">
        <v>0</v>
      </c>
      <c r="M7" s="65">
        <v>0</v>
      </c>
      <c r="N7" s="65">
        <v>1142675</v>
      </c>
      <c r="O7" s="65">
        <v>13841</v>
      </c>
      <c r="P7" s="65">
        <v>14588</v>
      </c>
      <c r="Q7" s="65">
        <v>0</v>
      </c>
      <c r="R7" s="65">
        <v>28429</v>
      </c>
      <c r="S7" s="65">
        <v>1753000</v>
      </c>
      <c r="T7" s="65">
        <v>734428</v>
      </c>
      <c r="U7" s="65">
        <v>162556</v>
      </c>
      <c r="V7" s="65">
        <v>2649984</v>
      </c>
      <c r="W7" s="65">
        <v>3830675</v>
      </c>
      <c r="X7" s="65">
        <v>5414600</v>
      </c>
      <c r="Y7" s="65">
        <v>-1583925</v>
      </c>
      <c r="Z7" s="145">
        <v>-29.25</v>
      </c>
      <c r="AA7" s="160">
        <v>5414600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4877450</v>
      </c>
      <c r="F8" s="65">
        <v>4877450</v>
      </c>
      <c r="G8" s="65">
        <v>0</v>
      </c>
      <c r="H8" s="65">
        <v>16373</v>
      </c>
      <c r="I8" s="65">
        <v>21670</v>
      </c>
      <c r="J8" s="65">
        <v>38043</v>
      </c>
      <c r="K8" s="65">
        <v>724438</v>
      </c>
      <c r="L8" s="65">
        <v>14566</v>
      </c>
      <c r="M8" s="65">
        <v>0</v>
      </c>
      <c r="N8" s="65">
        <v>739004</v>
      </c>
      <c r="O8" s="65">
        <v>4071</v>
      </c>
      <c r="P8" s="65">
        <v>7386</v>
      </c>
      <c r="Q8" s="65">
        <v>0</v>
      </c>
      <c r="R8" s="65">
        <v>11457</v>
      </c>
      <c r="S8" s="65">
        <v>1572000</v>
      </c>
      <c r="T8" s="65">
        <v>414833</v>
      </c>
      <c r="U8" s="65">
        <v>36256</v>
      </c>
      <c r="V8" s="65">
        <v>2023089</v>
      </c>
      <c r="W8" s="65">
        <v>2811593</v>
      </c>
      <c r="X8" s="65">
        <v>4877450</v>
      </c>
      <c r="Y8" s="65">
        <v>-2065857</v>
      </c>
      <c r="Z8" s="145">
        <v>-42.36</v>
      </c>
      <c r="AA8" s="160">
        <v>4877450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755500</v>
      </c>
      <c r="F9" s="65">
        <v>755500</v>
      </c>
      <c r="G9" s="65">
        <v>0</v>
      </c>
      <c r="H9" s="65">
        <v>1080</v>
      </c>
      <c r="I9" s="65">
        <v>9930</v>
      </c>
      <c r="J9" s="65">
        <v>11010</v>
      </c>
      <c r="K9" s="65">
        <v>92492</v>
      </c>
      <c r="L9" s="65">
        <v>360</v>
      </c>
      <c r="M9" s="65">
        <v>360</v>
      </c>
      <c r="N9" s="65">
        <v>93212</v>
      </c>
      <c r="O9" s="65">
        <v>7024</v>
      </c>
      <c r="P9" s="65">
        <v>8074</v>
      </c>
      <c r="Q9" s="65">
        <v>0</v>
      </c>
      <c r="R9" s="65">
        <v>15098</v>
      </c>
      <c r="S9" s="65">
        <v>196243</v>
      </c>
      <c r="T9" s="65">
        <v>37007</v>
      </c>
      <c r="U9" s="65">
        <v>24472</v>
      </c>
      <c r="V9" s="65">
        <v>257722</v>
      </c>
      <c r="W9" s="65">
        <v>377042</v>
      </c>
      <c r="X9" s="65">
        <v>755500</v>
      </c>
      <c r="Y9" s="65">
        <v>-378458</v>
      </c>
      <c r="Z9" s="145">
        <v>-50.09</v>
      </c>
      <c r="AA9" s="160">
        <v>755500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507250</v>
      </c>
      <c r="F10" s="59">
        <v>507250</v>
      </c>
      <c r="G10" s="59">
        <v>0</v>
      </c>
      <c r="H10" s="59">
        <v>0</v>
      </c>
      <c r="I10" s="59">
        <v>5633</v>
      </c>
      <c r="J10" s="59">
        <v>5633</v>
      </c>
      <c r="K10" s="59">
        <v>66015</v>
      </c>
      <c r="L10" s="59">
        <v>0</v>
      </c>
      <c r="M10" s="59">
        <v>0</v>
      </c>
      <c r="N10" s="59">
        <v>66015</v>
      </c>
      <c r="O10" s="59">
        <v>1466</v>
      </c>
      <c r="P10" s="59">
        <v>3561</v>
      </c>
      <c r="Q10" s="59">
        <v>0</v>
      </c>
      <c r="R10" s="59">
        <v>5027</v>
      </c>
      <c r="S10" s="59">
        <v>196243</v>
      </c>
      <c r="T10" s="59">
        <v>37008</v>
      </c>
      <c r="U10" s="59">
        <v>11783</v>
      </c>
      <c r="V10" s="59">
        <v>245034</v>
      </c>
      <c r="W10" s="59">
        <v>321709</v>
      </c>
      <c r="X10" s="59">
        <v>507250</v>
      </c>
      <c r="Y10" s="59">
        <v>-185541</v>
      </c>
      <c r="Z10" s="199">
        <v>-36.58</v>
      </c>
      <c r="AA10" s="135">
        <v>507250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22662</v>
      </c>
      <c r="Q11" s="65">
        <v>0</v>
      </c>
      <c r="R11" s="65">
        <v>22662</v>
      </c>
      <c r="S11" s="65">
        <v>0</v>
      </c>
      <c r="T11" s="65">
        <v>0</v>
      </c>
      <c r="U11" s="65">
        <v>0</v>
      </c>
      <c r="V11" s="65">
        <v>0</v>
      </c>
      <c r="W11" s="65">
        <v>22662</v>
      </c>
      <c r="X11" s="65">
        <v>0</v>
      </c>
      <c r="Y11" s="65">
        <v>22662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40348</v>
      </c>
      <c r="F12" s="65">
        <v>40348</v>
      </c>
      <c r="G12" s="65">
        <v>0</v>
      </c>
      <c r="H12" s="65">
        <v>450</v>
      </c>
      <c r="I12" s="65">
        <v>1798</v>
      </c>
      <c r="J12" s="65">
        <v>2248</v>
      </c>
      <c r="K12" s="65">
        <v>9131</v>
      </c>
      <c r="L12" s="65">
        <v>2022</v>
      </c>
      <c r="M12" s="65">
        <v>0</v>
      </c>
      <c r="N12" s="65">
        <v>11153</v>
      </c>
      <c r="O12" s="65">
        <v>0</v>
      </c>
      <c r="P12" s="65">
        <v>600</v>
      </c>
      <c r="Q12" s="65">
        <v>0</v>
      </c>
      <c r="R12" s="65">
        <v>600</v>
      </c>
      <c r="S12" s="65">
        <v>741</v>
      </c>
      <c r="T12" s="65">
        <v>371</v>
      </c>
      <c r="U12" s="65">
        <v>5524</v>
      </c>
      <c r="V12" s="65">
        <v>6636</v>
      </c>
      <c r="W12" s="65">
        <v>20637</v>
      </c>
      <c r="X12" s="65">
        <v>40348</v>
      </c>
      <c r="Y12" s="65">
        <v>-19711</v>
      </c>
      <c r="Z12" s="145">
        <v>-48.85</v>
      </c>
      <c r="AA12" s="160">
        <v>40348</v>
      </c>
    </row>
    <row r="13" spans="1:27" ht="13.5">
      <c r="A13" s="196" t="s">
        <v>109</v>
      </c>
      <c r="B13" s="200"/>
      <c r="C13" s="160">
        <v>893107</v>
      </c>
      <c r="D13" s="160"/>
      <c r="E13" s="161">
        <v>1500000</v>
      </c>
      <c r="F13" s="65">
        <v>1500000</v>
      </c>
      <c r="G13" s="65">
        <v>0</v>
      </c>
      <c r="H13" s="65">
        <v>0</v>
      </c>
      <c r="I13" s="65">
        <v>244</v>
      </c>
      <c r="J13" s="65">
        <v>244</v>
      </c>
      <c r="K13" s="65">
        <v>222</v>
      </c>
      <c r="L13" s="65">
        <v>163</v>
      </c>
      <c r="M13" s="65">
        <v>72</v>
      </c>
      <c r="N13" s="65">
        <v>457</v>
      </c>
      <c r="O13" s="65">
        <v>0</v>
      </c>
      <c r="P13" s="65">
        <v>26</v>
      </c>
      <c r="Q13" s="65">
        <v>0</v>
      </c>
      <c r="R13" s="65">
        <v>26</v>
      </c>
      <c r="S13" s="65">
        <v>0</v>
      </c>
      <c r="T13" s="65">
        <v>0</v>
      </c>
      <c r="U13" s="65">
        <v>0</v>
      </c>
      <c r="V13" s="65">
        <v>0</v>
      </c>
      <c r="W13" s="65">
        <v>727</v>
      </c>
      <c r="X13" s="65">
        <v>1500000</v>
      </c>
      <c r="Y13" s="65">
        <v>-1499273</v>
      </c>
      <c r="Z13" s="145">
        <v>-99.95</v>
      </c>
      <c r="AA13" s="160">
        <v>1500000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89793554</v>
      </c>
      <c r="D19" s="160"/>
      <c r="E19" s="161">
        <v>70975000</v>
      </c>
      <c r="F19" s="65">
        <v>75663599</v>
      </c>
      <c r="G19" s="65">
        <v>28037000</v>
      </c>
      <c r="H19" s="65">
        <v>1506233</v>
      </c>
      <c r="I19" s="65">
        <v>1577000</v>
      </c>
      <c r="J19" s="65">
        <v>31120233</v>
      </c>
      <c r="K19" s="65">
        <v>924280</v>
      </c>
      <c r="L19" s="65">
        <v>2631954</v>
      </c>
      <c r="M19" s="65">
        <v>854319</v>
      </c>
      <c r="N19" s="65">
        <v>4410553</v>
      </c>
      <c r="O19" s="65">
        <v>10110600</v>
      </c>
      <c r="P19" s="65">
        <v>2583000</v>
      </c>
      <c r="Q19" s="65">
        <v>17094240</v>
      </c>
      <c r="R19" s="65">
        <v>29787840</v>
      </c>
      <c r="S19" s="65">
        <v>3283025</v>
      </c>
      <c r="T19" s="65">
        <v>336153</v>
      </c>
      <c r="U19" s="65">
        <v>1191853</v>
      </c>
      <c r="V19" s="65">
        <v>4811031</v>
      </c>
      <c r="W19" s="65">
        <v>70129657</v>
      </c>
      <c r="X19" s="65">
        <v>75663599</v>
      </c>
      <c r="Y19" s="65">
        <v>-5533942</v>
      </c>
      <c r="Z19" s="145">
        <v>-7.31</v>
      </c>
      <c r="AA19" s="160">
        <v>75663599</v>
      </c>
    </row>
    <row r="20" spans="1:27" ht="13.5">
      <c r="A20" s="196" t="s">
        <v>35</v>
      </c>
      <c r="B20" s="200" t="s">
        <v>96</v>
      </c>
      <c r="C20" s="160">
        <v>362004</v>
      </c>
      <c r="D20" s="160"/>
      <c r="E20" s="161">
        <v>1201022</v>
      </c>
      <c r="F20" s="59">
        <v>1201022</v>
      </c>
      <c r="G20" s="59">
        <v>0</v>
      </c>
      <c r="H20" s="59">
        <v>15763</v>
      </c>
      <c r="I20" s="59">
        <v>41160</v>
      </c>
      <c r="J20" s="59">
        <v>56923</v>
      </c>
      <c r="K20" s="59">
        <v>11400</v>
      </c>
      <c r="L20" s="59">
        <v>237</v>
      </c>
      <c r="M20" s="59">
        <v>73365</v>
      </c>
      <c r="N20" s="59">
        <v>85002</v>
      </c>
      <c r="O20" s="59">
        <v>59377</v>
      </c>
      <c r="P20" s="59">
        <v>3725826</v>
      </c>
      <c r="Q20" s="59">
        <v>1390198</v>
      </c>
      <c r="R20" s="59">
        <v>5175401</v>
      </c>
      <c r="S20" s="59">
        <v>11007</v>
      </c>
      <c r="T20" s="59">
        <v>495445</v>
      </c>
      <c r="U20" s="59">
        <v>620846</v>
      </c>
      <c r="V20" s="59">
        <v>1127298</v>
      </c>
      <c r="W20" s="59">
        <v>6444624</v>
      </c>
      <c r="X20" s="59">
        <v>1201022</v>
      </c>
      <c r="Y20" s="59">
        <v>5243602</v>
      </c>
      <c r="Z20" s="199">
        <v>436.59</v>
      </c>
      <c r="AA20" s="135">
        <v>1201022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350</v>
      </c>
      <c r="L21" s="65">
        <v>0</v>
      </c>
      <c r="M21" s="65">
        <v>0</v>
      </c>
      <c r="N21" s="65">
        <v>350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350</v>
      </c>
      <c r="X21" s="65">
        <v>0</v>
      </c>
      <c r="Y21" s="65">
        <v>350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91048665</v>
      </c>
      <c r="D22" s="203">
        <f>SUM(D5:D21)</f>
        <v>0</v>
      </c>
      <c r="E22" s="204">
        <f t="shared" si="0"/>
        <v>91146562</v>
      </c>
      <c r="F22" s="205">
        <f t="shared" si="0"/>
        <v>95835161</v>
      </c>
      <c r="G22" s="205">
        <f t="shared" si="0"/>
        <v>28037000</v>
      </c>
      <c r="H22" s="205">
        <f t="shared" si="0"/>
        <v>1539899</v>
      </c>
      <c r="I22" s="205">
        <f t="shared" si="0"/>
        <v>1680678</v>
      </c>
      <c r="J22" s="205">
        <f t="shared" si="0"/>
        <v>31257577</v>
      </c>
      <c r="K22" s="205">
        <f t="shared" si="0"/>
        <v>3198679</v>
      </c>
      <c r="L22" s="205">
        <f t="shared" si="0"/>
        <v>2818153</v>
      </c>
      <c r="M22" s="205">
        <f t="shared" si="0"/>
        <v>1014783</v>
      </c>
      <c r="N22" s="205">
        <f t="shared" si="0"/>
        <v>7031615</v>
      </c>
      <c r="O22" s="205">
        <f t="shared" si="0"/>
        <v>10215624</v>
      </c>
      <c r="P22" s="205">
        <f t="shared" si="0"/>
        <v>6388773</v>
      </c>
      <c r="Q22" s="205">
        <f t="shared" si="0"/>
        <v>18505034</v>
      </c>
      <c r="R22" s="205">
        <f t="shared" si="0"/>
        <v>35109431</v>
      </c>
      <c r="S22" s="205">
        <f t="shared" si="0"/>
        <v>7213253</v>
      </c>
      <c r="T22" s="205">
        <f t="shared" si="0"/>
        <v>5214343</v>
      </c>
      <c r="U22" s="205">
        <f t="shared" si="0"/>
        <v>2060233</v>
      </c>
      <c r="V22" s="205">
        <f t="shared" si="0"/>
        <v>14487829</v>
      </c>
      <c r="W22" s="205">
        <f t="shared" si="0"/>
        <v>87886452</v>
      </c>
      <c r="X22" s="205">
        <f t="shared" si="0"/>
        <v>95835161</v>
      </c>
      <c r="Y22" s="205">
        <f t="shared" si="0"/>
        <v>-7948709</v>
      </c>
      <c r="Z22" s="206">
        <f>+IF(X22&lt;&gt;0,+(Y22/X22)*100,0)</f>
        <v>-8.294146863279126</v>
      </c>
      <c r="AA22" s="203">
        <f>SUM(AA5:AA21)</f>
        <v>95835161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21931495</v>
      </c>
      <c r="D25" s="160"/>
      <c r="E25" s="161">
        <v>31033041</v>
      </c>
      <c r="F25" s="65">
        <v>25892793</v>
      </c>
      <c r="G25" s="65">
        <v>2010056</v>
      </c>
      <c r="H25" s="65">
        <v>1752280</v>
      </c>
      <c r="I25" s="65">
        <v>1989406</v>
      </c>
      <c r="J25" s="65">
        <v>5751742</v>
      </c>
      <c r="K25" s="65">
        <v>1771555</v>
      </c>
      <c r="L25" s="65">
        <v>2218895</v>
      </c>
      <c r="M25" s="65">
        <v>1818593</v>
      </c>
      <c r="N25" s="65">
        <v>5809043</v>
      </c>
      <c r="O25" s="65">
        <v>1933339</v>
      </c>
      <c r="P25" s="65">
        <v>1932165</v>
      </c>
      <c r="Q25" s="65">
        <v>2225204</v>
      </c>
      <c r="R25" s="65">
        <v>6090708</v>
      </c>
      <c r="S25" s="65">
        <v>2142367</v>
      </c>
      <c r="T25" s="65">
        <v>2236081</v>
      </c>
      <c r="U25" s="65">
        <v>2096728</v>
      </c>
      <c r="V25" s="65">
        <v>6475176</v>
      </c>
      <c r="W25" s="65">
        <v>24126669</v>
      </c>
      <c r="X25" s="65">
        <v>25892793</v>
      </c>
      <c r="Y25" s="65">
        <v>-1766124</v>
      </c>
      <c r="Z25" s="145">
        <v>-6.82</v>
      </c>
      <c r="AA25" s="160">
        <v>25892793</v>
      </c>
    </row>
    <row r="26" spans="1:27" ht="13.5">
      <c r="A26" s="198" t="s">
        <v>38</v>
      </c>
      <c r="B26" s="197"/>
      <c r="C26" s="160">
        <v>4957198</v>
      </c>
      <c r="D26" s="160"/>
      <c r="E26" s="161">
        <v>6794337</v>
      </c>
      <c r="F26" s="65">
        <v>6514337</v>
      </c>
      <c r="G26" s="65">
        <v>430621</v>
      </c>
      <c r="H26" s="65">
        <v>563657</v>
      </c>
      <c r="I26" s="65">
        <v>595687</v>
      </c>
      <c r="J26" s="65">
        <v>1589965</v>
      </c>
      <c r="K26" s="65">
        <v>568378</v>
      </c>
      <c r="L26" s="65">
        <v>453583</v>
      </c>
      <c r="M26" s="65">
        <v>620463</v>
      </c>
      <c r="N26" s="65">
        <v>1642424</v>
      </c>
      <c r="O26" s="65">
        <v>602609</v>
      </c>
      <c r="P26" s="65">
        <v>669627</v>
      </c>
      <c r="Q26" s="65">
        <v>629450</v>
      </c>
      <c r="R26" s="65">
        <v>1901686</v>
      </c>
      <c r="S26" s="65">
        <v>589162</v>
      </c>
      <c r="T26" s="65">
        <v>555412</v>
      </c>
      <c r="U26" s="65">
        <v>647924</v>
      </c>
      <c r="V26" s="65">
        <v>1792498</v>
      </c>
      <c r="W26" s="65">
        <v>6926573</v>
      </c>
      <c r="X26" s="65">
        <v>6514337</v>
      </c>
      <c r="Y26" s="65">
        <v>412236</v>
      </c>
      <c r="Z26" s="145">
        <v>6.33</v>
      </c>
      <c r="AA26" s="160">
        <v>6514337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467132</v>
      </c>
      <c r="D29" s="160"/>
      <c r="E29" s="161">
        <v>658479</v>
      </c>
      <c r="F29" s="65">
        <v>677479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677479</v>
      </c>
      <c r="Y29" s="65">
        <v>-677479</v>
      </c>
      <c r="Z29" s="145">
        <v>-100</v>
      </c>
      <c r="AA29" s="160">
        <v>677479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6599370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279392</v>
      </c>
      <c r="P30" s="65">
        <v>0</v>
      </c>
      <c r="Q30" s="65">
        <v>0</v>
      </c>
      <c r="R30" s="65">
        <v>279392</v>
      </c>
      <c r="S30" s="65">
        <v>0</v>
      </c>
      <c r="T30" s="65">
        <v>0</v>
      </c>
      <c r="U30" s="65">
        <v>0</v>
      </c>
      <c r="V30" s="65">
        <v>0</v>
      </c>
      <c r="W30" s="65">
        <v>279392</v>
      </c>
      <c r="X30" s="65">
        <v>6599370</v>
      </c>
      <c r="Y30" s="65">
        <v>-6319978</v>
      </c>
      <c r="Z30" s="145">
        <v>-95.77</v>
      </c>
      <c r="AA30" s="160">
        <v>6599370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2696328</v>
      </c>
      <c r="F31" s="65">
        <v>2304542</v>
      </c>
      <c r="G31" s="65">
        <v>19900</v>
      </c>
      <c r="H31" s="65">
        <v>496718</v>
      </c>
      <c r="I31" s="65">
        <v>346212</v>
      </c>
      <c r="J31" s="65">
        <v>862830</v>
      </c>
      <c r="K31" s="65">
        <v>154139</v>
      </c>
      <c r="L31" s="65">
        <v>112066</v>
      </c>
      <c r="M31" s="65">
        <v>0</v>
      </c>
      <c r="N31" s="65">
        <v>266205</v>
      </c>
      <c r="O31" s="65">
        <v>0</v>
      </c>
      <c r="P31" s="65">
        <v>66448</v>
      </c>
      <c r="Q31" s="65">
        <v>311767</v>
      </c>
      <c r="R31" s="65">
        <v>378215</v>
      </c>
      <c r="S31" s="65">
        <v>731856</v>
      </c>
      <c r="T31" s="65">
        <v>618124</v>
      </c>
      <c r="U31" s="65">
        <v>0</v>
      </c>
      <c r="V31" s="65">
        <v>1349980</v>
      </c>
      <c r="W31" s="65">
        <v>2857230</v>
      </c>
      <c r="X31" s="65">
        <v>2304542</v>
      </c>
      <c r="Y31" s="65">
        <v>552688</v>
      </c>
      <c r="Z31" s="145">
        <v>23.98</v>
      </c>
      <c r="AA31" s="160">
        <v>2304542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36205591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25063941</v>
      </c>
      <c r="D34" s="160"/>
      <c r="E34" s="161">
        <v>40586002</v>
      </c>
      <c r="F34" s="65">
        <v>45920602</v>
      </c>
      <c r="G34" s="65">
        <v>887618</v>
      </c>
      <c r="H34" s="65">
        <v>5893136</v>
      </c>
      <c r="I34" s="65">
        <v>4337487</v>
      </c>
      <c r="J34" s="65">
        <v>11118241</v>
      </c>
      <c r="K34" s="65">
        <v>5991569</v>
      </c>
      <c r="L34" s="65">
        <v>3712722</v>
      </c>
      <c r="M34" s="65">
        <v>9706103</v>
      </c>
      <c r="N34" s="65">
        <v>19410394</v>
      </c>
      <c r="O34" s="65">
        <v>1333204</v>
      </c>
      <c r="P34" s="65">
        <v>1459595</v>
      </c>
      <c r="Q34" s="65">
        <v>2812923</v>
      </c>
      <c r="R34" s="65">
        <v>5605722</v>
      </c>
      <c r="S34" s="65">
        <v>8753024</v>
      </c>
      <c r="T34" s="65">
        <v>3329098</v>
      </c>
      <c r="U34" s="65">
        <v>3268422</v>
      </c>
      <c r="V34" s="65">
        <v>15350544</v>
      </c>
      <c r="W34" s="65">
        <v>51484901</v>
      </c>
      <c r="X34" s="65">
        <v>45920602</v>
      </c>
      <c r="Y34" s="65">
        <v>5564299</v>
      </c>
      <c r="Z34" s="145">
        <v>12.12</v>
      </c>
      <c r="AA34" s="160">
        <v>45920602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88625357</v>
      </c>
      <c r="D36" s="203">
        <f>SUM(D25:D35)</f>
        <v>0</v>
      </c>
      <c r="E36" s="204">
        <f t="shared" si="1"/>
        <v>81768187</v>
      </c>
      <c r="F36" s="205">
        <f t="shared" si="1"/>
        <v>87909123</v>
      </c>
      <c r="G36" s="205">
        <f t="shared" si="1"/>
        <v>3348195</v>
      </c>
      <c r="H36" s="205">
        <f t="shared" si="1"/>
        <v>8705791</v>
      </c>
      <c r="I36" s="205">
        <f t="shared" si="1"/>
        <v>7268792</v>
      </c>
      <c r="J36" s="205">
        <f t="shared" si="1"/>
        <v>19322778</v>
      </c>
      <c r="K36" s="205">
        <f t="shared" si="1"/>
        <v>8485641</v>
      </c>
      <c r="L36" s="205">
        <f t="shared" si="1"/>
        <v>6497266</v>
      </c>
      <c r="M36" s="205">
        <f t="shared" si="1"/>
        <v>12145159</v>
      </c>
      <c r="N36" s="205">
        <f t="shared" si="1"/>
        <v>27128066</v>
      </c>
      <c r="O36" s="205">
        <f t="shared" si="1"/>
        <v>4148544</v>
      </c>
      <c r="P36" s="205">
        <f t="shared" si="1"/>
        <v>4127835</v>
      </c>
      <c r="Q36" s="205">
        <f t="shared" si="1"/>
        <v>5979344</v>
      </c>
      <c r="R36" s="205">
        <f t="shared" si="1"/>
        <v>14255723</v>
      </c>
      <c r="S36" s="205">
        <f t="shared" si="1"/>
        <v>12216409</v>
      </c>
      <c r="T36" s="205">
        <f t="shared" si="1"/>
        <v>6738715</v>
      </c>
      <c r="U36" s="205">
        <f t="shared" si="1"/>
        <v>6013074</v>
      </c>
      <c r="V36" s="205">
        <f t="shared" si="1"/>
        <v>24968198</v>
      </c>
      <c r="W36" s="205">
        <f t="shared" si="1"/>
        <v>85674765</v>
      </c>
      <c r="X36" s="205">
        <f t="shared" si="1"/>
        <v>87909123</v>
      </c>
      <c r="Y36" s="205">
        <f t="shared" si="1"/>
        <v>-2234358</v>
      </c>
      <c r="Z36" s="206">
        <f>+IF(X36&lt;&gt;0,+(Y36/X36)*100,0)</f>
        <v>-2.5416679449754036</v>
      </c>
      <c r="AA36" s="203">
        <f>SUM(AA25:AA35)</f>
        <v>87909123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2423308</v>
      </c>
      <c r="D38" s="214">
        <f>+D22-D36</f>
        <v>0</v>
      </c>
      <c r="E38" s="215">
        <f t="shared" si="2"/>
        <v>9378375</v>
      </c>
      <c r="F38" s="111">
        <f t="shared" si="2"/>
        <v>7926038</v>
      </c>
      <c r="G38" s="111">
        <f t="shared" si="2"/>
        <v>24688805</v>
      </c>
      <c r="H38" s="111">
        <f t="shared" si="2"/>
        <v>-7165892</v>
      </c>
      <c r="I38" s="111">
        <f t="shared" si="2"/>
        <v>-5588114</v>
      </c>
      <c r="J38" s="111">
        <f t="shared" si="2"/>
        <v>11934799</v>
      </c>
      <c r="K38" s="111">
        <f t="shared" si="2"/>
        <v>-5286962</v>
      </c>
      <c r="L38" s="111">
        <f t="shared" si="2"/>
        <v>-3679113</v>
      </c>
      <c r="M38" s="111">
        <f t="shared" si="2"/>
        <v>-11130376</v>
      </c>
      <c r="N38" s="111">
        <f t="shared" si="2"/>
        <v>-20096451</v>
      </c>
      <c r="O38" s="111">
        <f t="shared" si="2"/>
        <v>6067080</v>
      </c>
      <c r="P38" s="111">
        <f t="shared" si="2"/>
        <v>2260938</v>
      </c>
      <c r="Q38" s="111">
        <f t="shared" si="2"/>
        <v>12525690</v>
      </c>
      <c r="R38" s="111">
        <f t="shared" si="2"/>
        <v>20853708</v>
      </c>
      <c r="S38" s="111">
        <f t="shared" si="2"/>
        <v>-5003156</v>
      </c>
      <c r="T38" s="111">
        <f t="shared" si="2"/>
        <v>-1524372</v>
      </c>
      <c r="U38" s="111">
        <f t="shared" si="2"/>
        <v>-3952841</v>
      </c>
      <c r="V38" s="111">
        <f t="shared" si="2"/>
        <v>-10480369</v>
      </c>
      <c r="W38" s="111">
        <f t="shared" si="2"/>
        <v>2211687</v>
      </c>
      <c r="X38" s="111">
        <f>IF(F22=F36,0,X22-X36)</f>
        <v>7926038</v>
      </c>
      <c r="Y38" s="111">
        <f t="shared" si="2"/>
        <v>-5714351</v>
      </c>
      <c r="Z38" s="216">
        <f>+IF(X38&lt;&gt;0,+(Y38/X38)*100,0)</f>
        <v>-72.09593241919859</v>
      </c>
      <c r="AA38" s="214">
        <f>+AA22-AA36</f>
        <v>7926038</v>
      </c>
    </row>
    <row r="39" spans="1:27" ht="13.5">
      <c r="A39" s="196" t="s">
        <v>46</v>
      </c>
      <c r="B39" s="200"/>
      <c r="C39" s="160">
        <v>0</v>
      </c>
      <c r="D39" s="160"/>
      <c r="E39" s="161">
        <v>41128000</v>
      </c>
      <c r="F39" s="65">
        <v>50462306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3766106</v>
      </c>
      <c r="Q39" s="65">
        <v>31090181</v>
      </c>
      <c r="R39" s="65">
        <v>34856287</v>
      </c>
      <c r="S39" s="65">
        <v>0</v>
      </c>
      <c r="T39" s="65">
        <v>0</v>
      </c>
      <c r="U39" s="65">
        <v>0</v>
      </c>
      <c r="V39" s="65">
        <v>0</v>
      </c>
      <c r="W39" s="65">
        <v>34856287</v>
      </c>
      <c r="X39" s="65">
        <v>50462306</v>
      </c>
      <c r="Y39" s="65">
        <v>-15606019</v>
      </c>
      <c r="Z39" s="145">
        <v>-30.93</v>
      </c>
      <c r="AA39" s="160">
        <v>50462306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2423308</v>
      </c>
      <c r="D42" s="221">
        <f>SUM(D38:D41)</f>
        <v>0</v>
      </c>
      <c r="E42" s="222">
        <f t="shared" si="3"/>
        <v>50506375</v>
      </c>
      <c r="F42" s="93">
        <f t="shared" si="3"/>
        <v>58388344</v>
      </c>
      <c r="G42" s="93">
        <f t="shared" si="3"/>
        <v>24688805</v>
      </c>
      <c r="H42" s="93">
        <f t="shared" si="3"/>
        <v>-7165892</v>
      </c>
      <c r="I42" s="93">
        <f t="shared" si="3"/>
        <v>-5588114</v>
      </c>
      <c r="J42" s="93">
        <f t="shared" si="3"/>
        <v>11934799</v>
      </c>
      <c r="K42" s="93">
        <f t="shared" si="3"/>
        <v>-5286962</v>
      </c>
      <c r="L42" s="93">
        <f t="shared" si="3"/>
        <v>-3679113</v>
      </c>
      <c r="M42" s="93">
        <f t="shared" si="3"/>
        <v>-11130376</v>
      </c>
      <c r="N42" s="93">
        <f t="shared" si="3"/>
        <v>-20096451</v>
      </c>
      <c r="O42" s="93">
        <f t="shared" si="3"/>
        <v>6067080</v>
      </c>
      <c r="P42" s="93">
        <f t="shared" si="3"/>
        <v>6027044</v>
      </c>
      <c r="Q42" s="93">
        <f t="shared" si="3"/>
        <v>43615871</v>
      </c>
      <c r="R42" s="93">
        <f t="shared" si="3"/>
        <v>55709995</v>
      </c>
      <c r="S42" s="93">
        <f t="shared" si="3"/>
        <v>-5003156</v>
      </c>
      <c r="T42" s="93">
        <f t="shared" si="3"/>
        <v>-1524372</v>
      </c>
      <c r="U42" s="93">
        <f t="shared" si="3"/>
        <v>-3952841</v>
      </c>
      <c r="V42" s="93">
        <f t="shared" si="3"/>
        <v>-10480369</v>
      </c>
      <c r="W42" s="93">
        <f t="shared" si="3"/>
        <v>37067974</v>
      </c>
      <c r="X42" s="93">
        <f t="shared" si="3"/>
        <v>58388344</v>
      </c>
      <c r="Y42" s="93">
        <f t="shared" si="3"/>
        <v>-21320370</v>
      </c>
      <c r="Z42" s="223">
        <f>+IF(X42&lt;&gt;0,+(Y42/X42)*100,0)</f>
        <v>-36.51477082480709</v>
      </c>
      <c r="AA42" s="221">
        <f>SUM(AA38:AA41)</f>
        <v>58388344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2423308</v>
      </c>
      <c r="D44" s="225">
        <f>+D42-D43</f>
        <v>0</v>
      </c>
      <c r="E44" s="226">
        <f t="shared" si="4"/>
        <v>50506375</v>
      </c>
      <c r="F44" s="82">
        <f t="shared" si="4"/>
        <v>58388344</v>
      </c>
      <c r="G44" s="82">
        <f t="shared" si="4"/>
        <v>24688805</v>
      </c>
      <c r="H44" s="82">
        <f t="shared" si="4"/>
        <v>-7165892</v>
      </c>
      <c r="I44" s="82">
        <f t="shared" si="4"/>
        <v>-5588114</v>
      </c>
      <c r="J44" s="82">
        <f t="shared" si="4"/>
        <v>11934799</v>
      </c>
      <c r="K44" s="82">
        <f t="shared" si="4"/>
        <v>-5286962</v>
      </c>
      <c r="L44" s="82">
        <f t="shared" si="4"/>
        <v>-3679113</v>
      </c>
      <c r="M44" s="82">
        <f t="shared" si="4"/>
        <v>-11130376</v>
      </c>
      <c r="N44" s="82">
        <f t="shared" si="4"/>
        <v>-20096451</v>
      </c>
      <c r="O44" s="82">
        <f t="shared" si="4"/>
        <v>6067080</v>
      </c>
      <c r="P44" s="82">
        <f t="shared" si="4"/>
        <v>6027044</v>
      </c>
      <c r="Q44" s="82">
        <f t="shared" si="4"/>
        <v>43615871</v>
      </c>
      <c r="R44" s="82">
        <f t="shared" si="4"/>
        <v>55709995</v>
      </c>
      <c r="S44" s="82">
        <f t="shared" si="4"/>
        <v>-5003156</v>
      </c>
      <c r="T44" s="82">
        <f t="shared" si="4"/>
        <v>-1524372</v>
      </c>
      <c r="U44" s="82">
        <f t="shared" si="4"/>
        <v>-3952841</v>
      </c>
      <c r="V44" s="82">
        <f t="shared" si="4"/>
        <v>-10480369</v>
      </c>
      <c r="W44" s="82">
        <f t="shared" si="4"/>
        <v>37067974</v>
      </c>
      <c r="X44" s="82">
        <f t="shared" si="4"/>
        <v>58388344</v>
      </c>
      <c r="Y44" s="82">
        <f t="shared" si="4"/>
        <v>-21320370</v>
      </c>
      <c r="Z44" s="227">
        <f>+IF(X44&lt;&gt;0,+(Y44/X44)*100,0)</f>
        <v>-36.51477082480709</v>
      </c>
      <c r="AA44" s="225">
        <f>+AA42-AA43</f>
        <v>58388344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2423308</v>
      </c>
      <c r="D46" s="221">
        <f>SUM(D44:D45)</f>
        <v>0</v>
      </c>
      <c r="E46" s="222">
        <f t="shared" si="5"/>
        <v>50506375</v>
      </c>
      <c r="F46" s="93">
        <f t="shared" si="5"/>
        <v>58388344</v>
      </c>
      <c r="G46" s="93">
        <f t="shared" si="5"/>
        <v>24688805</v>
      </c>
      <c r="H46" s="93">
        <f t="shared" si="5"/>
        <v>-7165892</v>
      </c>
      <c r="I46" s="93">
        <f t="shared" si="5"/>
        <v>-5588114</v>
      </c>
      <c r="J46" s="93">
        <f t="shared" si="5"/>
        <v>11934799</v>
      </c>
      <c r="K46" s="93">
        <f t="shared" si="5"/>
        <v>-5286962</v>
      </c>
      <c r="L46" s="93">
        <f t="shared" si="5"/>
        <v>-3679113</v>
      </c>
      <c r="M46" s="93">
        <f t="shared" si="5"/>
        <v>-11130376</v>
      </c>
      <c r="N46" s="93">
        <f t="shared" si="5"/>
        <v>-20096451</v>
      </c>
      <c r="O46" s="93">
        <f t="shared" si="5"/>
        <v>6067080</v>
      </c>
      <c r="P46" s="93">
        <f t="shared" si="5"/>
        <v>6027044</v>
      </c>
      <c r="Q46" s="93">
        <f t="shared" si="5"/>
        <v>43615871</v>
      </c>
      <c r="R46" s="93">
        <f t="shared" si="5"/>
        <v>55709995</v>
      </c>
      <c r="S46" s="93">
        <f t="shared" si="5"/>
        <v>-5003156</v>
      </c>
      <c r="T46" s="93">
        <f t="shared" si="5"/>
        <v>-1524372</v>
      </c>
      <c r="U46" s="93">
        <f t="shared" si="5"/>
        <v>-3952841</v>
      </c>
      <c r="V46" s="93">
        <f t="shared" si="5"/>
        <v>-10480369</v>
      </c>
      <c r="W46" s="93">
        <f t="shared" si="5"/>
        <v>37067974</v>
      </c>
      <c r="X46" s="93">
        <f t="shared" si="5"/>
        <v>58388344</v>
      </c>
      <c r="Y46" s="93">
        <f t="shared" si="5"/>
        <v>-21320370</v>
      </c>
      <c r="Z46" s="223">
        <f>+IF(X46&lt;&gt;0,+(Y46/X46)*100,0)</f>
        <v>-36.51477082480709</v>
      </c>
      <c r="AA46" s="221">
        <f>SUM(AA44:AA45)</f>
        <v>58388344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2423308</v>
      </c>
      <c r="D48" s="232">
        <f>SUM(D46:D47)</f>
        <v>0</v>
      </c>
      <c r="E48" s="233">
        <f t="shared" si="6"/>
        <v>50506375</v>
      </c>
      <c r="F48" s="234">
        <f t="shared" si="6"/>
        <v>58388344</v>
      </c>
      <c r="G48" s="234">
        <f t="shared" si="6"/>
        <v>24688805</v>
      </c>
      <c r="H48" s="235">
        <f t="shared" si="6"/>
        <v>-7165892</v>
      </c>
      <c r="I48" s="235">
        <f t="shared" si="6"/>
        <v>-5588114</v>
      </c>
      <c r="J48" s="235">
        <f t="shared" si="6"/>
        <v>11934799</v>
      </c>
      <c r="K48" s="235">
        <f t="shared" si="6"/>
        <v>-5286962</v>
      </c>
      <c r="L48" s="235">
        <f t="shared" si="6"/>
        <v>-3679113</v>
      </c>
      <c r="M48" s="234">
        <f t="shared" si="6"/>
        <v>-11130376</v>
      </c>
      <c r="N48" s="234">
        <f t="shared" si="6"/>
        <v>-20096451</v>
      </c>
      <c r="O48" s="235">
        <f t="shared" si="6"/>
        <v>6067080</v>
      </c>
      <c r="P48" s="235">
        <f t="shared" si="6"/>
        <v>6027044</v>
      </c>
      <c r="Q48" s="235">
        <f t="shared" si="6"/>
        <v>43615871</v>
      </c>
      <c r="R48" s="235">
        <f t="shared" si="6"/>
        <v>55709995</v>
      </c>
      <c r="S48" s="235">
        <f t="shared" si="6"/>
        <v>-5003156</v>
      </c>
      <c r="T48" s="234">
        <f t="shared" si="6"/>
        <v>-1524372</v>
      </c>
      <c r="U48" s="234">
        <f t="shared" si="6"/>
        <v>-3952841</v>
      </c>
      <c r="V48" s="235">
        <f t="shared" si="6"/>
        <v>-10480369</v>
      </c>
      <c r="W48" s="235">
        <f t="shared" si="6"/>
        <v>37067974</v>
      </c>
      <c r="X48" s="235">
        <f t="shared" si="6"/>
        <v>58388344</v>
      </c>
      <c r="Y48" s="235">
        <f t="shared" si="6"/>
        <v>-21320370</v>
      </c>
      <c r="Z48" s="236">
        <f>+IF(X48&lt;&gt;0,+(Y48/X48)*100,0)</f>
        <v>-36.51477082480709</v>
      </c>
      <c r="AA48" s="237">
        <f>SUM(AA46:AA47)</f>
        <v>58388344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1050000</v>
      </c>
      <c r="F5" s="105">
        <f t="shared" si="0"/>
        <v>1500000</v>
      </c>
      <c r="G5" s="105">
        <f t="shared" si="0"/>
        <v>23977</v>
      </c>
      <c r="H5" s="105">
        <f t="shared" si="0"/>
        <v>93143</v>
      </c>
      <c r="I5" s="105">
        <f t="shared" si="0"/>
        <v>0</v>
      </c>
      <c r="J5" s="105">
        <f t="shared" si="0"/>
        <v>117120</v>
      </c>
      <c r="K5" s="105">
        <f t="shared" si="0"/>
        <v>46498</v>
      </c>
      <c r="L5" s="105">
        <f t="shared" si="0"/>
        <v>73402</v>
      </c>
      <c r="M5" s="105">
        <f t="shared" si="0"/>
        <v>0</v>
      </c>
      <c r="N5" s="105">
        <f t="shared" si="0"/>
        <v>119900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324543</v>
      </c>
      <c r="T5" s="105">
        <f t="shared" si="0"/>
        <v>34181</v>
      </c>
      <c r="U5" s="105">
        <f t="shared" si="0"/>
        <v>122090</v>
      </c>
      <c r="V5" s="105">
        <f t="shared" si="0"/>
        <v>480814</v>
      </c>
      <c r="W5" s="105">
        <f t="shared" si="0"/>
        <v>717834</v>
      </c>
      <c r="X5" s="105">
        <f t="shared" si="0"/>
        <v>1500000</v>
      </c>
      <c r="Y5" s="105">
        <f t="shared" si="0"/>
        <v>-782166</v>
      </c>
      <c r="Z5" s="142">
        <f>+IF(X5&lt;&gt;0,+(Y5/X5)*100,0)</f>
        <v>-52.144400000000005</v>
      </c>
      <c r="AA5" s="158">
        <f>SUM(AA6:AA8)</f>
        <v>1500000</v>
      </c>
    </row>
    <row r="6" spans="1:27" ht="13.5">
      <c r="A6" s="143" t="s">
        <v>75</v>
      </c>
      <c r="B6" s="141"/>
      <c r="C6" s="160"/>
      <c r="D6" s="160"/>
      <c r="E6" s="161">
        <v>450000</v>
      </c>
      <c r="F6" s="65">
        <v>450000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450000</v>
      </c>
      <c r="Y6" s="65">
        <v>-450000</v>
      </c>
      <c r="Z6" s="145">
        <v>-100</v>
      </c>
      <c r="AA6" s="67">
        <v>450000</v>
      </c>
    </row>
    <row r="7" spans="1:27" ht="13.5">
      <c r="A7" s="143" t="s">
        <v>76</v>
      </c>
      <c r="B7" s="141"/>
      <c r="C7" s="162"/>
      <c r="D7" s="162"/>
      <c r="E7" s="163">
        <v>220000</v>
      </c>
      <c r="F7" s="164">
        <v>670000</v>
      </c>
      <c r="G7" s="164">
        <v>10500</v>
      </c>
      <c r="H7" s="164">
        <v>6160</v>
      </c>
      <c r="I7" s="164"/>
      <c r="J7" s="164">
        <v>16660</v>
      </c>
      <c r="K7" s="164">
        <v>16000</v>
      </c>
      <c r="L7" s="164"/>
      <c r="M7" s="164"/>
      <c r="N7" s="164">
        <v>16000</v>
      </c>
      <c r="O7" s="164"/>
      <c r="P7" s="164"/>
      <c r="Q7" s="164"/>
      <c r="R7" s="164"/>
      <c r="S7" s="164">
        <v>275966</v>
      </c>
      <c r="T7" s="164"/>
      <c r="U7" s="164"/>
      <c r="V7" s="164">
        <v>275966</v>
      </c>
      <c r="W7" s="164">
        <v>308626</v>
      </c>
      <c r="X7" s="164">
        <v>670000</v>
      </c>
      <c r="Y7" s="164">
        <v>-361374</v>
      </c>
      <c r="Z7" s="146">
        <v>-53.94</v>
      </c>
      <c r="AA7" s="239">
        <v>670000</v>
      </c>
    </row>
    <row r="8" spans="1:27" ht="13.5">
      <c r="A8" s="143" t="s">
        <v>77</v>
      </c>
      <c r="B8" s="141"/>
      <c r="C8" s="160"/>
      <c r="D8" s="160"/>
      <c r="E8" s="161">
        <v>380000</v>
      </c>
      <c r="F8" s="65">
        <v>380000</v>
      </c>
      <c r="G8" s="65">
        <v>13477</v>
      </c>
      <c r="H8" s="65">
        <v>86983</v>
      </c>
      <c r="I8" s="65"/>
      <c r="J8" s="65">
        <v>100460</v>
      </c>
      <c r="K8" s="65">
        <v>30498</v>
      </c>
      <c r="L8" s="65">
        <v>73402</v>
      </c>
      <c r="M8" s="65"/>
      <c r="N8" s="65">
        <v>103900</v>
      </c>
      <c r="O8" s="65"/>
      <c r="P8" s="65"/>
      <c r="Q8" s="65"/>
      <c r="R8" s="65"/>
      <c r="S8" s="65">
        <v>48577</v>
      </c>
      <c r="T8" s="65">
        <v>34181</v>
      </c>
      <c r="U8" s="65">
        <v>122090</v>
      </c>
      <c r="V8" s="65">
        <v>204848</v>
      </c>
      <c r="W8" s="65">
        <v>409208</v>
      </c>
      <c r="X8" s="65">
        <v>380000</v>
      </c>
      <c r="Y8" s="65">
        <v>29208</v>
      </c>
      <c r="Z8" s="145">
        <v>7.69</v>
      </c>
      <c r="AA8" s="67">
        <v>380000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3868876</v>
      </c>
      <c r="F9" s="105">
        <f t="shared" si="1"/>
        <v>3065876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60124</v>
      </c>
      <c r="N9" s="105">
        <f t="shared" si="1"/>
        <v>60124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65996</v>
      </c>
      <c r="T9" s="105">
        <f t="shared" si="1"/>
        <v>0</v>
      </c>
      <c r="U9" s="105">
        <f t="shared" si="1"/>
        <v>828333</v>
      </c>
      <c r="V9" s="105">
        <f t="shared" si="1"/>
        <v>894329</v>
      </c>
      <c r="W9" s="105">
        <f t="shared" si="1"/>
        <v>954453</v>
      </c>
      <c r="X9" s="105">
        <f t="shared" si="1"/>
        <v>3065876</v>
      </c>
      <c r="Y9" s="105">
        <f t="shared" si="1"/>
        <v>-2111423</v>
      </c>
      <c r="Z9" s="142">
        <f>+IF(X9&lt;&gt;0,+(Y9/X9)*100,0)</f>
        <v>-68.86850609744164</v>
      </c>
      <c r="AA9" s="107">
        <f>SUM(AA10:AA14)</f>
        <v>3065876</v>
      </c>
    </row>
    <row r="10" spans="1:27" ht="13.5">
      <c r="A10" s="143" t="s">
        <v>79</v>
      </c>
      <c r="B10" s="141"/>
      <c r="C10" s="160"/>
      <c r="D10" s="160"/>
      <c r="E10" s="161">
        <v>1956666</v>
      </c>
      <c r="F10" s="65">
        <v>1703666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>
        <v>65996</v>
      </c>
      <c r="T10" s="65"/>
      <c r="U10" s="65">
        <v>262777</v>
      </c>
      <c r="V10" s="65">
        <v>328773</v>
      </c>
      <c r="W10" s="65">
        <v>328773</v>
      </c>
      <c r="X10" s="65">
        <v>1703666</v>
      </c>
      <c r="Y10" s="65">
        <v>-1374893</v>
      </c>
      <c r="Z10" s="145">
        <v>-80.7</v>
      </c>
      <c r="AA10" s="67">
        <v>1703666</v>
      </c>
    </row>
    <row r="11" spans="1:27" ht="13.5">
      <c r="A11" s="143" t="s">
        <v>80</v>
      </c>
      <c r="B11" s="141"/>
      <c r="C11" s="160"/>
      <c r="D11" s="160"/>
      <c r="E11" s="161">
        <v>1912210</v>
      </c>
      <c r="F11" s="65">
        <v>1362210</v>
      </c>
      <c r="G11" s="65"/>
      <c r="H11" s="65"/>
      <c r="I11" s="65"/>
      <c r="J11" s="65"/>
      <c r="K11" s="65"/>
      <c r="L11" s="65"/>
      <c r="M11" s="65">
        <v>60124</v>
      </c>
      <c r="N11" s="65">
        <v>60124</v>
      </c>
      <c r="O11" s="65"/>
      <c r="P11" s="65"/>
      <c r="Q11" s="65"/>
      <c r="R11" s="65"/>
      <c r="S11" s="65"/>
      <c r="T11" s="65"/>
      <c r="U11" s="65">
        <v>565556</v>
      </c>
      <c r="V11" s="65">
        <v>565556</v>
      </c>
      <c r="W11" s="65">
        <v>625680</v>
      </c>
      <c r="X11" s="65">
        <v>1362210</v>
      </c>
      <c r="Y11" s="65">
        <v>-736530</v>
      </c>
      <c r="Z11" s="145">
        <v>-54.07</v>
      </c>
      <c r="AA11" s="67">
        <v>1362210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23239354</v>
      </c>
      <c r="F15" s="105">
        <f t="shared" si="2"/>
        <v>22589354</v>
      </c>
      <c r="G15" s="105">
        <f t="shared" si="2"/>
        <v>0</v>
      </c>
      <c r="H15" s="105">
        <f t="shared" si="2"/>
        <v>31700</v>
      </c>
      <c r="I15" s="105">
        <f t="shared" si="2"/>
        <v>812654</v>
      </c>
      <c r="J15" s="105">
        <f t="shared" si="2"/>
        <v>844354</v>
      </c>
      <c r="K15" s="105">
        <f t="shared" si="2"/>
        <v>2059511</v>
      </c>
      <c r="L15" s="105">
        <f t="shared" si="2"/>
        <v>436035</v>
      </c>
      <c r="M15" s="105">
        <f t="shared" si="2"/>
        <v>2892710</v>
      </c>
      <c r="N15" s="105">
        <f t="shared" si="2"/>
        <v>5388256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11920919</v>
      </c>
      <c r="T15" s="105">
        <f t="shared" si="2"/>
        <v>0</v>
      </c>
      <c r="U15" s="105">
        <f t="shared" si="2"/>
        <v>4904488</v>
      </c>
      <c r="V15" s="105">
        <f t="shared" si="2"/>
        <v>16825407</v>
      </c>
      <c r="W15" s="105">
        <f t="shared" si="2"/>
        <v>23058017</v>
      </c>
      <c r="X15" s="105">
        <f t="shared" si="2"/>
        <v>22589354</v>
      </c>
      <c r="Y15" s="105">
        <f t="shared" si="2"/>
        <v>468663</v>
      </c>
      <c r="Z15" s="142">
        <f>+IF(X15&lt;&gt;0,+(Y15/X15)*100,0)</f>
        <v>2.0747074042046534</v>
      </c>
      <c r="AA15" s="107">
        <f>SUM(AA16:AA18)</f>
        <v>22589354</v>
      </c>
    </row>
    <row r="16" spans="1:27" ht="13.5">
      <c r="A16" s="143" t="s">
        <v>85</v>
      </c>
      <c r="B16" s="141"/>
      <c r="C16" s="160"/>
      <c r="D16" s="160"/>
      <c r="E16" s="161">
        <v>23239354</v>
      </c>
      <c r="F16" s="65">
        <v>22589354</v>
      </c>
      <c r="G16" s="65"/>
      <c r="H16" s="65">
        <v>31700</v>
      </c>
      <c r="I16" s="65">
        <v>812654</v>
      </c>
      <c r="J16" s="65">
        <v>844354</v>
      </c>
      <c r="K16" s="65">
        <v>2059511</v>
      </c>
      <c r="L16" s="65">
        <v>436035</v>
      </c>
      <c r="M16" s="65">
        <v>2892710</v>
      </c>
      <c r="N16" s="65">
        <v>5388256</v>
      </c>
      <c r="O16" s="65"/>
      <c r="P16" s="65"/>
      <c r="Q16" s="65"/>
      <c r="R16" s="65"/>
      <c r="S16" s="65">
        <v>11920919</v>
      </c>
      <c r="T16" s="65"/>
      <c r="U16" s="65">
        <v>4904488</v>
      </c>
      <c r="V16" s="65">
        <v>16825407</v>
      </c>
      <c r="W16" s="65">
        <v>23058017</v>
      </c>
      <c r="X16" s="65">
        <v>22589354</v>
      </c>
      <c r="Y16" s="65">
        <v>468663</v>
      </c>
      <c r="Z16" s="145">
        <v>2.07</v>
      </c>
      <c r="AA16" s="67">
        <v>22589354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21898646</v>
      </c>
      <c r="F19" s="105">
        <f t="shared" si="3"/>
        <v>31232952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1541623</v>
      </c>
      <c r="L19" s="105">
        <f t="shared" si="3"/>
        <v>808360</v>
      </c>
      <c r="M19" s="105">
        <f t="shared" si="3"/>
        <v>6293388</v>
      </c>
      <c r="N19" s="105">
        <f t="shared" si="3"/>
        <v>8643371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2067588</v>
      </c>
      <c r="T19" s="105">
        <f t="shared" si="3"/>
        <v>0</v>
      </c>
      <c r="U19" s="105">
        <f t="shared" si="3"/>
        <v>1481293</v>
      </c>
      <c r="V19" s="105">
        <f t="shared" si="3"/>
        <v>3548881</v>
      </c>
      <c r="W19" s="105">
        <f t="shared" si="3"/>
        <v>12192252</v>
      </c>
      <c r="X19" s="105">
        <f t="shared" si="3"/>
        <v>31232952</v>
      </c>
      <c r="Y19" s="105">
        <f t="shared" si="3"/>
        <v>-19040700</v>
      </c>
      <c r="Z19" s="142">
        <f>+IF(X19&lt;&gt;0,+(Y19/X19)*100,0)</f>
        <v>-60.96349778272639</v>
      </c>
      <c r="AA19" s="107">
        <f>SUM(AA20:AA23)</f>
        <v>31232952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>
        <v>21898646</v>
      </c>
      <c r="F21" s="65">
        <v>31232952</v>
      </c>
      <c r="G21" s="65"/>
      <c r="H21" s="65"/>
      <c r="I21" s="65"/>
      <c r="J21" s="65"/>
      <c r="K21" s="65">
        <v>1541623</v>
      </c>
      <c r="L21" s="65">
        <v>808360</v>
      </c>
      <c r="M21" s="65">
        <v>6293388</v>
      </c>
      <c r="N21" s="65">
        <v>8643371</v>
      </c>
      <c r="O21" s="65"/>
      <c r="P21" s="65"/>
      <c r="Q21" s="65"/>
      <c r="R21" s="65"/>
      <c r="S21" s="65">
        <v>2067588</v>
      </c>
      <c r="T21" s="65"/>
      <c r="U21" s="65">
        <v>1481293</v>
      </c>
      <c r="V21" s="65">
        <v>3548881</v>
      </c>
      <c r="W21" s="65">
        <v>12192252</v>
      </c>
      <c r="X21" s="65">
        <v>31232952</v>
      </c>
      <c r="Y21" s="65">
        <v>-19040700</v>
      </c>
      <c r="Z21" s="145">
        <v>-60.96</v>
      </c>
      <c r="AA21" s="67">
        <v>31232952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50056876</v>
      </c>
      <c r="F25" s="234">
        <f t="shared" si="4"/>
        <v>58388182</v>
      </c>
      <c r="G25" s="234">
        <f t="shared" si="4"/>
        <v>23977</v>
      </c>
      <c r="H25" s="234">
        <f t="shared" si="4"/>
        <v>124843</v>
      </c>
      <c r="I25" s="234">
        <f t="shared" si="4"/>
        <v>812654</v>
      </c>
      <c r="J25" s="234">
        <f t="shared" si="4"/>
        <v>961474</v>
      </c>
      <c r="K25" s="234">
        <f t="shared" si="4"/>
        <v>3647632</v>
      </c>
      <c r="L25" s="234">
        <f t="shared" si="4"/>
        <v>1317797</v>
      </c>
      <c r="M25" s="234">
        <f t="shared" si="4"/>
        <v>9246222</v>
      </c>
      <c r="N25" s="234">
        <f t="shared" si="4"/>
        <v>14211651</v>
      </c>
      <c r="O25" s="234">
        <f t="shared" si="4"/>
        <v>0</v>
      </c>
      <c r="P25" s="234">
        <f t="shared" si="4"/>
        <v>0</v>
      </c>
      <c r="Q25" s="234">
        <f t="shared" si="4"/>
        <v>0</v>
      </c>
      <c r="R25" s="234">
        <f t="shared" si="4"/>
        <v>0</v>
      </c>
      <c r="S25" s="234">
        <f t="shared" si="4"/>
        <v>14379046</v>
      </c>
      <c r="T25" s="234">
        <f t="shared" si="4"/>
        <v>34181</v>
      </c>
      <c r="U25" s="234">
        <f t="shared" si="4"/>
        <v>7336204</v>
      </c>
      <c r="V25" s="234">
        <f t="shared" si="4"/>
        <v>21749431</v>
      </c>
      <c r="W25" s="234">
        <f t="shared" si="4"/>
        <v>36922556</v>
      </c>
      <c r="X25" s="234">
        <f t="shared" si="4"/>
        <v>58388182</v>
      </c>
      <c r="Y25" s="234">
        <f t="shared" si="4"/>
        <v>-21465626</v>
      </c>
      <c r="Z25" s="246">
        <f>+IF(X25&lt;&gt;0,+(Y25/X25)*100,0)</f>
        <v>-36.76364850681599</v>
      </c>
      <c r="AA25" s="247">
        <f>+AA5+AA9+AA15+AA19+AA24</f>
        <v>58388182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41128000</v>
      </c>
      <c r="F28" s="65">
        <v>50462306</v>
      </c>
      <c r="G28" s="65"/>
      <c r="H28" s="65">
        <v>18128000</v>
      </c>
      <c r="I28" s="65"/>
      <c r="J28" s="65">
        <v>18128000</v>
      </c>
      <c r="K28" s="65"/>
      <c r="L28" s="65"/>
      <c r="M28" s="65">
        <v>4641148</v>
      </c>
      <c r="N28" s="65">
        <v>4641148</v>
      </c>
      <c r="O28" s="65"/>
      <c r="P28" s="65"/>
      <c r="Q28" s="65"/>
      <c r="R28" s="65"/>
      <c r="S28" s="65">
        <v>12230863</v>
      </c>
      <c r="T28" s="65"/>
      <c r="U28" s="65">
        <v>2827561</v>
      </c>
      <c r="V28" s="65">
        <v>15058424</v>
      </c>
      <c r="W28" s="65">
        <v>37827572</v>
      </c>
      <c r="X28" s="65">
        <v>50462306</v>
      </c>
      <c r="Y28" s="65">
        <v>-12634734</v>
      </c>
      <c r="Z28" s="145">
        <v>-25.04</v>
      </c>
      <c r="AA28" s="160">
        <v>50462306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41128000</v>
      </c>
      <c r="F32" s="82">
        <f t="shared" si="5"/>
        <v>50462306</v>
      </c>
      <c r="G32" s="82">
        <f t="shared" si="5"/>
        <v>0</v>
      </c>
      <c r="H32" s="82">
        <f t="shared" si="5"/>
        <v>18128000</v>
      </c>
      <c r="I32" s="82">
        <f t="shared" si="5"/>
        <v>0</v>
      </c>
      <c r="J32" s="82">
        <f t="shared" si="5"/>
        <v>18128000</v>
      </c>
      <c r="K32" s="82">
        <f t="shared" si="5"/>
        <v>0</v>
      </c>
      <c r="L32" s="82">
        <f t="shared" si="5"/>
        <v>0</v>
      </c>
      <c r="M32" s="82">
        <f t="shared" si="5"/>
        <v>4641148</v>
      </c>
      <c r="N32" s="82">
        <f t="shared" si="5"/>
        <v>4641148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12230863</v>
      </c>
      <c r="T32" s="82">
        <f t="shared" si="5"/>
        <v>0</v>
      </c>
      <c r="U32" s="82">
        <f t="shared" si="5"/>
        <v>2827561</v>
      </c>
      <c r="V32" s="82">
        <f t="shared" si="5"/>
        <v>15058424</v>
      </c>
      <c r="W32" s="82">
        <f t="shared" si="5"/>
        <v>37827572</v>
      </c>
      <c r="X32" s="82">
        <f t="shared" si="5"/>
        <v>50462306</v>
      </c>
      <c r="Y32" s="82">
        <f t="shared" si="5"/>
        <v>-12634734</v>
      </c>
      <c r="Z32" s="227">
        <f>+IF(X32&lt;&gt;0,+(Y32/X32)*100,0)</f>
        <v>-25.0379639804808</v>
      </c>
      <c r="AA32" s="84">
        <f>SUM(AA28:AA31)</f>
        <v>50462306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8928876</v>
      </c>
      <c r="F35" s="65">
        <v>7925876</v>
      </c>
      <c r="G35" s="65">
        <v>23977</v>
      </c>
      <c r="H35" s="65">
        <v>124843</v>
      </c>
      <c r="I35" s="65">
        <v>126942</v>
      </c>
      <c r="J35" s="65">
        <v>275762</v>
      </c>
      <c r="K35" s="65">
        <v>46498</v>
      </c>
      <c r="L35" s="65">
        <v>116693</v>
      </c>
      <c r="M35" s="65">
        <v>60124</v>
      </c>
      <c r="N35" s="65">
        <v>223315</v>
      </c>
      <c r="O35" s="65"/>
      <c r="P35" s="65"/>
      <c r="Q35" s="65"/>
      <c r="R35" s="65"/>
      <c r="S35" s="65">
        <v>1872217</v>
      </c>
      <c r="T35" s="65">
        <v>34181</v>
      </c>
      <c r="U35" s="65">
        <v>713923</v>
      </c>
      <c r="V35" s="65">
        <v>2620321</v>
      </c>
      <c r="W35" s="65">
        <v>3119398</v>
      </c>
      <c r="X35" s="65">
        <v>7925876</v>
      </c>
      <c r="Y35" s="65">
        <v>-4806478</v>
      </c>
      <c r="Z35" s="145">
        <v>-60.64</v>
      </c>
      <c r="AA35" s="67">
        <v>7925876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50056876</v>
      </c>
      <c r="F36" s="235">
        <f t="shared" si="6"/>
        <v>58388182</v>
      </c>
      <c r="G36" s="235">
        <f t="shared" si="6"/>
        <v>23977</v>
      </c>
      <c r="H36" s="235">
        <f t="shared" si="6"/>
        <v>18252843</v>
      </c>
      <c r="I36" s="235">
        <f t="shared" si="6"/>
        <v>126942</v>
      </c>
      <c r="J36" s="235">
        <f t="shared" si="6"/>
        <v>18403762</v>
      </c>
      <c r="K36" s="235">
        <f t="shared" si="6"/>
        <v>46498</v>
      </c>
      <c r="L36" s="235">
        <f t="shared" si="6"/>
        <v>116693</v>
      </c>
      <c r="M36" s="235">
        <f t="shared" si="6"/>
        <v>4701272</v>
      </c>
      <c r="N36" s="235">
        <f t="shared" si="6"/>
        <v>4864463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0</v>
      </c>
      <c r="S36" s="235">
        <f t="shared" si="6"/>
        <v>14103080</v>
      </c>
      <c r="T36" s="235">
        <f t="shared" si="6"/>
        <v>34181</v>
      </c>
      <c r="U36" s="235">
        <f t="shared" si="6"/>
        <v>3541484</v>
      </c>
      <c r="V36" s="235">
        <f t="shared" si="6"/>
        <v>17678745</v>
      </c>
      <c r="W36" s="235">
        <f t="shared" si="6"/>
        <v>40946970</v>
      </c>
      <c r="X36" s="235">
        <f t="shared" si="6"/>
        <v>58388182</v>
      </c>
      <c r="Y36" s="235">
        <f t="shared" si="6"/>
        <v>-17441212</v>
      </c>
      <c r="Z36" s="236">
        <f>+IF(X36&lt;&gt;0,+(Y36/X36)*100,0)</f>
        <v>-29.871133853765137</v>
      </c>
      <c r="AA36" s="254">
        <f>SUM(AA32:AA35)</f>
        <v>58388182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20842159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17590773</v>
      </c>
      <c r="F7" s="65">
        <v>17590773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17590773</v>
      </c>
      <c r="Y7" s="65">
        <v>-17590773</v>
      </c>
      <c r="Z7" s="145">
        <v>-100</v>
      </c>
      <c r="AA7" s="67">
        <v>17590773</v>
      </c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>
        <v>741</v>
      </c>
      <c r="T8" s="65">
        <v>371</v>
      </c>
      <c r="U8" s="65">
        <v>5524</v>
      </c>
      <c r="V8" s="65">
        <v>6636</v>
      </c>
      <c r="W8" s="65">
        <v>6636</v>
      </c>
      <c r="X8" s="65"/>
      <c r="Y8" s="65">
        <v>6636</v>
      </c>
      <c r="Z8" s="145"/>
      <c r="AA8" s="67"/>
    </row>
    <row r="9" spans="1:27" ht="13.5">
      <c r="A9" s="264" t="s">
        <v>149</v>
      </c>
      <c r="B9" s="197"/>
      <c r="C9" s="160">
        <v>14479232</v>
      </c>
      <c r="D9" s="160"/>
      <c r="E9" s="64">
        <v>36800</v>
      </c>
      <c r="F9" s="65">
        <v>36800</v>
      </c>
      <c r="G9" s="65">
        <v>1421</v>
      </c>
      <c r="H9" s="65">
        <v>3559</v>
      </c>
      <c r="I9" s="65">
        <v>1798</v>
      </c>
      <c r="J9" s="65">
        <v>6778</v>
      </c>
      <c r="K9" s="65">
        <v>9131</v>
      </c>
      <c r="L9" s="65">
        <v>2022</v>
      </c>
      <c r="M9" s="65">
        <v>2399</v>
      </c>
      <c r="N9" s="65">
        <v>13552</v>
      </c>
      <c r="O9" s="65"/>
      <c r="P9" s="65">
        <v>971</v>
      </c>
      <c r="Q9" s="65"/>
      <c r="R9" s="65">
        <v>971</v>
      </c>
      <c r="S9" s="65"/>
      <c r="T9" s="65"/>
      <c r="U9" s="65"/>
      <c r="V9" s="65"/>
      <c r="W9" s="65">
        <v>21301</v>
      </c>
      <c r="X9" s="65">
        <v>36800</v>
      </c>
      <c r="Y9" s="65">
        <v>-15499</v>
      </c>
      <c r="Z9" s="145">
        <v>-42.12</v>
      </c>
      <c r="AA9" s="67">
        <v>36800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1228940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36550331</v>
      </c>
      <c r="D12" s="177">
        <f>SUM(D6:D11)</f>
        <v>0</v>
      </c>
      <c r="E12" s="77">
        <f t="shared" si="0"/>
        <v>17627573</v>
      </c>
      <c r="F12" s="78">
        <f t="shared" si="0"/>
        <v>17627573</v>
      </c>
      <c r="G12" s="78">
        <f t="shared" si="0"/>
        <v>1421</v>
      </c>
      <c r="H12" s="78">
        <f t="shared" si="0"/>
        <v>3559</v>
      </c>
      <c r="I12" s="78">
        <f t="shared" si="0"/>
        <v>1798</v>
      </c>
      <c r="J12" s="78">
        <f t="shared" si="0"/>
        <v>6778</v>
      </c>
      <c r="K12" s="78">
        <f t="shared" si="0"/>
        <v>9131</v>
      </c>
      <c r="L12" s="78">
        <f t="shared" si="0"/>
        <v>2022</v>
      </c>
      <c r="M12" s="78">
        <f t="shared" si="0"/>
        <v>2399</v>
      </c>
      <c r="N12" s="78">
        <f t="shared" si="0"/>
        <v>13552</v>
      </c>
      <c r="O12" s="78">
        <f t="shared" si="0"/>
        <v>0</v>
      </c>
      <c r="P12" s="78">
        <f t="shared" si="0"/>
        <v>971</v>
      </c>
      <c r="Q12" s="78">
        <f t="shared" si="0"/>
        <v>0</v>
      </c>
      <c r="R12" s="78">
        <f t="shared" si="0"/>
        <v>971</v>
      </c>
      <c r="S12" s="78">
        <f t="shared" si="0"/>
        <v>741</v>
      </c>
      <c r="T12" s="78">
        <f t="shared" si="0"/>
        <v>371</v>
      </c>
      <c r="U12" s="78">
        <f t="shared" si="0"/>
        <v>5524</v>
      </c>
      <c r="V12" s="78">
        <f t="shared" si="0"/>
        <v>6636</v>
      </c>
      <c r="W12" s="78">
        <f t="shared" si="0"/>
        <v>27937</v>
      </c>
      <c r="X12" s="78">
        <f t="shared" si="0"/>
        <v>17627573</v>
      </c>
      <c r="Y12" s="78">
        <f t="shared" si="0"/>
        <v>-17599636</v>
      </c>
      <c r="Z12" s="179">
        <f>+IF(X12&lt;&gt;0,+(Y12/X12)*100,0)</f>
        <v>-99.84151533509463</v>
      </c>
      <c r="AA12" s="79">
        <f>SUM(AA6:AA11)</f>
        <v>17627573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343569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64703021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48309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65094899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101645230</v>
      </c>
      <c r="D25" s="177">
        <f>+D12+D24</f>
        <v>0</v>
      </c>
      <c r="E25" s="77">
        <f t="shared" si="2"/>
        <v>17627573</v>
      </c>
      <c r="F25" s="78">
        <f t="shared" si="2"/>
        <v>17627573</v>
      </c>
      <c r="G25" s="78">
        <f t="shared" si="2"/>
        <v>1421</v>
      </c>
      <c r="H25" s="78">
        <f t="shared" si="2"/>
        <v>3559</v>
      </c>
      <c r="I25" s="78">
        <f t="shared" si="2"/>
        <v>1798</v>
      </c>
      <c r="J25" s="78">
        <f t="shared" si="2"/>
        <v>6778</v>
      </c>
      <c r="K25" s="78">
        <f t="shared" si="2"/>
        <v>9131</v>
      </c>
      <c r="L25" s="78">
        <f t="shared" si="2"/>
        <v>2022</v>
      </c>
      <c r="M25" s="78">
        <f t="shared" si="2"/>
        <v>2399</v>
      </c>
      <c r="N25" s="78">
        <f t="shared" si="2"/>
        <v>13552</v>
      </c>
      <c r="O25" s="78">
        <f t="shared" si="2"/>
        <v>0</v>
      </c>
      <c r="P25" s="78">
        <f t="shared" si="2"/>
        <v>971</v>
      </c>
      <c r="Q25" s="78">
        <f t="shared" si="2"/>
        <v>0</v>
      </c>
      <c r="R25" s="78">
        <f t="shared" si="2"/>
        <v>971</v>
      </c>
      <c r="S25" s="78">
        <f t="shared" si="2"/>
        <v>741</v>
      </c>
      <c r="T25" s="78">
        <f t="shared" si="2"/>
        <v>371</v>
      </c>
      <c r="U25" s="78">
        <f t="shared" si="2"/>
        <v>5524</v>
      </c>
      <c r="V25" s="78">
        <f t="shared" si="2"/>
        <v>6636</v>
      </c>
      <c r="W25" s="78">
        <f t="shared" si="2"/>
        <v>27937</v>
      </c>
      <c r="X25" s="78">
        <f t="shared" si="2"/>
        <v>17627573</v>
      </c>
      <c r="Y25" s="78">
        <f t="shared" si="2"/>
        <v>-17599636</v>
      </c>
      <c r="Z25" s="179">
        <f>+IF(X25&lt;&gt;0,+(Y25/X25)*100,0)</f>
        <v>-99.84151533509463</v>
      </c>
      <c r="AA25" s="79">
        <f>+AA12+AA24</f>
        <v>17627573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861035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40238317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>
        <v>1613324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42712676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2425908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2425908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45138584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0</v>
      </c>
      <c r="Y40" s="78">
        <f t="shared" si="5"/>
        <v>0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56506646</v>
      </c>
      <c r="D42" s="272">
        <f>+D25-D40</f>
        <v>0</v>
      </c>
      <c r="E42" s="273">
        <f t="shared" si="6"/>
        <v>17627573</v>
      </c>
      <c r="F42" s="274">
        <f t="shared" si="6"/>
        <v>17627573</v>
      </c>
      <c r="G42" s="274">
        <f t="shared" si="6"/>
        <v>1421</v>
      </c>
      <c r="H42" s="274">
        <f t="shared" si="6"/>
        <v>3559</v>
      </c>
      <c r="I42" s="274">
        <f t="shared" si="6"/>
        <v>1798</v>
      </c>
      <c r="J42" s="274">
        <f t="shared" si="6"/>
        <v>6778</v>
      </c>
      <c r="K42" s="274">
        <f t="shared" si="6"/>
        <v>9131</v>
      </c>
      <c r="L42" s="274">
        <f t="shared" si="6"/>
        <v>2022</v>
      </c>
      <c r="M42" s="274">
        <f t="shared" si="6"/>
        <v>2399</v>
      </c>
      <c r="N42" s="274">
        <f t="shared" si="6"/>
        <v>13552</v>
      </c>
      <c r="O42" s="274">
        <f t="shared" si="6"/>
        <v>0</v>
      </c>
      <c r="P42" s="274">
        <f t="shared" si="6"/>
        <v>971</v>
      </c>
      <c r="Q42" s="274">
        <f t="shared" si="6"/>
        <v>0</v>
      </c>
      <c r="R42" s="274">
        <f t="shared" si="6"/>
        <v>971</v>
      </c>
      <c r="S42" s="274">
        <f t="shared" si="6"/>
        <v>741</v>
      </c>
      <c r="T42" s="274">
        <f t="shared" si="6"/>
        <v>371</v>
      </c>
      <c r="U42" s="274">
        <f t="shared" si="6"/>
        <v>5524</v>
      </c>
      <c r="V42" s="274">
        <f t="shared" si="6"/>
        <v>6636</v>
      </c>
      <c r="W42" s="274">
        <f t="shared" si="6"/>
        <v>27937</v>
      </c>
      <c r="X42" s="274">
        <f t="shared" si="6"/>
        <v>17627573</v>
      </c>
      <c r="Y42" s="274">
        <f t="shared" si="6"/>
        <v>-17599636</v>
      </c>
      <c r="Z42" s="275">
        <f>+IF(X42&lt;&gt;0,+(Y42/X42)*100,0)</f>
        <v>-99.84151533509463</v>
      </c>
      <c r="AA42" s="276">
        <f>+AA25-AA40</f>
        <v>17627573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56506646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56506646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451684</v>
      </c>
      <c r="D6" s="160">
        <v>31053270</v>
      </c>
      <c r="E6" s="64">
        <v>14204449</v>
      </c>
      <c r="F6" s="65">
        <v>14204449</v>
      </c>
      <c r="G6" s="65">
        <v>5017843</v>
      </c>
      <c r="H6" s="65">
        <v>24181</v>
      </c>
      <c r="I6" s="65">
        <v>1087864</v>
      </c>
      <c r="J6" s="65">
        <v>6129888</v>
      </c>
      <c r="K6" s="65">
        <v>2274177</v>
      </c>
      <c r="L6" s="65">
        <v>4230436</v>
      </c>
      <c r="M6" s="65">
        <v>2318715</v>
      </c>
      <c r="N6" s="65">
        <v>8823328</v>
      </c>
      <c r="O6" s="65">
        <v>83084</v>
      </c>
      <c r="P6" s="65">
        <v>3805747</v>
      </c>
      <c r="Q6" s="65">
        <v>1410794</v>
      </c>
      <c r="R6" s="65">
        <v>5299625</v>
      </c>
      <c r="S6" s="65">
        <v>3930228</v>
      </c>
      <c r="T6" s="65">
        <v>5606021</v>
      </c>
      <c r="U6" s="65">
        <v>1264180</v>
      </c>
      <c r="V6" s="65">
        <v>10800429</v>
      </c>
      <c r="W6" s="65">
        <v>31053270</v>
      </c>
      <c r="X6" s="65">
        <v>14204449</v>
      </c>
      <c r="Y6" s="65">
        <v>16848821</v>
      </c>
      <c r="Z6" s="145">
        <v>118.62</v>
      </c>
      <c r="AA6" s="67">
        <v>14204449</v>
      </c>
    </row>
    <row r="7" spans="1:27" ht="13.5">
      <c r="A7" s="264" t="s">
        <v>181</v>
      </c>
      <c r="B7" s="197" t="s">
        <v>72</v>
      </c>
      <c r="C7" s="160">
        <v>89764513</v>
      </c>
      <c r="D7" s="160">
        <v>79122293</v>
      </c>
      <c r="E7" s="64">
        <v>70459000</v>
      </c>
      <c r="F7" s="65">
        <v>75664000</v>
      </c>
      <c r="G7" s="65">
        <v>28037000</v>
      </c>
      <c r="H7" s="65">
        <v>1506233</v>
      </c>
      <c r="I7" s="65">
        <v>1577000</v>
      </c>
      <c r="J7" s="65">
        <v>31120233</v>
      </c>
      <c r="K7" s="65">
        <v>924280</v>
      </c>
      <c r="L7" s="65">
        <v>2631954</v>
      </c>
      <c r="M7" s="65">
        <v>9846955</v>
      </c>
      <c r="N7" s="65">
        <v>13403189</v>
      </c>
      <c r="O7" s="65">
        <v>10110600</v>
      </c>
      <c r="P7" s="65">
        <v>2583000</v>
      </c>
      <c r="Q7" s="65">
        <v>17094240</v>
      </c>
      <c r="R7" s="65">
        <v>29787840</v>
      </c>
      <c r="S7" s="65">
        <v>3283025</v>
      </c>
      <c r="T7" s="65">
        <v>336153</v>
      </c>
      <c r="U7" s="65">
        <v>1191853</v>
      </c>
      <c r="V7" s="65">
        <v>4811031</v>
      </c>
      <c r="W7" s="65">
        <v>79122293</v>
      </c>
      <c r="X7" s="65">
        <v>75664000</v>
      </c>
      <c r="Y7" s="65">
        <v>3458293</v>
      </c>
      <c r="Z7" s="145">
        <v>4.57</v>
      </c>
      <c r="AA7" s="67">
        <v>75664000</v>
      </c>
    </row>
    <row r="8" spans="1:27" ht="13.5">
      <c r="A8" s="264" t="s">
        <v>182</v>
      </c>
      <c r="B8" s="197" t="s">
        <v>72</v>
      </c>
      <c r="C8" s="160">
        <v>11981589</v>
      </c>
      <c r="D8" s="160">
        <v>65146155</v>
      </c>
      <c r="E8" s="64">
        <v>41128000</v>
      </c>
      <c r="F8" s="65">
        <v>50462307</v>
      </c>
      <c r="G8" s="65"/>
      <c r="H8" s="65">
        <v>18128000</v>
      </c>
      <c r="I8" s="65"/>
      <c r="J8" s="65">
        <v>18128000</v>
      </c>
      <c r="K8" s="65"/>
      <c r="L8" s="65">
        <v>4693159</v>
      </c>
      <c r="M8" s="65">
        <v>4641148</v>
      </c>
      <c r="N8" s="65">
        <v>9334307</v>
      </c>
      <c r="O8" s="65"/>
      <c r="P8" s="65">
        <v>3766106</v>
      </c>
      <c r="Q8" s="65">
        <v>31090181</v>
      </c>
      <c r="R8" s="65">
        <v>34856287</v>
      </c>
      <c r="S8" s="65"/>
      <c r="T8" s="65"/>
      <c r="U8" s="65">
        <v>2827561</v>
      </c>
      <c r="V8" s="65">
        <v>2827561</v>
      </c>
      <c r="W8" s="65">
        <v>65146155</v>
      </c>
      <c r="X8" s="65">
        <v>50462307</v>
      </c>
      <c r="Y8" s="65">
        <v>14683848</v>
      </c>
      <c r="Z8" s="145">
        <v>29.1</v>
      </c>
      <c r="AA8" s="67">
        <v>50462307</v>
      </c>
    </row>
    <row r="9" spans="1:27" ht="13.5">
      <c r="A9" s="264" t="s">
        <v>183</v>
      </c>
      <c r="B9" s="197"/>
      <c r="C9" s="160">
        <v>893107</v>
      </c>
      <c r="D9" s="160">
        <v>896</v>
      </c>
      <c r="E9" s="64"/>
      <c r="F9" s="65"/>
      <c r="G9" s="65">
        <v>46</v>
      </c>
      <c r="H9" s="65">
        <v>123</v>
      </c>
      <c r="I9" s="65">
        <v>244</v>
      </c>
      <c r="J9" s="65">
        <v>413</v>
      </c>
      <c r="K9" s="65">
        <v>222</v>
      </c>
      <c r="L9" s="65">
        <v>163</v>
      </c>
      <c r="M9" s="65">
        <v>72</v>
      </c>
      <c r="N9" s="65">
        <v>457</v>
      </c>
      <c r="O9" s="65"/>
      <c r="P9" s="65">
        <v>26</v>
      </c>
      <c r="Q9" s="65"/>
      <c r="R9" s="65">
        <v>26</v>
      </c>
      <c r="S9" s="65"/>
      <c r="T9" s="65"/>
      <c r="U9" s="65"/>
      <c r="V9" s="65"/>
      <c r="W9" s="65">
        <v>896</v>
      </c>
      <c r="X9" s="65"/>
      <c r="Y9" s="65">
        <v>896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-89216106</v>
      </c>
      <c r="D12" s="160">
        <v>-132505849</v>
      </c>
      <c r="E12" s="64">
        <v>-85412520</v>
      </c>
      <c r="F12" s="65">
        <v>-87231663</v>
      </c>
      <c r="G12" s="65">
        <v>-3348195</v>
      </c>
      <c r="H12" s="65">
        <v>-8705791</v>
      </c>
      <c r="I12" s="65">
        <v>-8243373</v>
      </c>
      <c r="J12" s="65">
        <v>-20297359</v>
      </c>
      <c r="K12" s="65">
        <v>-7351767</v>
      </c>
      <c r="L12" s="65">
        <v>-14201024</v>
      </c>
      <c r="M12" s="65">
        <v>-15721633</v>
      </c>
      <c r="N12" s="65">
        <v>-37274424</v>
      </c>
      <c r="O12" s="65">
        <v>-4439064</v>
      </c>
      <c r="P12" s="65">
        <v>-12790251</v>
      </c>
      <c r="Q12" s="65">
        <v>-23834494</v>
      </c>
      <c r="R12" s="65">
        <v>-41063809</v>
      </c>
      <c r="S12" s="65">
        <v>-15078231</v>
      </c>
      <c r="T12" s="65">
        <v>-14242224</v>
      </c>
      <c r="U12" s="65">
        <v>-4549802</v>
      </c>
      <c r="V12" s="65">
        <v>-33870257</v>
      </c>
      <c r="W12" s="65">
        <v>-132505849</v>
      </c>
      <c r="X12" s="65">
        <v>-87231663</v>
      </c>
      <c r="Y12" s="65">
        <v>-45274186</v>
      </c>
      <c r="Z12" s="145">
        <v>51.9</v>
      </c>
      <c r="AA12" s="67">
        <v>-87231663</v>
      </c>
    </row>
    <row r="13" spans="1:27" ht="13.5">
      <c r="A13" s="264" t="s">
        <v>40</v>
      </c>
      <c r="B13" s="197"/>
      <c r="C13" s="160">
        <v>-467132</v>
      </c>
      <c r="D13" s="160"/>
      <c r="E13" s="64">
        <v>-658476</v>
      </c>
      <c r="F13" s="65">
        <v>-677479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-677479</v>
      </c>
      <c r="Y13" s="65">
        <v>677479</v>
      </c>
      <c r="Z13" s="145">
        <v>-100</v>
      </c>
      <c r="AA13" s="67">
        <v>-677479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13407655</v>
      </c>
      <c r="D15" s="177">
        <f>SUM(D6:D14)</f>
        <v>42816765</v>
      </c>
      <c r="E15" s="77">
        <f t="shared" si="0"/>
        <v>39720453</v>
      </c>
      <c r="F15" s="78">
        <f t="shared" si="0"/>
        <v>52421614</v>
      </c>
      <c r="G15" s="78">
        <f t="shared" si="0"/>
        <v>29706694</v>
      </c>
      <c r="H15" s="78">
        <f t="shared" si="0"/>
        <v>10952746</v>
      </c>
      <c r="I15" s="78">
        <f t="shared" si="0"/>
        <v>-5578265</v>
      </c>
      <c r="J15" s="78">
        <f t="shared" si="0"/>
        <v>35081175</v>
      </c>
      <c r="K15" s="78">
        <f t="shared" si="0"/>
        <v>-4153088</v>
      </c>
      <c r="L15" s="78">
        <f t="shared" si="0"/>
        <v>-2645312</v>
      </c>
      <c r="M15" s="78">
        <f t="shared" si="0"/>
        <v>1085257</v>
      </c>
      <c r="N15" s="78">
        <f t="shared" si="0"/>
        <v>-5713143</v>
      </c>
      <c r="O15" s="78">
        <f t="shared" si="0"/>
        <v>5754620</v>
      </c>
      <c r="P15" s="78">
        <f t="shared" si="0"/>
        <v>-2635372</v>
      </c>
      <c r="Q15" s="78">
        <f t="shared" si="0"/>
        <v>25760721</v>
      </c>
      <c r="R15" s="78">
        <f t="shared" si="0"/>
        <v>28879969</v>
      </c>
      <c r="S15" s="78">
        <f t="shared" si="0"/>
        <v>-7864978</v>
      </c>
      <c r="T15" s="78">
        <f t="shared" si="0"/>
        <v>-8300050</v>
      </c>
      <c r="U15" s="78">
        <f t="shared" si="0"/>
        <v>733792</v>
      </c>
      <c r="V15" s="78">
        <f t="shared" si="0"/>
        <v>-15431236</v>
      </c>
      <c r="W15" s="78">
        <f t="shared" si="0"/>
        <v>42816765</v>
      </c>
      <c r="X15" s="78">
        <f t="shared" si="0"/>
        <v>52421614</v>
      </c>
      <c r="Y15" s="78">
        <f t="shared" si="0"/>
        <v>-9604849</v>
      </c>
      <c r="Z15" s="179">
        <f>+IF(X15&lt;&gt;0,+(Y15/X15)*100,0)</f>
        <v>-18.32230690188211</v>
      </c>
      <c r="AA15" s="79">
        <f>SUM(AA6:AA14)</f>
        <v>52421614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>
        <v>23544</v>
      </c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16519</v>
      </c>
      <c r="D22" s="160"/>
      <c r="E22" s="64">
        <v>1500000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-20337396</v>
      </c>
      <c r="D24" s="160">
        <v>-31866969</v>
      </c>
      <c r="E24" s="64">
        <v>-41127996</v>
      </c>
      <c r="F24" s="65">
        <v>-54381177</v>
      </c>
      <c r="G24" s="65"/>
      <c r="H24" s="65">
        <v>-124843</v>
      </c>
      <c r="I24" s="65">
        <v>-685712</v>
      </c>
      <c r="J24" s="65">
        <v>-810555</v>
      </c>
      <c r="K24" s="65">
        <v>-3647632</v>
      </c>
      <c r="L24" s="65">
        <v>-1317797</v>
      </c>
      <c r="M24" s="65">
        <v>-9246222</v>
      </c>
      <c r="N24" s="65">
        <v>-14211651</v>
      </c>
      <c r="O24" s="65"/>
      <c r="P24" s="65"/>
      <c r="Q24" s="65"/>
      <c r="R24" s="65"/>
      <c r="S24" s="65">
        <v>-14379046</v>
      </c>
      <c r="T24" s="65">
        <v>-34181</v>
      </c>
      <c r="U24" s="65">
        <v>-2431536</v>
      </c>
      <c r="V24" s="65">
        <v>-16844763</v>
      </c>
      <c r="W24" s="65">
        <v>-31866969</v>
      </c>
      <c r="X24" s="65">
        <v>-54381177</v>
      </c>
      <c r="Y24" s="65">
        <v>22514208</v>
      </c>
      <c r="Z24" s="145">
        <v>-41.4</v>
      </c>
      <c r="AA24" s="67">
        <v>-54381177</v>
      </c>
    </row>
    <row r="25" spans="1:27" ht="13.5">
      <c r="A25" s="265" t="s">
        <v>194</v>
      </c>
      <c r="B25" s="266"/>
      <c r="C25" s="177">
        <f aca="true" t="shared" si="1" ref="C25:Y25">SUM(C19:C24)</f>
        <v>-20320877</v>
      </c>
      <c r="D25" s="177">
        <f>SUM(D19:D24)</f>
        <v>-31866969</v>
      </c>
      <c r="E25" s="77">
        <f t="shared" si="1"/>
        <v>-39604452</v>
      </c>
      <c r="F25" s="78">
        <f t="shared" si="1"/>
        <v>-54381177</v>
      </c>
      <c r="G25" s="78">
        <f t="shared" si="1"/>
        <v>0</v>
      </c>
      <c r="H25" s="78">
        <f t="shared" si="1"/>
        <v>-124843</v>
      </c>
      <c r="I25" s="78">
        <f t="shared" si="1"/>
        <v>-685712</v>
      </c>
      <c r="J25" s="78">
        <f t="shared" si="1"/>
        <v>-810555</v>
      </c>
      <c r="K25" s="78">
        <f t="shared" si="1"/>
        <v>-3647632</v>
      </c>
      <c r="L25" s="78">
        <f t="shared" si="1"/>
        <v>-1317797</v>
      </c>
      <c r="M25" s="78">
        <f t="shared" si="1"/>
        <v>-9246222</v>
      </c>
      <c r="N25" s="78">
        <f t="shared" si="1"/>
        <v>-14211651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-14379046</v>
      </c>
      <c r="T25" s="78">
        <f t="shared" si="1"/>
        <v>-34181</v>
      </c>
      <c r="U25" s="78">
        <f t="shared" si="1"/>
        <v>-2431536</v>
      </c>
      <c r="V25" s="78">
        <f t="shared" si="1"/>
        <v>-16844763</v>
      </c>
      <c r="W25" s="78">
        <f t="shared" si="1"/>
        <v>-31866969</v>
      </c>
      <c r="X25" s="78">
        <f t="shared" si="1"/>
        <v>-54381177</v>
      </c>
      <c r="Y25" s="78">
        <f t="shared" si="1"/>
        <v>22514208</v>
      </c>
      <c r="Z25" s="179">
        <f>+IF(X25&lt;&gt;0,+(Y25/X25)*100,0)</f>
        <v>-41.40073687629086</v>
      </c>
      <c r="AA25" s="79">
        <f>SUM(AA19:AA24)</f>
        <v>-54381177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-1330300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-1330300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-8243522</v>
      </c>
      <c r="D36" s="158">
        <f>+D15+D25+D34</f>
        <v>10949796</v>
      </c>
      <c r="E36" s="104">
        <f t="shared" si="3"/>
        <v>116001</v>
      </c>
      <c r="F36" s="105">
        <f t="shared" si="3"/>
        <v>-1959563</v>
      </c>
      <c r="G36" s="105">
        <f t="shared" si="3"/>
        <v>29706694</v>
      </c>
      <c r="H36" s="105">
        <f t="shared" si="3"/>
        <v>10827903</v>
      </c>
      <c r="I36" s="105">
        <f t="shared" si="3"/>
        <v>-6263977</v>
      </c>
      <c r="J36" s="105">
        <f t="shared" si="3"/>
        <v>34270620</v>
      </c>
      <c r="K36" s="105">
        <f t="shared" si="3"/>
        <v>-7800720</v>
      </c>
      <c r="L36" s="105">
        <f t="shared" si="3"/>
        <v>-3963109</v>
      </c>
      <c r="M36" s="105">
        <f t="shared" si="3"/>
        <v>-8160965</v>
      </c>
      <c r="N36" s="105">
        <f t="shared" si="3"/>
        <v>-19924794</v>
      </c>
      <c r="O36" s="105">
        <f t="shared" si="3"/>
        <v>5754620</v>
      </c>
      <c r="P36" s="105">
        <f t="shared" si="3"/>
        <v>-2635372</v>
      </c>
      <c r="Q36" s="105">
        <f t="shared" si="3"/>
        <v>25760721</v>
      </c>
      <c r="R36" s="105">
        <f t="shared" si="3"/>
        <v>28879969</v>
      </c>
      <c r="S36" s="105">
        <f t="shared" si="3"/>
        <v>-22244024</v>
      </c>
      <c r="T36" s="105">
        <f t="shared" si="3"/>
        <v>-8334231</v>
      </c>
      <c r="U36" s="105">
        <f t="shared" si="3"/>
        <v>-1697744</v>
      </c>
      <c r="V36" s="105">
        <f t="shared" si="3"/>
        <v>-32275999</v>
      </c>
      <c r="W36" s="105">
        <f t="shared" si="3"/>
        <v>10949796</v>
      </c>
      <c r="X36" s="105">
        <f t="shared" si="3"/>
        <v>-1959563</v>
      </c>
      <c r="Y36" s="105">
        <f t="shared" si="3"/>
        <v>12909359</v>
      </c>
      <c r="Z36" s="142">
        <f>+IF(X36&lt;&gt;0,+(Y36/X36)*100,0)</f>
        <v>-658.7876480623486</v>
      </c>
      <c r="AA36" s="107">
        <f>+AA15+AA25+AA34</f>
        <v>-1959563</v>
      </c>
    </row>
    <row r="37" spans="1:27" ht="13.5">
      <c r="A37" s="264" t="s">
        <v>202</v>
      </c>
      <c r="B37" s="197" t="s">
        <v>96</v>
      </c>
      <c r="C37" s="158">
        <v>29085680</v>
      </c>
      <c r="D37" s="158">
        <v>1959563</v>
      </c>
      <c r="E37" s="104"/>
      <c r="F37" s="105">
        <v>1959563</v>
      </c>
      <c r="G37" s="105">
        <v>1959563</v>
      </c>
      <c r="H37" s="105">
        <v>31666257</v>
      </c>
      <c r="I37" s="105">
        <v>42494160</v>
      </c>
      <c r="J37" s="105">
        <v>1959563</v>
      </c>
      <c r="K37" s="105">
        <v>36230183</v>
      </c>
      <c r="L37" s="105">
        <v>28429463</v>
      </c>
      <c r="M37" s="105">
        <v>24466354</v>
      </c>
      <c r="N37" s="105">
        <v>36230183</v>
      </c>
      <c r="O37" s="105">
        <v>16305389</v>
      </c>
      <c r="P37" s="105">
        <v>22060009</v>
      </c>
      <c r="Q37" s="105">
        <v>19424637</v>
      </c>
      <c r="R37" s="105">
        <v>16305389</v>
      </c>
      <c r="S37" s="105">
        <v>45185358</v>
      </c>
      <c r="T37" s="105">
        <v>22941334</v>
      </c>
      <c r="U37" s="105">
        <v>14607103</v>
      </c>
      <c r="V37" s="105">
        <v>45185358</v>
      </c>
      <c r="W37" s="105">
        <v>1959563</v>
      </c>
      <c r="X37" s="105">
        <v>1959563</v>
      </c>
      <c r="Y37" s="105"/>
      <c r="Z37" s="142"/>
      <c r="AA37" s="107">
        <v>1959563</v>
      </c>
    </row>
    <row r="38" spans="1:27" ht="13.5">
      <c r="A38" s="282" t="s">
        <v>203</v>
      </c>
      <c r="B38" s="271" t="s">
        <v>96</v>
      </c>
      <c r="C38" s="272">
        <v>20842158</v>
      </c>
      <c r="D38" s="272">
        <v>12909359</v>
      </c>
      <c r="E38" s="273">
        <v>116001</v>
      </c>
      <c r="F38" s="274"/>
      <c r="G38" s="274">
        <v>31666257</v>
      </c>
      <c r="H38" s="274">
        <v>42494160</v>
      </c>
      <c r="I38" s="274">
        <v>36230183</v>
      </c>
      <c r="J38" s="274">
        <v>36230183</v>
      </c>
      <c r="K38" s="274">
        <v>28429463</v>
      </c>
      <c r="L38" s="274">
        <v>24466354</v>
      </c>
      <c r="M38" s="274">
        <v>16305389</v>
      </c>
      <c r="N38" s="274">
        <v>16305389</v>
      </c>
      <c r="O38" s="274">
        <v>22060009</v>
      </c>
      <c r="P38" s="274">
        <v>19424637</v>
      </c>
      <c r="Q38" s="274">
        <v>45185358</v>
      </c>
      <c r="R38" s="274">
        <v>45185358</v>
      </c>
      <c r="S38" s="274">
        <v>22941334</v>
      </c>
      <c r="T38" s="274">
        <v>14607103</v>
      </c>
      <c r="U38" s="274">
        <v>12909359</v>
      </c>
      <c r="V38" s="274">
        <v>12909359</v>
      </c>
      <c r="W38" s="274">
        <v>12909359</v>
      </c>
      <c r="X38" s="274"/>
      <c r="Y38" s="274">
        <v>12909359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2012-08-01T09:30:53Z</dcterms:created>
  <dcterms:modified xsi:type="dcterms:W3CDTF">2012-08-01T09:30:53Z</dcterms:modified>
  <cp:category/>
  <cp:version/>
  <cp:contentType/>
  <cp:contentStatus/>
</cp:coreProperties>
</file>