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<sst xmlns="http://schemas.openxmlformats.org/spreadsheetml/2006/main" count="536" uniqueCount="252">
  <si>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Ga-Segonyana(NC452)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</si>
  <si>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</si>
  <si>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</si>
  <si>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</si>
  <si>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</si>
  <si>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</si>
  <si>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</si>
  <si>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</si>
  <si>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</si>
  <si>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</si>
  <si>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</si>
  <si>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</si>
  <si>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</si>
  <si>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</si>
  <si>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</si>
  <si>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</si>
  <si>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</si>
  <si>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</si>
  <si>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</si>
  <si>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</si>
  <si>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</si>
  <si>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</si>
  <si>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</si>
  <si>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</si>
  <si>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</si>
  <si>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</si>
  <si>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</si>
  <si>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</si>
  <si>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</si>
  <si>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</si>
  <si>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</si>
  <si>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</si>
  <si>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</si>
  <si>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</si>
  <si>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</si>
  <si>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</si>
  <si>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</si>
  <si>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</si>
  <si>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</si>
  <si>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</si>
  <si>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</si>
  <si>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</si>
  <si>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</si>
  <si>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</si>
  <si>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</si>
  <si>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</si>
  <si>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</si>
  <si>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</si>
  <si>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</si>
  <si>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</si>
  <si>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</si>
  <si>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</si>
  <si>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</si>
  <si>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</si>
  <si>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</si>
  <si>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</si>
  <si>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</si>
  <si>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</si>
  <si>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</si>
  <si>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</si>
  <si>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</si>
  <si>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</si>
  <si>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</si>
  <si>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</si>
  <si>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</si>
  <si>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</si>
  <si>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</si>
  <si>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</si>
  <si>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</si>
  <si>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</si>
  <si>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</si>
  <si>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</si>
  <si>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</si>
  <si>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</si>
  <si>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</si>
  <si>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</si>
  <si>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</si>
  <si>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</si>
  <si>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</si>
  <si>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</si>
  <si>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</si>
  <si>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</si>
  <si>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</si>
  <si>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</si>
  <si>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</si>
  <si>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</si>
  <si>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</si>
  <si>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</si>
  <si>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</si>
  <si>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</si>
  <si>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</si>
  <si>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</si>
  <si>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</si>
  <si>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</si>
  <si>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</si>
  <si>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</si>
  <si>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</si>
  <si>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</si>
  <si>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</si>
  <si>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</si>
  <si>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Ga-Segonyana(NC452)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</si>
  <si>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</si>
  <si>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</si>
  <si>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</si>
  <si>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</si>
  <si>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</si>
  <si>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</si>
  <si>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</si>
  <si>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</si>
  <si>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</si>
  <si>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</si>
  <si>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</si>
  <si>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</si>
  <si>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</si>
  <si>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</si>
  <si>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</si>
  <si>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</si>
  <si>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</si>
  <si>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</si>
  <si>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</si>
  <si>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</si>
  <si>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</si>
  <si>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</si>
  <si>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</si>
  <si>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</si>
  <si>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</si>
  <si>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</si>
  <si>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</si>
  <si>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</si>
  <si>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</si>
  <si>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</si>
  <si>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</si>
  <si>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</si>
  <si>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Ga-Segonyana(NC452)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</si>
  <si>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</si>
  <si>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</si>
  <si>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</si>
  <si>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</si>
  <si>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</si>
  <si>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</si>
  <si>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</si>
  <si>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</si>
  <si>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</si>
  <si>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Ga-Segonyana(NC452)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</si>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</sst>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13030789</v>
      </c>
      <c r="C5" s="19"/>
      <c r="D5" s="64">
        <v>19185300</v>
      </c>
      <c r="E5" s="65">
        <v>18474000</v>
      </c>
      <c r="F5" s="65">
        <v>7740169</v>
      </c>
      <c r="G5" s="65">
        <v>1164060</v>
      </c>
      <c r="H5" s="65">
        <v>742391</v>
      </c>
      <c r="I5" s="65">
        <v>9646620</v>
      </c>
      <c r="J5" s="65">
        <v>763746</v>
      </c>
      <c r="K5" s="65">
        <v>808492</v>
      </c>
      <c r="L5" s="65">
        <v>741355</v>
      </c>
      <c r="M5" s="65">
        <v>2313593</v>
      </c>
      <c r="N5" s="65">
        <v>741355</v>
      </c>
      <c r="O5" s="65">
        <v>761709</v>
      </c>
      <c r="P5" s="65">
        <v>754178</v>
      </c>
      <c r="Q5" s="65">
        <v>2257242</v>
      </c>
      <c r="R5" s="65">
        <v>757999</v>
      </c>
      <c r="S5" s="65">
        <v>757999</v>
      </c>
      <c r="T5" s="65">
        <v>0</v>
      </c>
      <c r="U5" s="65">
        <v>1515998</v>
      </c>
      <c r="V5" s="65">
        <v>15733453</v>
      </c>
      <c r="W5" s="65">
        <v>18474000</v>
      </c>
      <c r="X5" s="65">
        <v>-2740547</v>
      </c>
      <c r="Y5" s="66">
        <v>-14.83</v>
      </c>
      <c r="Z5" s="67">
        <v>18474000</v>
      </c>
    </row>
    <row r="6" spans="1:26" ht="13.5">
      <c r="A6" s="63" t="s">
        <v>32</v>
      </c>
      <c r="B6" s="19">
        <v>60981107</v>
      </c>
      <c r="C6" s="19"/>
      <c r="D6" s="64">
        <v>74655766</v>
      </c>
      <c r="E6" s="65">
        <v>65437436</v>
      </c>
      <c r="F6" s="65">
        <v>1183126</v>
      </c>
      <c r="G6" s="65">
        <v>7041184</v>
      </c>
      <c r="H6" s="65">
        <v>8325994</v>
      </c>
      <c r="I6" s="65">
        <v>16550304</v>
      </c>
      <c r="J6" s="65">
        <v>6716598</v>
      </c>
      <c r="K6" s="65">
        <v>10504345</v>
      </c>
      <c r="L6" s="65">
        <v>6239761</v>
      </c>
      <c r="M6" s="65">
        <v>23460704</v>
      </c>
      <c r="N6" s="65">
        <v>7272151</v>
      </c>
      <c r="O6" s="65">
        <v>5411896</v>
      </c>
      <c r="P6" s="65">
        <v>8874970</v>
      </c>
      <c r="Q6" s="65">
        <v>21559017</v>
      </c>
      <c r="R6" s="65">
        <v>6305297</v>
      </c>
      <c r="S6" s="65">
        <v>6074484</v>
      </c>
      <c r="T6" s="65">
        <v>5818612</v>
      </c>
      <c r="U6" s="65">
        <v>18198393</v>
      </c>
      <c r="V6" s="65">
        <v>79768418</v>
      </c>
      <c r="W6" s="65">
        <v>65437436</v>
      </c>
      <c r="X6" s="65">
        <v>14330982</v>
      </c>
      <c r="Y6" s="66">
        <v>21.9</v>
      </c>
      <c r="Z6" s="67">
        <v>65437436</v>
      </c>
    </row>
    <row r="7" spans="1:26" ht="13.5">
      <c r="A7" s="63" t="s">
        <v>33</v>
      </c>
      <c r="B7" s="19">
        <v>1183635</v>
      </c>
      <c r="C7" s="19"/>
      <c r="D7" s="64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6">
        <v>0</v>
      </c>
      <c r="Z7" s="67">
        <v>0</v>
      </c>
    </row>
    <row r="8" spans="1:26" ht="13.5">
      <c r="A8" s="63" t="s">
        <v>34</v>
      </c>
      <c r="B8" s="19">
        <v>80930282</v>
      </c>
      <c r="C8" s="19"/>
      <c r="D8" s="64">
        <v>64015460</v>
      </c>
      <c r="E8" s="65">
        <v>64035000</v>
      </c>
      <c r="F8" s="65">
        <v>23716996</v>
      </c>
      <c r="G8" s="65">
        <v>1944000</v>
      </c>
      <c r="H8" s="65">
        <v>0</v>
      </c>
      <c r="I8" s="65">
        <v>25660996</v>
      </c>
      <c r="J8" s="65">
        <v>646000</v>
      </c>
      <c r="K8" s="65">
        <v>613557</v>
      </c>
      <c r="L8" s="65">
        <v>18554136</v>
      </c>
      <c r="M8" s="65">
        <v>19813693</v>
      </c>
      <c r="N8" s="65">
        <v>64690</v>
      </c>
      <c r="O8" s="65">
        <v>538674</v>
      </c>
      <c r="P8" s="65">
        <v>11632441</v>
      </c>
      <c r="Q8" s="65">
        <v>12235805</v>
      </c>
      <c r="R8" s="65">
        <v>36967</v>
      </c>
      <c r="S8" s="65">
        <v>43970</v>
      </c>
      <c r="T8" s="65">
        <v>5427820</v>
      </c>
      <c r="U8" s="65">
        <v>5508757</v>
      </c>
      <c r="V8" s="65">
        <v>63219251</v>
      </c>
      <c r="W8" s="65">
        <v>64035000</v>
      </c>
      <c r="X8" s="65">
        <v>-815749</v>
      </c>
      <c r="Y8" s="66">
        <v>-1.27</v>
      </c>
      <c r="Z8" s="67">
        <v>64035000</v>
      </c>
    </row>
    <row r="9" spans="1:26" ht="13.5">
      <c r="A9" s="63" t="s">
        <v>35</v>
      </c>
      <c r="B9" s="19">
        <v>12068855</v>
      </c>
      <c r="C9" s="19"/>
      <c r="D9" s="64">
        <v>15671295</v>
      </c>
      <c r="E9" s="65">
        <v>40675596</v>
      </c>
      <c r="F9" s="65">
        <v>416267</v>
      </c>
      <c r="G9" s="65">
        <v>5277146</v>
      </c>
      <c r="H9" s="65">
        <v>1267235</v>
      </c>
      <c r="I9" s="65">
        <v>6960648</v>
      </c>
      <c r="J9" s="65">
        <v>3340509</v>
      </c>
      <c r="K9" s="65">
        <v>22527731</v>
      </c>
      <c r="L9" s="65">
        <v>4031877</v>
      </c>
      <c r="M9" s="65">
        <v>29900117</v>
      </c>
      <c r="N9" s="65">
        <v>2362789</v>
      </c>
      <c r="O9" s="65">
        <v>3889884</v>
      </c>
      <c r="P9" s="65">
        <v>2870396</v>
      </c>
      <c r="Q9" s="65">
        <v>9123069</v>
      </c>
      <c r="R9" s="65">
        <v>8572747</v>
      </c>
      <c r="S9" s="65">
        <v>3733791</v>
      </c>
      <c r="T9" s="65">
        <v>4708086</v>
      </c>
      <c r="U9" s="65">
        <v>17014624</v>
      </c>
      <c r="V9" s="65">
        <v>62998458</v>
      </c>
      <c r="W9" s="65">
        <v>40675596</v>
      </c>
      <c r="X9" s="65">
        <v>22322862</v>
      </c>
      <c r="Y9" s="66">
        <v>54.88</v>
      </c>
      <c r="Z9" s="67">
        <v>40675596</v>
      </c>
    </row>
    <row r="10" spans="1:26" ht="25.5">
      <c r="A10" s="68" t="s">
        <v>213</v>
      </c>
      <c r="B10" s="69">
        <f>SUM(B5:B9)</f>
        <v>168194668</v>
      </c>
      <c r="C10" s="69">
        <f>SUM(C5:C9)</f>
        <v>0</v>
      </c>
      <c r="D10" s="70">
        <f aca="true" t="shared" si="0" ref="D10:Z10">SUM(D5:D9)</f>
        <v>173527821</v>
      </c>
      <c r="E10" s="71">
        <f t="shared" si="0"/>
        <v>188622032</v>
      </c>
      <c r="F10" s="71">
        <f t="shared" si="0"/>
        <v>33056558</v>
      </c>
      <c r="G10" s="71">
        <f t="shared" si="0"/>
        <v>15426390</v>
      </c>
      <c r="H10" s="71">
        <f t="shared" si="0"/>
        <v>10335620</v>
      </c>
      <c r="I10" s="71">
        <f t="shared" si="0"/>
        <v>58818568</v>
      </c>
      <c r="J10" s="71">
        <f t="shared" si="0"/>
        <v>11466853</v>
      </c>
      <c r="K10" s="71">
        <f t="shared" si="0"/>
        <v>34454125</v>
      </c>
      <c r="L10" s="71">
        <f t="shared" si="0"/>
        <v>29567129</v>
      </c>
      <c r="M10" s="71">
        <f t="shared" si="0"/>
        <v>75488107</v>
      </c>
      <c r="N10" s="71">
        <f t="shared" si="0"/>
        <v>10440985</v>
      </c>
      <c r="O10" s="71">
        <f t="shared" si="0"/>
        <v>10602163</v>
      </c>
      <c r="P10" s="71">
        <f t="shared" si="0"/>
        <v>24131985</v>
      </c>
      <c r="Q10" s="71">
        <f t="shared" si="0"/>
        <v>45175133</v>
      </c>
      <c r="R10" s="71">
        <f t="shared" si="0"/>
        <v>15673010</v>
      </c>
      <c r="S10" s="71">
        <f t="shared" si="0"/>
        <v>10610244</v>
      </c>
      <c r="T10" s="71">
        <f t="shared" si="0"/>
        <v>15954518</v>
      </c>
      <c r="U10" s="71">
        <f t="shared" si="0"/>
        <v>42237772</v>
      </c>
      <c r="V10" s="71">
        <f t="shared" si="0"/>
        <v>221719580</v>
      </c>
      <c r="W10" s="71">
        <f t="shared" si="0"/>
        <v>188622032</v>
      </c>
      <c r="X10" s="71">
        <f t="shared" si="0"/>
        <v>33097548</v>
      </c>
      <c r="Y10" s="72">
        <f>+IF(W10&lt;&gt;0,(X10/W10)*100,0)</f>
        <v>17.547021230266463</v>
      </c>
      <c r="Z10" s="73">
        <f t="shared" si="0"/>
        <v>188622032</v>
      </c>
    </row>
    <row r="11" spans="1:26" ht="13.5">
      <c r="A11" s="63" t="s">
        <v>37</v>
      </c>
      <c r="B11" s="19">
        <v>36586991</v>
      </c>
      <c r="C11" s="19"/>
      <c r="D11" s="64">
        <v>57655167</v>
      </c>
      <c r="E11" s="65">
        <v>42099765</v>
      </c>
      <c r="F11" s="65">
        <v>3595280</v>
      </c>
      <c r="G11" s="65">
        <v>3475218</v>
      </c>
      <c r="H11" s="65">
        <v>4118148</v>
      </c>
      <c r="I11" s="65">
        <v>11188646</v>
      </c>
      <c r="J11" s="65">
        <v>3698278</v>
      </c>
      <c r="K11" s="65">
        <v>4070980</v>
      </c>
      <c r="L11" s="65">
        <v>4309566</v>
      </c>
      <c r="M11" s="65">
        <v>12078824</v>
      </c>
      <c r="N11" s="65">
        <v>3808749</v>
      </c>
      <c r="O11" s="65">
        <v>3036687</v>
      </c>
      <c r="P11" s="65">
        <v>2962471</v>
      </c>
      <c r="Q11" s="65">
        <v>9807907</v>
      </c>
      <c r="R11" s="65">
        <v>3306412</v>
      </c>
      <c r="S11" s="65">
        <v>3569045</v>
      </c>
      <c r="T11" s="65">
        <v>2575921</v>
      </c>
      <c r="U11" s="65">
        <v>9451378</v>
      </c>
      <c r="V11" s="65">
        <v>42526755</v>
      </c>
      <c r="W11" s="65">
        <v>42099765</v>
      </c>
      <c r="X11" s="65">
        <v>426990</v>
      </c>
      <c r="Y11" s="66">
        <v>1.01</v>
      </c>
      <c r="Z11" s="67">
        <v>42099765</v>
      </c>
    </row>
    <row r="12" spans="1:26" ht="13.5">
      <c r="A12" s="63" t="s">
        <v>38</v>
      </c>
      <c r="B12" s="19">
        <v>5266644</v>
      </c>
      <c r="C12" s="19"/>
      <c r="D12" s="64">
        <v>0</v>
      </c>
      <c r="E12" s="65">
        <v>6710251</v>
      </c>
      <c r="F12" s="65">
        <v>0</v>
      </c>
      <c r="G12" s="65">
        <v>387926</v>
      </c>
      <c r="H12" s="65">
        <v>0</v>
      </c>
      <c r="I12" s="65">
        <v>387926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542600</v>
      </c>
      <c r="P12" s="65">
        <v>679867</v>
      </c>
      <c r="Q12" s="65">
        <v>1222467</v>
      </c>
      <c r="R12" s="65">
        <v>581008</v>
      </c>
      <c r="S12" s="65">
        <v>572049</v>
      </c>
      <c r="T12" s="65">
        <v>554179</v>
      </c>
      <c r="U12" s="65">
        <v>1707236</v>
      </c>
      <c r="V12" s="65">
        <v>3317629</v>
      </c>
      <c r="W12" s="65">
        <v>6710251</v>
      </c>
      <c r="X12" s="65">
        <v>-3392622</v>
      </c>
      <c r="Y12" s="66">
        <v>-50.56</v>
      </c>
      <c r="Z12" s="67">
        <v>6710251</v>
      </c>
    </row>
    <row r="13" spans="1:26" ht="13.5">
      <c r="A13" s="63" t="s">
        <v>214</v>
      </c>
      <c r="B13" s="19">
        <v>40524328</v>
      </c>
      <c r="C13" s="19"/>
      <c r="D13" s="64">
        <v>13058380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4102974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30543229</v>
      </c>
      <c r="C15" s="19"/>
      <c r="D15" s="64">
        <v>43698660</v>
      </c>
      <c r="E15" s="65">
        <v>43698660</v>
      </c>
      <c r="F15" s="65">
        <v>4454693</v>
      </c>
      <c r="G15" s="65">
        <v>6139031</v>
      </c>
      <c r="H15" s="65">
        <v>4826412</v>
      </c>
      <c r="I15" s="65">
        <v>15420136</v>
      </c>
      <c r="J15" s="65">
        <v>2785653</v>
      </c>
      <c r="K15" s="65">
        <v>2781931</v>
      </c>
      <c r="L15" s="65">
        <v>2844699</v>
      </c>
      <c r="M15" s="65">
        <v>8412283</v>
      </c>
      <c r="N15" s="65">
        <v>2739983</v>
      </c>
      <c r="O15" s="65">
        <v>3139599</v>
      </c>
      <c r="P15" s="65">
        <v>2856265</v>
      </c>
      <c r="Q15" s="65">
        <v>8735847</v>
      </c>
      <c r="R15" s="65">
        <v>2782310</v>
      </c>
      <c r="S15" s="65">
        <v>1878548</v>
      </c>
      <c r="T15" s="65">
        <v>4304007</v>
      </c>
      <c r="U15" s="65">
        <v>8964865</v>
      </c>
      <c r="V15" s="65">
        <v>41533131</v>
      </c>
      <c r="W15" s="65">
        <v>43698660</v>
      </c>
      <c r="X15" s="65">
        <v>-2165529</v>
      </c>
      <c r="Y15" s="66">
        <v>-4.96</v>
      </c>
      <c r="Z15" s="67">
        <v>43698660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90091014</v>
      </c>
      <c r="C17" s="19"/>
      <c r="D17" s="64">
        <v>52944644</v>
      </c>
      <c r="E17" s="65">
        <v>95107356</v>
      </c>
      <c r="F17" s="65">
        <v>2263728</v>
      </c>
      <c r="G17" s="65">
        <v>9959155</v>
      </c>
      <c r="H17" s="65">
        <v>3800465</v>
      </c>
      <c r="I17" s="65">
        <v>16023348</v>
      </c>
      <c r="J17" s="65">
        <v>6373625</v>
      </c>
      <c r="K17" s="65">
        <v>24149269</v>
      </c>
      <c r="L17" s="65">
        <v>6170290</v>
      </c>
      <c r="M17" s="65">
        <v>36693184</v>
      </c>
      <c r="N17" s="65">
        <v>5939503</v>
      </c>
      <c r="O17" s="65">
        <v>11635045</v>
      </c>
      <c r="P17" s="65">
        <v>5137325</v>
      </c>
      <c r="Q17" s="65">
        <v>22711873</v>
      </c>
      <c r="R17" s="65">
        <v>8916129</v>
      </c>
      <c r="S17" s="65">
        <v>9805362</v>
      </c>
      <c r="T17" s="65">
        <v>8821363</v>
      </c>
      <c r="U17" s="65">
        <v>27542854</v>
      </c>
      <c r="V17" s="65">
        <v>102971259</v>
      </c>
      <c r="W17" s="65">
        <v>95107356</v>
      </c>
      <c r="X17" s="65">
        <v>7863903</v>
      </c>
      <c r="Y17" s="66">
        <v>8.27</v>
      </c>
      <c r="Z17" s="67">
        <v>95107356</v>
      </c>
    </row>
    <row r="18" spans="1:26" ht="13.5">
      <c r="A18" s="75" t="s">
        <v>44</v>
      </c>
      <c r="B18" s="76">
        <f>SUM(B11:B17)</f>
        <v>207115180</v>
      </c>
      <c r="C18" s="76">
        <f>SUM(C11:C17)</f>
        <v>0</v>
      </c>
      <c r="D18" s="77">
        <f aca="true" t="shared" si="1" ref="D18:Z18">SUM(D11:D17)</f>
        <v>167356851</v>
      </c>
      <c r="E18" s="78">
        <f t="shared" si="1"/>
        <v>187616032</v>
      </c>
      <c r="F18" s="78">
        <f t="shared" si="1"/>
        <v>10313701</v>
      </c>
      <c r="G18" s="78">
        <f t="shared" si="1"/>
        <v>19961330</v>
      </c>
      <c r="H18" s="78">
        <f t="shared" si="1"/>
        <v>12745025</v>
      </c>
      <c r="I18" s="78">
        <f t="shared" si="1"/>
        <v>43020056</v>
      </c>
      <c r="J18" s="78">
        <f t="shared" si="1"/>
        <v>12857556</v>
      </c>
      <c r="K18" s="78">
        <f t="shared" si="1"/>
        <v>31002180</v>
      </c>
      <c r="L18" s="78">
        <f t="shared" si="1"/>
        <v>13324555</v>
      </c>
      <c r="M18" s="78">
        <f t="shared" si="1"/>
        <v>57184291</v>
      </c>
      <c r="N18" s="78">
        <f t="shared" si="1"/>
        <v>12488235</v>
      </c>
      <c r="O18" s="78">
        <f t="shared" si="1"/>
        <v>18353931</v>
      </c>
      <c r="P18" s="78">
        <f t="shared" si="1"/>
        <v>11635928</v>
      </c>
      <c r="Q18" s="78">
        <f t="shared" si="1"/>
        <v>42478094</v>
      </c>
      <c r="R18" s="78">
        <f t="shared" si="1"/>
        <v>15585859</v>
      </c>
      <c r="S18" s="78">
        <f t="shared" si="1"/>
        <v>15825004</v>
      </c>
      <c r="T18" s="78">
        <f t="shared" si="1"/>
        <v>16255470</v>
      </c>
      <c r="U18" s="78">
        <f t="shared" si="1"/>
        <v>47666333</v>
      </c>
      <c r="V18" s="78">
        <f t="shared" si="1"/>
        <v>190348774</v>
      </c>
      <c r="W18" s="78">
        <f t="shared" si="1"/>
        <v>187616032</v>
      </c>
      <c r="X18" s="78">
        <f t="shared" si="1"/>
        <v>2732742</v>
      </c>
      <c r="Y18" s="72">
        <f>+IF(W18&lt;&gt;0,(X18/W18)*100,0)</f>
        <v>1.456561025659044</v>
      </c>
      <c r="Z18" s="79">
        <f t="shared" si="1"/>
        <v>187616032</v>
      </c>
    </row>
    <row r="19" spans="1:26" ht="13.5">
      <c r="A19" s="75" t="s">
        <v>45</v>
      </c>
      <c r="B19" s="80">
        <f>+B10-B18</f>
        <v>-38920512</v>
      </c>
      <c r="C19" s="80">
        <f>+C10-C18</f>
        <v>0</v>
      </c>
      <c r="D19" s="81">
        <f aca="true" t="shared" si="2" ref="D19:Z19">+D10-D18</f>
        <v>6170970</v>
      </c>
      <c r="E19" s="82">
        <f t="shared" si="2"/>
        <v>1006000</v>
      </c>
      <c r="F19" s="82">
        <f t="shared" si="2"/>
        <v>22742857</v>
      </c>
      <c r="G19" s="82">
        <f t="shared" si="2"/>
        <v>-4534940</v>
      </c>
      <c r="H19" s="82">
        <f t="shared" si="2"/>
        <v>-2409405</v>
      </c>
      <c r="I19" s="82">
        <f t="shared" si="2"/>
        <v>15798512</v>
      </c>
      <c r="J19" s="82">
        <f t="shared" si="2"/>
        <v>-1390703</v>
      </c>
      <c r="K19" s="82">
        <f t="shared" si="2"/>
        <v>3451945</v>
      </c>
      <c r="L19" s="82">
        <f t="shared" si="2"/>
        <v>16242574</v>
      </c>
      <c r="M19" s="82">
        <f t="shared" si="2"/>
        <v>18303816</v>
      </c>
      <c r="N19" s="82">
        <f t="shared" si="2"/>
        <v>-2047250</v>
      </c>
      <c r="O19" s="82">
        <f t="shared" si="2"/>
        <v>-7751768</v>
      </c>
      <c r="P19" s="82">
        <f t="shared" si="2"/>
        <v>12496057</v>
      </c>
      <c r="Q19" s="82">
        <f t="shared" si="2"/>
        <v>2697039</v>
      </c>
      <c r="R19" s="82">
        <f t="shared" si="2"/>
        <v>87151</v>
      </c>
      <c r="S19" s="82">
        <f t="shared" si="2"/>
        <v>-5214760</v>
      </c>
      <c r="T19" s="82">
        <f t="shared" si="2"/>
        <v>-300952</v>
      </c>
      <c r="U19" s="82">
        <f t="shared" si="2"/>
        <v>-5428561</v>
      </c>
      <c r="V19" s="82">
        <f t="shared" si="2"/>
        <v>31370806</v>
      </c>
      <c r="W19" s="82">
        <f>IF(E10=E18,0,W10-W18)</f>
        <v>1006000</v>
      </c>
      <c r="X19" s="82">
        <f t="shared" si="2"/>
        <v>30364806</v>
      </c>
      <c r="Y19" s="83">
        <f>+IF(W19&lt;&gt;0,(X19/W19)*100,0)</f>
        <v>3018.3703777335986</v>
      </c>
      <c r="Z19" s="84">
        <f t="shared" si="2"/>
        <v>1006000</v>
      </c>
    </row>
    <row r="20" spans="1:26" ht="13.5">
      <c r="A20" s="63" t="s">
        <v>46</v>
      </c>
      <c r="B20" s="19">
        <v>27441703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-11478809</v>
      </c>
      <c r="C22" s="91">
        <f>SUM(C19:C21)</f>
        <v>0</v>
      </c>
      <c r="D22" s="92">
        <f aca="true" t="shared" si="3" ref="D22:Z22">SUM(D19:D21)</f>
        <v>6170970</v>
      </c>
      <c r="E22" s="93">
        <f t="shared" si="3"/>
        <v>1006000</v>
      </c>
      <c r="F22" s="93">
        <f t="shared" si="3"/>
        <v>22742857</v>
      </c>
      <c r="G22" s="93">
        <f t="shared" si="3"/>
        <v>-4534940</v>
      </c>
      <c r="H22" s="93">
        <f t="shared" si="3"/>
        <v>-2409405</v>
      </c>
      <c r="I22" s="93">
        <f t="shared" si="3"/>
        <v>15798512</v>
      </c>
      <c r="J22" s="93">
        <f t="shared" si="3"/>
        <v>-1390703</v>
      </c>
      <c r="K22" s="93">
        <f t="shared" si="3"/>
        <v>3451945</v>
      </c>
      <c r="L22" s="93">
        <f t="shared" si="3"/>
        <v>16242574</v>
      </c>
      <c r="M22" s="93">
        <f t="shared" si="3"/>
        <v>18303816</v>
      </c>
      <c r="N22" s="93">
        <f t="shared" si="3"/>
        <v>-2047250</v>
      </c>
      <c r="O22" s="93">
        <f t="shared" si="3"/>
        <v>-7751768</v>
      </c>
      <c r="P22" s="93">
        <f t="shared" si="3"/>
        <v>12496057</v>
      </c>
      <c r="Q22" s="93">
        <f t="shared" si="3"/>
        <v>2697039</v>
      </c>
      <c r="R22" s="93">
        <f t="shared" si="3"/>
        <v>87151</v>
      </c>
      <c r="S22" s="93">
        <f t="shared" si="3"/>
        <v>-5214760</v>
      </c>
      <c r="T22" s="93">
        <f t="shared" si="3"/>
        <v>-300952</v>
      </c>
      <c r="U22" s="93">
        <f t="shared" si="3"/>
        <v>-5428561</v>
      </c>
      <c r="V22" s="93">
        <f t="shared" si="3"/>
        <v>31370806</v>
      </c>
      <c r="W22" s="93">
        <f t="shared" si="3"/>
        <v>1006000</v>
      </c>
      <c r="X22" s="93">
        <f t="shared" si="3"/>
        <v>30364806</v>
      </c>
      <c r="Y22" s="94">
        <f>+IF(W22&lt;&gt;0,(X22/W22)*100,0)</f>
        <v>3018.3703777335986</v>
      </c>
      <c r="Z22" s="95">
        <f t="shared" si="3"/>
        <v>1006000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-11478809</v>
      </c>
      <c r="C24" s="80">
        <f>SUM(C22:C23)</f>
        <v>0</v>
      </c>
      <c r="D24" s="81">
        <f aca="true" t="shared" si="4" ref="D24:Z24">SUM(D22:D23)</f>
        <v>6170970</v>
      </c>
      <c r="E24" s="82">
        <f t="shared" si="4"/>
        <v>1006000</v>
      </c>
      <c r="F24" s="82">
        <f t="shared" si="4"/>
        <v>22742857</v>
      </c>
      <c r="G24" s="82">
        <f t="shared" si="4"/>
        <v>-4534940</v>
      </c>
      <c r="H24" s="82">
        <f t="shared" si="4"/>
        <v>-2409405</v>
      </c>
      <c r="I24" s="82">
        <f t="shared" si="4"/>
        <v>15798512</v>
      </c>
      <c r="J24" s="82">
        <f t="shared" si="4"/>
        <v>-1390703</v>
      </c>
      <c r="K24" s="82">
        <f t="shared" si="4"/>
        <v>3451945</v>
      </c>
      <c r="L24" s="82">
        <f t="shared" si="4"/>
        <v>16242574</v>
      </c>
      <c r="M24" s="82">
        <f t="shared" si="4"/>
        <v>18303816</v>
      </c>
      <c r="N24" s="82">
        <f t="shared" si="4"/>
        <v>-2047250</v>
      </c>
      <c r="O24" s="82">
        <f t="shared" si="4"/>
        <v>-7751768</v>
      </c>
      <c r="P24" s="82">
        <f t="shared" si="4"/>
        <v>12496057</v>
      </c>
      <c r="Q24" s="82">
        <f t="shared" si="4"/>
        <v>2697039</v>
      </c>
      <c r="R24" s="82">
        <f t="shared" si="4"/>
        <v>87151</v>
      </c>
      <c r="S24" s="82">
        <f t="shared" si="4"/>
        <v>-5214760</v>
      </c>
      <c r="T24" s="82">
        <f t="shared" si="4"/>
        <v>-300952</v>
      </c>
      <c r="U24" s="82">
        <f t="shared" si="4"/>
        <v>-5428561</v>
      </c>
      <c r="V24" s="82">
        <f t="shared" si="4"/>
        <v>31370806</v>
      </c>
      <c r="W24" s="82">
        <f t="shared" si="4"/>
        <v>1006000</v>
      </c>
      <c r="X24" s="82">
        <f t="shared" si="4"/>
        <v>30364806</v>
      </c>
      <c r="Y24" s="83">
        <f>+IF(W24&lt;&gt;0,(X24/W24)*100,0)</f>
        <v>3018.3703777335986</v>
      </c>
      <c r="Z24" s="84">
        <f t="shared" si="4"/>
        <v>1006000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31197437</v>
      </c>
      <c r="C27" s="22"/>
      <c r="D27" s="104">
        <v>61274269</v>
      </c>
      <c r="E27" s="105">
        <v>57674269</v>
      </c>
      <c r="F27" s="105">
        <v>5208277</v>
      </c>
      <c r="G27" s="105">
        <v>4298591</v>
      </c>
      <c r="H27" s="105">
        <v>9064844</v>
      </c>
      <c r="I27" s="105">
        <v>18571712</v>
      </c>
      <c r="J27" s="105">
        <v>1130108</v>
      </c>
      <c r="K27" s="105">
        <v>5738117</v>
      </c>
      <c r="L27" s="105">
        <v>1506744</v>
      </c>
      <c r="M27" s="105">
        <v>8374969</v>
      </c>
      <c r="N27" s="105">
        <v>53106</v>
      </c>
      <c r="O27" s="105">
        <v>403946</v>
      </c>
      <c r="P27" s="105">
        <v>2788974</v>
      </c>
      <c r="Q27" s="105">
        <v>3246026</v>
      </c>
      <c r="R27" s="105">
        <v>1353353</v>
      </c>
      <c r="S27" s="105">
        <v>1126334</v>
      </c>
      <c r="T27" s="105">
        <v>8936759</v>
      </c>
      <c r="U27" s="105">
        <v>11416446</v>
      </c>
      <c r="V27" s="105">
        <v>41609153</v>
      </c>
      <c r="W27" s="105">
        <v>57674269</v>
      </c>
      <c r="X27" s="105">
        <v>-16065116</v>
      </c>
      <c r="Y27" s="106">
        <v>-27.85</v>
      </c>
      <c r="Z27" s="107">
        <v>57674269</v>
      </c>
    </row>
    <row r="28" spans="1:26" ht="13.5">
      <c r="A28" s="108" t="s">
        <v>46</v>
      </c>
      <c r="B28" s="19">
        <v>27295321</v>
      </c>
      <c r="C28" s="19"/>
      <c r="D28" s="64">
        <v>50473999</v>
      </c>
      <c r="E28" s="65">
        <v>45473999</v>
      </c>
      <c r="F28" s="65">
        <v>4249997</v>
      </c>
      <c r="G28" s="65">
        <v>1128448</v>
      </c>
      <c r="H28" s="65">
        <v>6089794</v>
      </c>
      <c r="I28" s="65">
        <v>11468239</v>
      </c>
      <c r="J28" s="65">
        <v>155601</v>
      </c>
      <c r="K28" s="65">
        <v>2542017</v>
      </c>
      <c r="L28" s="65">
        <v>1506744</v>
      </c>
      <c r="M28" s="65">
        <v>4204362</v>
      </c>
      <c r="N28" s="65">
        <v>53106</v>
      </c>
      <c r="O28" s="65">
        <v>403946</v>
      </c>
      <c r="P28" s="65">
        <v>1438330</v>
      </c>
      <c r="Q28" s="65">
        <v>1895382</v>
      </c>
      <c r="R28" s="65">
        <v>1353353</v>
      </c>
      <c r="S28" s="65">
        <v>1126334</v>
      </c>
      <c r="T28" s="65">
        <v>8936759</v>
      </c>
      <c r="U28" s="65">
        <v>11416446</v>
      </c>
      <c r="V28" s="65">
        <v>28984429</v>
      </c>
      <c r="W28" s="65">
        <v>45473999</v>
      </c>
      <c r="X28" s="65">
        <v>-16489570</v>
      </c>
      <c r="Y28" s="66">
        <v>-36.26</v>
      </c>
      <c r="Z28" s="67">
        <v>45473999</v>
      </c>
    </row>
    <row r="29" spans="1:26" ht="13.5">
      <c r="A29" s="63" t="s">
        <v>218</v>
      </c>
      <c r="B29" s="19">
        <v>2627270</v>
      </c>
      <c r="C29" s="19"/>
      <c r="D29" s="64">
        <v>0</v>
      </c>
      <c r="E29" s="65">
        <v>0</v>
      </c>
      <c r="F29" s="65">
        <v>271315</v>
      </c>
      <c r="G29" s="65">
        <v>2101807</v>
      </c>
      <c r="H29" s="65">
        <v>2710031</v>
      </c>
      <c r="I29" s="65">
        <v>5083153</v>
      </c>
      <c r="J29" s="65">
        <v>157493</v>
      </c>
      <c r="K29" s="65">
        <v>0</v>
      </c>
      <c r="L29" s="65">
        <v>0</v>
      </c>
      <c r="M29" s="65">
        <v>157493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5240646</v>
      </c>
      <c r="W29" s="65">
        <v>0</v>
      </c>
      <c r="X29" s="65">
        <v>5240646</v>
      </c>
      <c r="Y29" s="66">
        <v>0</v>
      </c>
      <c r="Z29" s="67">
        <v>0</v>
      </c>
    </row>
    <row r="30" spans="1:26" ht="13.5">
      <c r="A30" s="63" t="s">
        <v>52</v>
      </c>
      <c r="B30" s="19">
        <v>1274846</v>
      </c>
      <c r="C30" s="19"/>
      <c r="D30" s="64">
        <v>8694270</v>
      </c>
      <c r="E30" s="65">
        <v>11194270</v>
      </c>
      <c r="F30" s="65">
        <v>686965</v>
      </c>
      <c r="G30" s="65">
        <v>993836</v>
      </c>
      <c r="H30" s="65">
        <v>265019</v>
      </c>
      <c r="I30" s="65">
        <v>1945820</v>
      </c>
      <c r="J30" s="65">
        <v>817014</v>
      </c>
      <c r="K30" s="65">
        <v>3196100</v>
      </c>
      <c r="L30" s="65">
        <v>0</v>
      </c>
      <c r="M30" s="65">
        <v>4013114</v>
      </c>
      <c r="N30" s="65">
        <v>0</v>
      </c>
      <c r="O30" s="65">
        <v>0</v>
      </c>
      <c r="P30" s="65">
        <v>1303435</v>
      </c>
      <c r="Q30" s="65">
        <v>1303435</v>
      </c>
      <c r="R30" s="65">
        <v>0</v>
      </c>
      <c r="S30" s="65">
        <v>0</v>
      </c>
      <c r="T30" s="65">
        <v>0</v>
      </c>
      <c r="U30" s="65">
        <v>0</v>
      </c>
      <c r="V30" s="65">
        <v>7262369</v>
      </c>
      <c r="W30" s="65">
        <v>11194270</v>
      </c>
      <c r="X30" s="65">
        <v>-3931901</v>
      </c>
      <c r="Y30" s="66">
        <v>-35.12</v>
      </c>
      <c r="Z30" s="67">
        <v>11194270</v>
      </c>
    </row>
    <row r="31" spans="1:26" ht="13.5">
      <c r="A31" s="63" t="s">
        <v>53</v>
      </c>
      <c r="B31" s="19">
        <v>0</v>
      </c>
      <c r="C31" s="19"/>
      <c r="D31" s="64">
        <v>2106000</v>
      </c>
      <c r="E31" s="65">
        <v>1006000</v>
      </c>
      <c r="F31" s="65">
        <v>0</v>
      </c>
      <c r="G31" s="65">
        <v>74500</v>
      </c>
      <c r="H31" s="65">
        <v>0</v>
      </c>
      <c r="I31" s="65">
        <v>74500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47209</v>
      </c>
      <c r="Q31" s="65">
        <v>47209</v>
      </c>
      <c r="R31" s="65">
        <v>0</v>
      </c>
      <c r="S31" s="65">
        <v>0</v>
      </c>
      <c r="T31" s="65">
        <v>0</v>
      </c>
      <c r="U31" s="65">
        <v>0</v>
      </c>
      <c r="V31" s="65">
        <v>121709</v>
      </c>
      <c r="W31" s="65">
        <v>1006000</v>
      </c>
      <c r="X31" s="65">
        <v>-884291</v>
      </c>
      <c r="Y31" s="66">
        <v>-87.9</v>
      </c>
      <c r="Z31" s="67">
        <v>1006000</v>
      </c>
    </row>
    <row r="32" spans="1:26" ht="13.5">
      <c r="A32" s="75" t="s">
        <v>54</v>
      </c>
      <c r="B32" s="22">
        <f>SUM(B28:B31)</f>
        <v>31197437</v>
      </c>
      <c r="C32" s="22">
        <f>SUM(C28:C31)</f>
        <v>0</v>
      </c>
      <c r="D32" s="104">
        <f aca="true" t="shared" si="5" ref="D32:Z32">SUM(D28:D31)</f>
        <v>61274269</v>
      </c>
      <c r="E32" s="105">
        <f t="shared" si="5"/>
        <v>57674269</v>
      </c>
      <c r="F32" s="105">
        <f t="shared" si="5"/>
        <v>5208277</v>
      </c>
      <c r="G32" s="105">
        <f t="shared" si="5"/>
        <v>4298591</v>
      </c>
      <c r="H32" s="105">
        <f t="shared" si="5"/>
        <v>9064844</v>
      </c>
      <c r="I32" s="105">
        <f t="shared" si="5"/>
        <v>18571712</v>
      </c>
      <c r="J32" s="105">
        <f t="shared" si="5"/>
        <v>1130108</v>
      </c>
      <c r="K32" s="105">
        <f t="shared" si="5"/>
        <v>5738117</v>
      </c>
      <c r="L32" s="105">
        <f t="shared" si="5"/>
        <v>1506744</v>
      </c>
      <c r="M32" s="105">
        <f t="shared" si="5"/>
        <v>8374969</v>
      </c>
      <c r="N32" s="105">
        <f t="shared" si="5"/>
        <v>53106</v>
      </c>
      <c r="O32" s="105">
        <f t="shared" si="5"/>
        <v>403946</v>
      </c>
      <c r="P32" s="105">
        <f t="shared" si="5"/>
        <v>2788974</v>
      </c>
      <c r="Q32" s="105">
        <f t="shared" si="5"/>
        <v>3246026</v>
      </c>
      <c r="R32" s="105">
        <f t="shared" si="5"/>
        <v>1353353</v>
      </c>
      <c r="S32" s="105">
        <f t="shared" si="5"/>
        <v>1126334</v>
      </c>
      <c r="T32" s="105">
        <f t="shared" si="5"/>
        <v>8936759</v>
      </c>
      <c r="U32" s="105">
        <f t="shared" si="5"/>
        <v>11416446</v>
      </c>
      <c r="V32" s="105">
        <f t="shared" si="5"/>
        <v>41609153</v>
      </c>
      <c r="W32" s="105">
        <f t="shared" si="5"/>
        <v>57674269</v>
      </c>
      <c r="X32" s="105">
        <f t="shared" si="5"/>
        <v>-16065116</v>
      </c>
      <c r="Y32" s="106">
        <f>+IF(W32&lt;&gt;0,(X32/W32)*100,0)</f>
        <v>-27.854910480096418</v>
      </c>
      <c r="Z32" s="107">
        <f t="shared" si="5"/>
        <v>57674269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25788518</v>
      </c>
      <c r="C35" s="19"/>
      <c r="D35" s="64">
        <v>45747099</v>
      </c>
      <c r="E35" s="65">
        <v>45747099</v>
      </c>
      <c r="F35" s="65">
        <v>3585358</v>
      </c>
      <c r="G35" s="65">
        <v>3585358</v>
      </c>
      <c r="H35" s="65">
        <v>3585358</v>
      </c>
      <c r="I35" s="65">
        <v>10756074</v>
      </c>
      <c r="J35" s="65">
        <v>3585358</v>
      </c>
      <c r="K35" s="65">
        <v>3585358</v>
      </c>
      <c r="L35" s="65">
        <v>3585358</v>
      </c>
      <c r="M35" s="65">
        <v>10756074</v>
      </c>
      <c r="N35" s="65">
        <v>3585358</v>
      </c>
      <c r="O35" s="65">
        <v>3585358</v>
      </c>
      <c r="P35" s="65">
        <v>3585358</v>
      </c>
      <c r="Q35" s="65">
        <v>10756074</v>
      </c>
      <c r="R35" s="65">
        <v>3585358</v>
      </c>
      <c r="S35" s="65">
        <v>3585358</v>
      </c>
      <c r="T35" s="65">
        <v>0</v>
      </c>
      <c r="U35" s="65">
        <v>7170716</v>
      </c>
      <c r="V35" s="65">
        <v>39438938</v>
      </c>
      <c r="W35" s="65">
        <v>45747099</v>
      </c>
      <c r="X35" s="65">
        <v>-6308161</v>
      </c>
      <c r="Y35" s="66">
        <v>-13.79</v>
      </c>
      <c r="Z35" s="67">
        <v>45747099</v>
      </c>
    </row>
    <row r="36" spans="1:26" ht="13.5">
      <c r="A36" s="63" t="s">
        <v>57</v>
      </c>
      <c r="B36" s="19">
        <v>954146467</v>
      </c>
      <c r="C36" s="19"/>
      <c r="D36" s="64">
        <v>192068808</v>
      </c>
      <c r="E36" s="65">
        <v>192068808</v>
      </c>
      <c r="F36" s="65">
        <v>14958630</v>
      </c>
      <c r="G36" s="65">
        <v>14958630</v>
      </c>
      <c r="H36" s="65">
        <v>14958630</v>
      </c>
      <c r="I36" s="65">
        <v>44875890</v>
      </c>
      <c r="J36" s="65">
        <v>14958630</v>
      </c>
      <c r="K36" s="65">
        <v>14958630</v>
      </c>
      <c r="L36" s="65">
        <v>14958630</v>
      </c>
      <c r="M36" s="65">
        <v>44875890</v>
      </c>
      <c r="N36" s="65">
        <v>14958630</v>
      </c>
      <c r="O36" s="65">
        <v>14958630</v>
      </c>
      <c r="P36" s="65">
        <v>14958630</v>
      </c>
      <c r="Q36" s="65">
        <v>44875890</v>
      </c>
      <c r="R36" s="65">
        <v>14958630</v>
      </c>
      <c r="S36" s="65">
        <v>14958630</v>
      </c>
      <c r="T36" s="65">
        <v>0</v>
      </c>
      <c r="U36" s="65">
        <v>29917260</v>
      </c>
      <c r="V36" s="65">
        <v>164544930</v>
      </c>
      <c r="W36" s="65">
        <v>192068808</v>
      </c>
      <c r="X36" s="65">
        <v>-27523878</v>
      </c>
      <c r="Y36" s="66">
        <v>-14.33</v>
      </c>
      <c r="Z36" s="67">
        <v>192068808</v>
      </c>
    </row>
    <row r="37" spans="1:26" ht="13.5">
      <c r="A37" s="63" t="s">
        <v>58</v>
      </c>
      <c r="B37" s="19">
        <v>15469068</v>
      </c>
      <c r="C37" s="19"/>
      <c r="D37" s="64">
        <v>22788135</v>
      </c>
      <c r="E37" s="65">
        <v>22788135</v>
      </c>
      <c r="F37" s="65">
        <v>1797224</v>
      </c>
      <c r="G37" s="65">
        <v>1797224</v>
      </c>
      <c r="H37" s="65">
        <v>1797224</v>
      </c>
      <c r="I37" s="65">
        <v>5391672</v>
      </c>
      <c r="J37" s="65">
        <v>1797224</v>
      </c>
      <c r="K37" s="65">
        <v>1797224</v>
      </c>
      <c r="L37" s="65">
        <v>1797224</v>
      </c>
      <c r="M37" s="65">
        <v>5391672</v>
      </c>
      <c r="N37" s="65">
        <v>1797224</v>
      </c>
      <c r="O37" s="65">
        <v>1797224</v>
      </c>
      <c r="P37" s="65">
        <v>1797224</v>
      </c>
      <c r="Q37" s="65">
        <v>5391672</v>
      </c>
      <c r="R37" s="65">
        <v>1797224</v>
      </c>
      <c r="S37" s="65">
        <v>1797224</v>
      </c>
      <c r="T37" s="65">
        <v>0</v>
      </c>
      <c r="U37" s="65">
        <v>3594448</v>
      </c>
      <c r="V37" s="65">
        <v>19769464</v>
      </c>
      <c r="W37" s="65">
        <v>22788135</v>
      </c>
      <c r="X37" s="65">
        <v>-3018671</v>
      </c>
      <c r="Y37" s="66">
        <v>-13.25</v>
      </c>
      <c r="Z37" s="67">
        <v>22788135</v>
      </c>
    </row>
    <row r="38" spans="1:26" ht="13.5">
      <c r="A38" s="63" t="s">
        <v>59</v>
      </c>
      <c r="B38" s="19">
        <v>39172421</v>
      </c>
      <c r="C38" s="19"/>
      <c r="D38" s="64">
        <v>36998714</v>
      </c>
      <c r="E38" s="65">
        <v>36998714</v>
      </c>
      <c r="F38" s="65">
        <v>2881519</v>
      </c>
      <c r="G38" s="65">
        <v>2881519</v>
      </c>
      <c r="H38" s="65">
        <v>2881519</v>
      </c>
      <c r="I38" s="65">
        <v>8644557</v>
      </c>
      <c r="J38" s="65">
        <v>2881519</v>
      </c>
      <c r="K38" s="65">
        <v>2881519</v>
      </c>
      <c r="L38" s="65">
        <v>2881519</v>
      </c>
      <c r="M38" s="65">
        <v>8644557</v>
      </c>
      <c r="N38" s="65">
        <v>2881519</v>
      </c>
      <c r="O38" s="65">
        <v>2881519</v>
      </c>
      <c r="P38" s="65">
        <v>2881519</v>
      </c>
      <c r="Q38" s="65">
        <v>8644557</v>
      </c>
      <c r="R38" s="65">
        <v>2881519</v>
      </c>
      <c r="S38" s="65">
        <v>2881519</v>
      </c>
      <c r="T38" s="65">
        <v>0</v>
      </c>
      <c r="U38" s="65">
        <v>5763038</v>
      </c>
      <c r="V38" s="65">
        <v>31696709</v>
      </c>
      <c r="W38" s="65">
        <v>36998714</v>
      </c>
      <c r="X38" s="65">
        <v>-5302005</v>
      </c>
      <c r="Y38" s="66">
        <v>-14.33</v>
      </c>
      <c r="Z38" s="67">
        <v>36998714</v>
      </c>
    </row>
    <row r="39" spans="1:26" ht="13.5">
      <c r="A39" s="63" t="s">
        <v>60</v>
      </c>
      <c r="B39" s="19">
        <v>925293496</v>
      </c>
      <c r="C39" s="19"/>
      <c r="D39" s="64">
        <v>178029058</v>
      </c>
      <c r="E39" s="65">
        <v>178029058</v>
      </c>
      <c r="F39" s="65">
        <v>13865245</v>
      </c>
      <c r="G39" s="65">
        <v>13865245</v>
      </c>
      <c r="H39" s="65">
        <v>13865245</v>
      </c>
      <c r="I39" s="65">
        <v>41595735</v>
      </c>
      <c r="J39" s="65">
        <v>13865245</v>
      </c>
      <c r="K39" s="65">
        <v>13865245</v>
      </c>
      <c r="L39" s="65">
        <v>13865245</v>
      </c>
      <c r="M39" s="65">
        <v>41595735</v>
      </c>
      <c r="N39" s="65">
        <v>13865245</v>
      </c>
      <c r="O39" s="65">
        <v>13865245</v>
      </c>
      <c r="P39" s="65">
        <v>13865245</v>
      </c>
      <c r="Q39" s="65">
        <v>41595735</v>
      </c>
      <c r="R39" s="65">
        <v>13865245</v>
      </c>
      <c r="S39" s="65">
        <v>13865245</v>
      </c>
      <c r="T39" s="65">
        <v>0</v>
      </c>
      <c r="U39" s="65">
        <v>27730490</v>
      </c>
      <c r="V39" s="65">
        <v>152517695</v>
      </c>
      <c r="W39" s="65">
        <v>178029058</v>
      </c>
      <c r="X39" s="65">
        <v>-25511363</v>
      </c>
      <c r="Y39" s="66">
        <v>-14.33</v>
      </c>
      <c r="Z39" s="67">
        <v>178029058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28946580</v>
      </c>
      <c r="C42" s="19">
        <v>69721138</v>
      </c>
      <c r="D42" s="64">
        <v>1283357</v>
      </c>
      <c r="E42" s="65">
        <v>50658444</v>
      </c>
      <c r="F42" s="65">
        <v>42104268</v>
      </c>
      <c r="G42" s="65">
        <v>1874487</v>
      </c>
      <c r="H42" s="65">
        <v>-1278353</v>
      </c>
      <c r="I42" s="65">
        <v>42700402</v>
      </c>
      <c r="J42" s="65">
        <v>1288617</v>
      </c>
      <c r="K42" s="65">
        <v>-4422380</v>
      </c>
      <c r="L42" s="65">
        <v>16856309</v>
      </c>
      <c r="M42" s="65">
        <v>13722546</v>
      </c>
      <c r="N42" s="65">
        <v>17483545</v>
      </c>
      <c r="O42" s="65">
        <v>-28144963</v>
      </c>
      <c r="P42" s="65">
        <v>15825010</v>
      </c>
      <c r="Q42" s="65">
        <v>5163592</v>
      </c>
      <c r="R42" s="65">
        <v>-6770159</v>
      </c>
      <c r="S42" s="65">
        <v>-99883</v>
      </c>
      <c r="T42" s="65">
        <v>15004640</v>
      </c>
      <c r="U42" s="65">
        <v>8134598</v>
      </c>
      <c r="V42" s="65">
        <v>69721138</v>
      </c>
      <c r="W42" s="65">
        <v>50658444</v>
      </c>
      <c r="X42" s="65">
        <v>19062694</v>
      </c>
      <c r="Y42" s="66">
        <v>37.63</v>
      </c>
      <c r="Z42" s="67">
        <v>50658444</v>
      </c>
    </row>
    <row r="43" spans="1:26" ht="13.5">
      <c r="A43" s="63" t="s">
        <v>63</v>
      </c>
      <c r="B43" s="19">
        <v>-31278747</v>
      </c>
      <c r="C43" s="19">
        <v>-46659143</v>
      </c>
      <c r="D43" s="64">
        <v>822519</v>
      </c>
      <c r="E43" s="65">
        <v>-45473662</v>
      </c>
      <c r="F43" s="65">
        <v>-5450617</v>
      </c>
      <c r="G43" s="65">
        <v>-8599859</v>
      </c>
      <c r="H43" s="65">
        <v>-9064844</v>
      </c>
      <c r="I43" s="65">
        <v>-23115320</v>
      </c>
      <c r="J43" s="65">
        <v>-3519990</v>
      </c>
      <c r="K43" s="65">
        <v>-5738117</v>
      </c>
      <c r="L43" s="65">
        <v>-1506746</v>
      </c>
      <c r="M43" s="65">
        <v>-10764853</v>
      </c>
      <c r="N43" s="65">
        <v>-53106</v>
      </c>
      <c r="O43" s="65">
        <v>-403946</v>
      </c>
      <c r="P43" s="65">
        <v>-2788974</v>
      </c>
      <c r="Q43" s="65">
        <v>-3246026</v>
      </c>
      <c r="R43" s="65">
        <v>-1353353</v>
      </c>
      <c r="S43" s="65">
        <v>-1126333</v>
      </c>
      <c r="T43" s="65">
        <v>-7053258</v>
      </c>
      <c r="U43" s="65">
        <v>-9532944</v>
      </c>
      <c r="V43" s="65">
        <v>-46659143</v>
      </c>
      <c r="W43" s="65">
        <v>-45473662</v>
      </c>
      <c r="X43" s="65">
        <v>-1185481</v>
      </c>
      <c r="Y43" s="66">
        <v>2.61</v>
      </c>
      <c r="Z43" s="67">
        <v>-45473662</v>
      </c>
    </row>
    <row r="44" spans="1:26" ht="13.5">
      <c r="A44" s="63" t="s">
        <v>64</v>
      </c>
      <c r="B44" s="19">
        <v>-3807877</v>
      </c>
      <c r="C44" s="19">
        <v>-3458826</v>
      </c>
      <c r="D44" s="64">
        <v>0</v>
      </c>
      <c r="E44" s="65">
        <v>-2460991</v>
      </c>
      <c r="F44" s="65">
        <v>-147848</v>
      </c>
      <c r="G44" s="65">
        <v>-148453</v>
      </c>
      <c r="H44" s="65">
        <v>-149625</v>
      </c>
      <c r="I44" s="65">
        <v>-445926</v>
      </c>
      <c r="J44" s="65">
        <v>-149742</v>
      </c>
      <c r="K44" s="65">
        <v>-150858</v>
      </c>
      <c r="L44" s="65">
        <v>-947746</v>
      </c>
      <c r="M44" s="65">
        <v>-1248346</v>
      </c>
      <c r="N44" s="65">
        <v>-151594</v>
      </c>
      <c r="O44" s="65">
        <v>0</v>
      </c>
      <c r="P44" s="65">
        <v>-306093</v>
      </c>
      <c r="Q44" s="65">
        <v>-457687</v>
      </c>
      <c r="R44" s="65">
        <v>-153934</v>
      </c>
      <c r="S44" s="65">
        <v>-154259</v>
      </c>
      <c r="T44" s="65">
        <v>-998674</v>
      </c>
      <c r="U44" s="65">
        <v>-1306867</v>
      </c>
      <c r="V44" s="65">
        <v>-3458826</v>
      </c>
      <c r="W44" s="65">
        <v>-2460991</v>
      </c>
      <c r="X44" s="65">
        <v>-997835</v>
      </c>
      <c r="Y44" s="66">
        <v>40.55</v>
      </c>
      <c r="Z44" s="67">
        <v>-2460991</v>
      </c>
    </row>
    <row r="45" spans="1:26" ht="13.5">
      <c r="A45" s="75" t="s">
        <v>65</v>
      </c>
      <c r="B45" s="22">
        <v>-2327233</v>
      </c>
      <c r="C45" s="22">
        <v>17268465</v>
      </c>
      <c r="D45" s="104">
        <v>2105876</v>
      </c>
      <c r="E45" s="105">
        <v>396558</v>
      </c>
      <c r="F45" s="105">
        <v>34171099</v>
      </c>
      <c r="G45" s="105">
        <v>27297274</v>
      </c>
      <c r="H45" s="105">
        <v>16804452</v>
      </c>
      <c r="I45" s="105">
        <v>16804452</v>
      </c>
      <c r="J45" s="105">
        <v>14423337</v>
      </c>
      <c r="K45" s="105">
        <v>4111982</v>
      </c>
      <c r="L45" s="105">
        <v>18513799</v>
      </c>
      <c r="M45" s="105">
        <v>18513799</v>
      </c>
      <c r="N45" s="105">
        <v>35792644</v>
      </c>
      <c r="O45" s="105">
        <v>7243735</v>
      </c>
      <c r="P45" s="105">
        <v>19973678</v>
      </c>
      <c r="Q45" s="105">
        <v>19973678</v>
      </c>
      <c r="R45" s="105">
        <v>11696232</v>
      </c>
      <c r="S45" s="105">
        <v>10315757</v>
      </c>
      <c r="T45" s="105">
        <v>17268465</v>
      </c>
      <c r="U45" s="105">
        <v>17268465</v>
      </c>
      <c r="V45" s="105">
        <v>17268465</v>
      </c>
      <c r="W45" s="105">
        <v>396558</v>
      </c>
      <c r="X45" s="105">
        <v>16871907</v>
      </c>
      <c r="Y45" s="106">
        <v>4254.59</v>
      </c>
      <c r="Z45" s="107">
        <v>396558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5935632</v>
      </c>
      <c r="C49" s="57"/>
      <c r="D49" s="134">
        <v>7934566</v>
      </c>
      <c r="E49" s="59">
        <v>1405456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34421081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487926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493088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107.80730409374782</v>
      </c>
      <c r="C58" s="5">
        <f>IF(C67=0,0,+(C76/C67)*100)</f>
        <v>0</v>
      </c>
      <c r="D58" s="6">
        <f aca="true" t="shared" si="6" ref="D58:Z58">IF(D67=0,0,+(D76/D67)*100)</f>
        <v>114.81665505466907</v>
      </c>
      <c r="E58" s="7">
        <f t="shared" si="6"/>
        <v>127.84116006332118</v>
      </c>
      <c r="F58" s="7">
        <f t="shared" si="6"/>
        <v>51.249771841540834</v>
      </c>
      <c r="G58" s="7">
        <f t="shared" si="6"/>
        <v>78.29931034164731</v>
      </c>
      <c r="H58" s="7">
        <f t="shared" si="6"/>
        <v>84.1760028186367</v>
      </c>
      <c r="I58" s="7">
        <f t="shared" si="6"/>
        <v>71.15820408284712</v>
      </c>
      <c r="J58" s="7">
        <f t="shared" si="6"/>
        <v>108.47909678971341</v>
      </c>
      <c r="K58" s="7">
        <f t="shared" si="6"/>
        <v>49.47559753630938</v>
      </c>
      <c r="L58" s="7">
        <f t="shared" si="6"/>
        <v>69.65818162756517</v>
      </c>
      <c r="M58" s="7">
        <f t="shared" si="6"/>
        <v>72.21818946945771</v>
      </c>
      <c r="N58" s="7">
        <f t="shared" si="6"/>
        <v>117.11487412772593</v>
      </c>
      <c r="O58" s="7">
        <f t="shared" si="6"/>
        <v>123.46543631227843</v>
      </c>
      <c r="P58" s="7">
        <f t="shared" si="6"/>
        <v>70.38385133181096</v>
      </c>
      <c r="Q58" s="7">
        <f t="shared" si="6"/>
        <v>99.9009631791048</v>
      </c>
      <c r="R58" s="7">
        <f t="shared" si="6"/>
        <v>84.28863371917576</v>
      </c>
      <c r="S58" s="7">
        <f t="shared" si="6"/>
        <v>96.31432890529274</v>
      </c>
      <c r="T58" s="7">
        <f t="shared" si="6"/>
        <v>128.8900635322296</v>
      </c>
      <c r="U58" s="7">
        <f t="shared" si="6"/>
        <v>101.66933496987929</v>
      </c>
      <c r="V58" s="7">
        <f t="shared" si="6"/>
        <v>84.95415604919056</v>
      </c>
      <c r="W58" s="7">
        <f t="shared" si="6"/>
        <v>127.84116006332118</v>
      </c>
      <c r="X58" s="7">
        <f t="shared" si="6"/>
        <v>0</v>
      </c>
      <c r="Y58" s="7">
        <f t="shared" si="6"/>
        <v>0</v>
      </c>
      <c r="Z58" s="8">
        <f t="shared" si="6"/>
        <v>127.84116006332118</v>
      </c>
    </row>
    <row r="59" spans="1:26" ht="13.5">
      <c r="A59" s="37" t="s">
        <v>31</v>
      </c>
      <c r="B59" s="9">
        <f aca="true" t="shared" si="7" ref="B59:Z66">IF(B68=0,0,+(B77/B68)*100)</f>
        <v>620.0241827260038</v>
      </c>
      <c r="C59" s="9">
        <f t="shared" si="7"/>
        <v>0</v>
      </c>
      <c r="D59" s="2">
        <f t="shared" si="7"/>
        <v>0</v>
      </c>
      <c r="E59" s="10">
        <f t="shared" si="7"/>
        <v>112.82602576594132</v>
      </c>
      <c r="F59" s="10">
        <f t="shared" si="7"/>
        <v>3.7710804505689732</v>
      </c>
      <c r="G59" s="10">
        <f t="shared" si="7"/>
        <v>160.6021167293782</v>
      </c>
      <c r="H59" s="10">
        <f t="shared" si="7"/>
        <v>207.6277864359886</v>
      </c>
      <c r="I59" s="10">
        <f t="shared" si="7"/>
        <v>38.38446004921931</v>
      </c>
      <c r="J59" s="10">
        <f t="shared" si="7"/>
        <v>280.9910624736496</v>
      </c>
      <c r="K59" s="10">
        <f t="shared" si="7"/>
        <v>97.97398007702112</v>
      </c>
      <c r="L59" s="10">
        <f t="shared" si="7"/>
        <v>89.63114837021399</v>
      </c>
      <c r="M59" s="10">
        <f t="shared" si="7"/>
        <v>157.44256731491737</v>
      </c>
      <c r="N59" s="10">
        <f t="shared" si="7"/>
        <v>138.24699368049045</v>
      </c>
      <c r="O59" s="10">
        <f t="shared" si="7"/>
        <v>97.25538230479094</v>
      </c>
      <c r="P59" s="10">
        <f t="shared" si="7"/>
        <v>113.25482843572739</v>
      </c>
      <c r="Q59" s="10">
        <f t="shared" si="7"/>
        <v>116.06407288186202</v>
      </c>
      <c r="R59" s="10">
        <f t="shared" si="7"/>
        <v>98.61134381443775</v>
      </c>
      <c r="S59" s="10">
        <f t="shared" si="7"/>
        <v>90.44154411813207</v>
      </c>
      <c r="T59" s="10">
        <f t="shared" si="7"/>
        <v>0</v>
      </c>
      <c r="U59" s="10">
        <f t="shared" si="7"/>
        <v>147.25659268679775</v>
      </c>
      <c r="V59" s="10">
        <f t="shared" si="7"/>
        <v>77.18429144414041</v>
      </c>
      <c r="W59" s="10">
        <f t="shared" si="7"/>
        <v>112.82602576594132</v>
      </c>
      <c r="X59" s="10">
        <f t="shared" si="7"/>
        <v>0</v>
      </c>
      <c r="Y59" s="10">
        <f t="shared" si="7"/>
        <v>0</v>
      </c>
      <c r="Z59" s="11">
        <f t="shared" si="7"/>
        <v>112.82602576594132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145.58763351246037</v>
      </c>
      <c r="E60" s="13">
        <f t="shared" si="7"/>
        <v>132.0917219311588</v>
      </c>
      <c r="F60" s="13">
        <f t="shared" si="7"/>
        <v>359.45545951994967</v>
      </c>
      <c r="G60" s="13">
        <f t="shared" si="7"/>
        <v>64.58435115457854</v>
      </c>
      <c r="H60" s="13">
        <f t="shared" si="7"/>
        <v>72.9906843555256</v>
      </c>
      <c r="I60" s="13">
        <f t="shared" si="7"/>
        <v>89.89269320974407</v>
      </c>
      <c r="J60" s="13">
        <f t="shared" si="7"/>
        <v>88.9916591703121</v>
      </c>
      <c r="K60" s="13">
        <f t="shared" si="7"/>
        <v>45.795706443381285</v>
      </c>
      <c r="L60" s="13">
        <f t="shared" si="7"/>
        <v>67.0947332758418</v>
      </c>
      <c r="M60" s="13">
        <f t="shared" si="7"/>
        <v>63.82716392483363</v>
      </c>
      <c r="N60" s="13">
        <f t="shared" si="7"/>
        <v>114.97818183368305</v>
      </c>
      <c r="O60" s="13">
        <f t="shared" si="7"/>
        <v>127.79068555641129</v>
      </c>
      <c r="P60" s="13">
        <f t="shared" si="7"/>
        <v>66.59228143869782</v>
      </c>
      <c r="Q60" s="13">
        <f t="shared" si="7"/>
        <v>98.27596035570639</v>
      </c>
      <c r="R60" s="13">
        <f t="shared" si="7"/>
        <v>82.41388153484284</v>
      </c>
      <c r="S60" s="13">
        <f t="shared" si="7"/>
        <v>96.98958792220047</v>
      </c>
      <c r="T60" s="13">
        <f t="shared" si="7"/>
        <v>115.61508139741919</v>
      </c>
      <c r="U60" s="13">
        <f t="shared" si="7"/>
        <v>97.8946327843343</v>
      </c>
      <c r="V60" s="13">
        <f t="shared" si="7"/>
        <v>86.31786705360008</v>
      </c>
      <c r="W60" s="13">
        <f t="shared" si="7"/>
        <v>132.0917219311588</v>
      </c>
      <c r="X60" s="13">
        <f t="shared" si="7"/>
        <v>0</v>
      </c>
      <c r="Y60" s="13">
        <f t="shared" si="7"/>
        <v>0</v>
      </c>
      <c r="Z60" s="14">
        <f t="shared" si="7"/>
        <v>132.0917219311588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124.41137105098473</v>
      </c>
      <c r="F61" s="13">
        <f t="shared" si="7"/>
        <v>212.75494971344102</v>
      </c>
      <c r="G61" s="13">
        <f t="shared" si="7"/>
        <v>48.885217966740356</v>
      </c>
      <c r="H61" s="13">
        <f t="shared" si="7"/>
        <v>55.0057350096204</v>
      </c>
      <c r="I61" s="13">
        <f t="shared" si="7"/>
        <v>66.87638996666674</v>
      </c>
      <c r="J61" s="13">
        <f t="shared" si="7"/>
        <v>69.95001398365466</v>
      </c>
      <c r="K61" s="13">
        <f t="shared" si="7"/>
        <v>32.38547139914007</v>
      </c>
      <c r="L61" s="13">
        <f t="shared" si="7"/>
        <v>51.28782107476913</v>
      </c>
      <c r="M61" s="13">
        <f t="shared" si="7"/>
        <v>47.11617292503217</v>
      </c>
      <c r="N61" s="13">
        <f t="shared" si="7"/>
        <v>105.41327529350224</v>
      </c>
      <c r="O61" s="13">
        <f t="shared" si="7"/>
        <v>125.60017384269327</v>
      </c>
      <c r="P61" s="13">
        <f t="shared" si="7"/>
        <v>73.97156465168932</v>
      </c>
      <c r="Q61" s="13">
        <f t="shared" si="7"/>
        <v>99.65135729410243</v>
      </c>
      <c r="R61" s="13">
        <f t="shared" si="7"/>
        <v>72.7250603479424</v>
      </c>
      <c r="S61" s="13">
        <f t="shared" si="7"/>
        <v>79.87255606916624</v>
      </c>
      <c r="T61" s="13">
        <f t="shared" si="7"/>
        <v>97.65090379089331</v>
      </c>
      <c r="U61" s="13">
        <f t="shared" si="7"/>
        <v>82.89071544207263</v>
      </c>
      <c r="V61" s="13">
        <f t="shared" si="7"/>
        <v>71.87197977159987</v>
      </c>
      <c r="W61" s="13">
        <f t="shared" si="7"/>
        <v>124.41137105098473</v>
      </c>
      <c r="X61" s="13">
        <f t="shared" si="7"/>
        <v>0</v>
      </c>
      <c r="Y61" s="13">
        <f t="shared" si="7"/>
        <v>0</v>
      </c>
      <c r="Z61" s="14">
        <f t="shared" si="7"/>
        <v>124.41137105098473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159.50903347128093</v>
      </c>
      <c r="F62" s="13">
        <f t="shared" si="7"/>
        <v>7009.579483311333</v>
      </c>
      <c r="G62" s="13">
        <f t="shared" si="7"/>
        <v>60.948315287254026</v>
      </c>
      <c r="H62" s="13">
        <f t="shared" si="7"/>
        <v>68.70984638859471</v>
      </c>
      <c r="I62" s="13">
        <f t="shared" si="7"/>
        <v>89.47381142922471</v>
      </c>
      <c r="J62" s="13">
        <f t="shared" si="7"/>
        <v>66.62237849157803</v>
      </c>
      <c r="K62" s="13">
        <f t="shared" si="7"/>
        <v>46.963329633551496</v>
      </c>
      <c r="L62" s="13">
        <f t="shared" si="7"/>
        <v>62.44952980970779</v>
      </c>
      <c r="M62" s="13">
        <f t="shared" si="7"/>
        <v>58.093765611266036</v>
      </c>
      <c r="N62" s="13">
        <f t="shared" si="7"/>
        <v>80.0394363529123</v>
      </c>
      <c r="O62" s="13">
        <f t="shared" si="7"/>
        <v>85.34561953842706</v>
      </c>
      <c r="P62" s="13">
        <f t="shared" si="7"/>
        <v>22.84314665965106</v>
      </c>
      <c r="Q62" s="13">
        <f t="shared" si="7"/>
        <v>46.183652894248354</v>
      </c>
      <c r="R62" s="13">
        <f t="shared" si="7"/>
        <v>64.24226644101064</v>
      </c>
      <c r="S62" s="13">
        <f t="shared" si="7"/>
        <v>146.0714925392426</v>
      </c>
      <c r="T62" s="13">
        <f t="shared" si="7"/>
        <v>91.70197955852703</v>
      </c>
      <c r="U62" s="13">
        <f t="shared" si="7"/>
        <v>92.52596465591107</v>
      </c>
      <c r="V62" s="13">
        <f t="shared" si="7"/>
        <v>63.11276099721893</v>
      </c>
      <c r="W62" s="13">
        <f t="shared" si="7"/>
        <v>159.50903347128093</v>
      </c>
      <c r="X62" s="13">
        <f t="shared" si="7"/>
        <v>0</v>
      </c>
      <c r="Y62" s="13">
        <f t="shared" si="7"/>
        <v>0</v>
      </c>
      <c r="Z62" s="14">
        <f t="shared" si="7"/>
        <v>159.50903347128093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160</v>
      </c>
      <c r="F63" s="13">
        <f t="shared" si="7"/>
        <v>4586.125868410299</v>
      </c>
      <c r="G63" s="13">
        <f t="shared" si="7"/>
        <v>60.22970023173079</v>
      </c>
      <c r="H63" s="13">
        <f t="shared" si="7"/>
        <v>83.97035783128214</v>
      </c>
      <c r="I63" s="13">
        <f t="shared" si="7"/>
        <v>101.9029885248472</v>
      </c>
      <c r="J63" s="13">
        <f t="shared" si="7"/>
        <v>80.64712467828977</v>
      </c>
      <c r="K63" s="13">
        <f t="shared" si="7"/>
        <v>49.6049670795227</v>
      </c>
      <c r="L63" s="13">
        <f t="shared" si="7"/>
        <v>54.539125537299014</v>
      </c>
      <c r="M63" s="13">
        <f t="shared" si="7"/>
        <v>61.182278833921345</v>
      </c>
      <c r="N63" s="13">
        <f t="shared" si="7"/>
        <v>82.43962716464289</v>
      </c>
      <c r="O63" s="13">
        <f t="shared" si="7"/>
        <v>83.01352467536846</v>
      </c>
      <c r="P63" s="13">
        <f t="shared" si="7"/>
        <v>80.9802246895736</v>
      </c>
      <c r="Q63" s="13">
        <f t="shared" si="7"/>
        <v>82.1890990286457</v>
      </c>
      <c r="R63" s="13">
        <f t="shared" si="7"/>
        <v>68.00282378970046</v>
      </c>
      <c r="S63" s="13">
        <f t="shared" si="7"/>
        <v>68.64508913088714</v>
      </c>
      <c r="T63" s="13">
        <f t="shared" si="7"/>
        <v>95.23383410573231</v>
      </c>
      <c r="U63" s="13">
        <f t="shared" si="7"/>
        <v>77.3236533248001</v>
      </c>
      <c r="V63" s="13">
        <f t="shared" si="7"/>
        <v>78.60480028564034</v>
      </c>
      <c r="W63" s="13">
        <f t="shared" si="7"/>
        <v>160</v>
      </c>
      <c r="X63" s="13">
        <f t="shared" si="7"/>
        <v>0</v>
      </c>
      <c r="Y63" s="13">
        <f t="shared" si="7"/>
        <v>0</v>
      </c>
      <c r="Z63" s="14">
        <f t="shared" si="7"/>
        <v>160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90.40307101727447</v>
      </c>
      <c r="F64" s="13">
        <f t="shared" si="7"/>
        <v>4454.140786749483</v>
      </c>
      <c r="G64" s="13">
        <f t="shared" si="7"/>
        <v>63.52308543928422</v>
      </c>
      <c r="H64" s="13">
        <f t="shared" si="7"/>
        <v>69.85306431851637</v>
      </c>
      <c r="I64" s="13">
        <f t="shared" si="7"/>
        <v>94.91384900160165</v>
      </c>
      <c r="J64" s="13">
        <f t="shared" si="7"/>
        <v>74.90058862294508</v>
      </c>
      <c r="K64" s="13">
        <f t="shared" si="7"/>
        <v>52.7709660552123</v>
      </c>
      <c r="L64" s="13">
        <f t="shared" si="7"/>
        <v>49.038726689876256</v>
      </c>
      <c r="M64" s="13">
        <f t="shared" si="7"/>
        <v>58.674539854386644</v>
      </c>
      <c r="N64" s="13">
        <f t="shared" si="7"/>
        <v>82.44659803494181</v>
      </c>
      <c r="O64" s="13">
        <f t="shared" si="7"/>
        <v>72.18075696746925</v>
      </c>
      <c r="P64" s="13">
        <f t="shared" si="7"/>
        <v>67.7598173635803</v>
      </c>
      <c r="Q64" s="13">
        <f t="shared" si="7"/>
        <v>74.04789369998663</v>
      </c>
      <c r="R64" s="13">
        <f t="shared" si="7"/>
        <v>64.14861575006726</v>
      </c>
      <c r="S64" s="13">
        <f t="shared" si="7"/>
        <v>62.9267349196242</v>
      </c>
      <c r="T64" s="13">
        <f t="shared" si="7"/>
        <v>79.00646013636822</v>
      </c>
      <c r="U64" s="13">
        <f t="shared" si="7"/>
        <v>68.60126914067226</v>
      </c>
      <c r="V64" s="13">
        <f t="shared" si="7"/>
        <v>72.09607935639623</v>
      </c>
      <c r="W64" s="13">
        <f t="shared" si="7"/>
        <v>90.40307101727447</v>
      </c>
      <c r="X64" s="13">
        <f t="shared" si="7"/>
        <v>0</v>
      </c>
      <c r="Y64" s="13">
        <f t="shared" si="7"/>
        <v>0</v>
      </c>
      <c r="Z64" s="14">
        <f t="shared" si="7"/>
        <v>90.40307101727447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-1568.1412188487834</v>
      </c>
      <c r="H65" s="13">
        <f t="shared" si="7"/>
        <v>-2377.172847209841</v>
      </c>
      <c r="I65" s="13">
        <f t="shared" si="7"/>
        <v>-2640.1655855928448</v>
      </c>
      <c r="J65" s="13">
        <f t="shared" si="7"/>
        <v>-5217.706473943141</v>
      </c>
      <c r="K65" s="13">
        <f t="shared" si="7"/>
        <v>-1254.7522298039817</v>
      </c>
      <c r="L65" s="13">
        <f t="shared" si="7"/>
        <v>-1352.5415784454754</v>
      </c>
      <c r="M65" s="13">
        <f t="shared" si="7"/>
        <v>-1849.949110350832</v>
      </c>
      <c r="N65" s="13">
        <f t="shared" si="7"/>
        <v>-11517.045350013797</v>
      </c>
      <c r="O65" s="13">
        <f t="shared" si="7"/>
        <v>0</v>
      </c>
      <c r="P65" s="13">
        <f t="shared" si="7"/>
        <v>0</v>
      </c>
      <c r="Q65" s="13">
        <f t="shared" si="7"/>
        <v>-31882.237144696897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-4358.0169293658255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126.80164391846385</v>
      </c>
      <c r="F66" s="16">
        <f t="shared" si="7"/>
        <v>173.23678121518554</v>
      </c>
      <c r="G66" s="16">
        <f t="shared" si="7"/>
        <v>100</v>
      </c>
      <c r="H66" s="16">
        <f t="shared" si="7"/>
        <v>100</v>
      </c>
      <c r="I66" s="16">
        <f t="shared" si="7"/>
        <v>111.24163060207049</v>
      </c>
      <c r="J66" s="16">
        <f t="shared" si="7"/>
        <v>99.99117923788616</v>
      </c>
      <c r="K66" s="16">
        <f t="shared" si="7"/>
        <v>100</v>
      </c>
      <c r="L66" s="16">
        <f t="shared" si="7"/>
        <v>100</v>
      </c>
      <c r="M66" s="16">
        <f t="shared" si="7"/>
        <v>99.99537607891492</v>
      </c>
      <c r="N66" s="16">
        <f t="shared" si="7"/>
        <v>100</v>
      </c>
      <c r="O66" s="16">
        <f t="shared" si="7"/>
        <v>100</v>
      </c>
      <c r="P66" s="16">
        <f t="shared" si="7"/>
        <v>84.3569731930777</v>
      </c>
      <c r="Q66" s="16">
        <f t="shared" si="7"/>
        <v>94.06425030580056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100.27591774313254</v>
      </c>
      <c r="W66" s="16">
        <f t="shared" si="7"/>
        <v>126.80164391846385</v>
      </c>
      <c r="X66" s="16">
        <f t="shared" si="7"/>
        <v>0</v>
      </c>
      <c r="Y66" s="16">
        <f t="shared" si="7"/>
        <v>0</v>
      </c>
      <c r="Z66" s="17">
        <f t="shared" si="7"/>
        <v>126.80164391846385</v>
      </c>
    </row>
    <row r="67" spans="1:26" ht="13.5" hidden="1">
      <c r="A67" s="41" t="s">
        <v>221</v>
      </c>
      <c r="B67" s="24">
        <v>74943014</v>
      </c>
      <c r="C67" s="24"/>
      <c r="D67" s="25">
        <v>94663586</v>
      </c>
      <c r="E67" s="26">
        <v>84638966</v>
      </c>
      <c r="F67" s="26">
        <v>8946633</v>
      </c>
      <c r="G67" s="26">
        <v>8240457</v>
      </c>
      <c r="H67" s="26">
        <v>9161876</v>
      </c>
      <c r="I67" s="26">
        <v>26348966</v>
      </c>
      <c r="J67" s="26">
        <v>7582376</v>
      </c>
      <c r="K67" s="26">
        <v>11299146</v>
      </c>
      <c r="L67" s="26">
        <v>7020278</v>
      </c>
      <c r="M67" s="26">
        <v>25901800</v>
      </c>
      <c r="N67" s="26">
        <v>8020988</v>
      </c>
      <c r="O67" s="26">
        <v>6320347</v>
      </c>
      <c r="P67" s="26">
        <v>9723452</v>
      </c>
      <c r="Q67" s="26">
        <v>24064787</v>
      </c>
      <c r="R67" s="26">
        <v>7124670</v>
      </c>
      <c r="S67" s="26">
        <v>6927368</v>
      </c>
      <c r="T67" s="26">
        <v>5911960</v>
      </c>
      <c r="U67" s="26">
        <v>19963998</v>
      </c>
      <c r="V67" s="26">
        <v>96279551</v>
      </c>
      <c r="W67" s="26">
        <v>84638966</v>
      </c>
      <c r="X67" s="26"/>
      <c r="Y67" s="25"/>
      <c r="Z67" s="27">
        <v>84638966</v>
      </c>
    </row>
    <row r="68" spans="1:26" ht="13.5" hidden="1">
      <c r="A68" s="37" t="s">
        <v>31</v>
      </c>
      <c r="B68" s="19">
        <v>13030789</v>
      </c>
      <c r="C68" s="19"/>
      <c r="D68" s="20">
        <v>19185300</v>
      </c>
      <c r="E68" s="21">
        <v>18474000</v>
      </c>
      <c r="F68" s="21">
        <v>7740169</v>
      </c>
      <c r="G68" s="21">
        <v>1164060</v>
      </c>
      <c r="H68" s="21">
        <v>742391</v>
      </c>
      <c r="I68" s="21">
        <v>9646620</v>
      </c>
      <c r="J68" s="21">
        <v>763746</v>
      </c>
      <c r="K68" s="21">
        <v>741355</v>
      </c>
      <c r="L68" s="21">
        <v>741355</v>
      </c>
      <c r="M68" s="21">
        <v>2246456</v>
      </c>
      <c r="N68" s="21">
        <v>741355</v>
      </c>
      <c r="O68" s="21">
        <v>761709</v>
      </c>
      <c r="P68" s="21">
        <v>754178</v>
      </c>
      <c r="Q68" s="21">
        <v>2257242</v>
      </c>
      <c r="R68" s="21">
        <v>757999</v>
      </c>
      <c r="S68" s="21">
        <v>757999</v>
      </c>
      <c r="T68" s="21"/>
      <c r="U68" s="21">
        <v>1515998</v>
      </c>
      <c r="V68" s="21">
        <v>15666316</v>
      </c>
      <c r="W68" s="21">
        <v>18474000</v>
      </c>
      <c r="X68" s="21"/>
      <c r="Y68" s="20"/>
      <c r="Z68" s="23">
        <v>18474000</v>
      </c>
    </row>
    <row r="69" spans="1:26" ht="13.5" hidden="1">
      <c r="A69" s="38" t="s">
        <v>32</v>
      </c>
      <c r="B69" s="19">
        <v>60981107</v>
      </c>
      <c r="C69" s="19"/>
      <c r="D69" s="20">
        <v>74655766</v>
      </c>
      <c r="E69" s="21">
        <v>65437436</v>
      </c>
      <c r="F69" s="21">
        <v>1183126</v>
      </c>
      <c r="G69" s="21">
        <v>7041184</v>
      </c>
      <c r="H69" s="21">
        <v>8325994</v>
      </c>
      <c r="I69" s="21">
        <v>16550304</v>
      </c>
      <c r="J69" s="21">
        <v>6716598</v>
      </c>
      <c r="K69" s="21">
        <v>10504345</v>
      </c>
      <c r="L69" s="21">
        <v>6239761</v>
      </c>
      <c r="M69" s="21">
        <v>23460704</v>
      </c>
      <c r="N69" s="21">
        <v>7272151</v>
      </c>
      <c r="O69" s="21">
        <v>5411896</v>
      </c>
      <c r="P69" s="21">
        <v>8874970</v>
      </c>
      <c r="Q69" s="21">
        <v>21559017</v>
      </c>
      <c r="R69" s="21">
        <v>6305297</v>
      </c>
      <c r="S69" s="21">
        <v>6074484</v>
      </c>
      <c r="T69" s="21">
        <v>5818612</v>
      </c>
      <c r="U69" s="21">
        <v>18198393</v>
      </c>
      <c r="V69" s="21">
        <v>79768418</v>
      </c>
      <c r="W69" s="21">
        <v>65437436</v>
      </c>
      <c r="X69" s="21"/>
      <c r="Y69" s="20"/>
      <c r="Z69" s="23">
        <v>65437436</v>
      </c>
    </row>
    <row r="70" spans="1:26" ht="13.5" hidden="1">
      <c r="A70" s="39" t="s">
        <v>103</v>
      </c>
      <c r="B70" s="19">
        <v>42461730</v>
      </c>
      <c r="C70" s="19"/>
      <c r="D70" s="20">
        <v>50767916</v>
      </c>
      <c r="E70" s="21">
        <v>40964516</v>
      </c>
      <c r="F70" s="21">
        <v>1162239</v>
      </c>
      <c r="G70" s="21">
        <v>5276906</v>
      </c>
      <c r="H70" s="21">
        <v>6285081</v>
      </c>
      <c r="I70" s="21">
        <v>12724226</v>
      </c>
      <c r="J70" s="21">
        <v>4505260</v>
      </c>
      <c r="K70" s="21">
        <v>8157482</v>
      </c>
      <c r="L70" s="21">
        <v>4145374</v>
      </c>
      <c r="M70" s="21">
        <v>16808116</v>
      </c>
      <c r="N70" s="21">
        <v>4932245</v>
      </c>
      <c r="O70" s="21">
        <v>3156877</v>
      </c>
      <c r="P70" s="21">
        <v>4296624</v>
      </c>
      <c r="Q70" s="21">
        <v>12385746</v>
      </c>
      <c r="R70" s="21">
        <v>4162528</v>
      </c>
      <c r="S70" s="21">
        <v>4380750</v>
      </c>
      <c r="T70" s="21">
        <v>3762596</v>
      </c>
      <c r="U70" s="21">
        <v>12305874</v>
      </c>
      <c r="V70" s="21">
        <v>54223962</v>
      </c>
      <c r="W70" s="21">
        <v>40964516</v>
      </c>
      <c r="X70" s="21"/>
      <c r="Y70" s="20"/>
      <c r="Z70" s="23">
        <v>40964516</v>
      </c>
    </row>
    <row r="71" spans="1:26" ht="13.5" hidden="1">
      <c r="A71" s="39" t="s">
        <v>104</v>
      </c>
      <c r="B71" s="19">
        <v>7325132</v>
      </c>
      <c r="C71" s="19"/>
      <c r="D71" s="20">
        <v>11836070</v>
      </c>
      <c r="E71" s="21">
        <v>11762920</v>
      </c>
      <c r="F71" s="21">
        <v>5303</v>
      </c>
      <c r="G71" s="21">
        <v>647232</v>
      </c>
      <c r="H71" s="21">
        <v>878190</v>
      </c>
      <c r="I71" s="21">
        <v>1530725</v>
      </c>
      <c r="J71" s="21">
        <v>1061984</v>
      </c>
      <c r="K71" s="21">
        <v>1175745</v>
      </c>
      <c r="L71" s="21">
        <v>925051</v>
      </c>
      <c r="M71" s="21">
        <v>3162780</v>
      </c>
      <c r="N71" s="21">
        <v>1161365</v>
      </c>
      <c r="O71" s="21">
        <v>1071120</v>
      </c>
      <c r="P71" s="21">
        <v>3481762</v>
      </c>
      <c r="Q71" s="21">
        <v>5714247</v>
      </c>
      <c r="R71" s="21">
        <v>998570</v>
      </c>
      <c r="S71" s="21">
        <v>541567</v>
      </c>
      <c r="T71" s="21">
        <v>916568</v>
      </c>
      <c r="U71" s="21">
        <v>2456705</v>
      </c>
      <c r="V71" s="21">
        <v>12864457</v>
      </c>
      <c r="W71" s="21">
        <v>11762920</v>
      </c>
      <c r="X71" s="21"/>
      <c r="Y71" s="20"/>
      <c r="Z71" s="23">
        <v>11762920</v>
      </c>
    </row>
    <row r="72" spans="1:26" ht="13.5" hidden="1">
      <c r="A72" s="39" t="s">
        <v>105</v>
      </c>
      <c r="B72" s="19">
        <v>7552335</v>
      </c>
      <c r="C72" s="19"/>
      <c r="D72" s="20">
        <v>7341780</v>
      </c>
      <c r="E72" s="21">
        <v>7500000</v>
      </c>
      <c r="F72" s="21">
        <v>9788</v>
      </c>
      <c r="G72" s="21">
        <v>728863</v>
      </c>
      <c r="H72" s="21">
        <v>753791</v>
      </c>
      <c r="I72" s="21">
        <v>1492442</v>
      </c>
      <c r="J72" s="21">
        <v>726197</v>
      </c>
      <c r="K72" s="21">
        <v>780821</v>
      </c>
      <c r="L72" s="21">
        <v>767031</v>
      </c>
      <c r="M72" s="21">
        <v>2274049</v>
      </c>
      <c r="N72" s="21">
        <v>742097</v>
      </c>
      <c r="O72" s="21">
        <v>711884</v>
      </c>
      <c r="P72" s="21">
        <v>639282</v>
      </c>
      <c r="Q72" s="21">
        <v>2093263</v>
      </c>
      <c r="R72" s="21">
        <v>687020</v>
      </c>
      <c r="S72" s="21">
        <v>692016</v>
      </c>
      <c r="T72" s="21">
        <v>692863</v>
      </c>
      <c r="U72" s="21">
        <v>2071899</v>
      </c>
      <c r="V72" s="21">
        <v>7931653</v>
      </c>
      <c r="W72" s="21">
        <v>7500000</v>
      </c>
      <c r="X72" s="21"/>
      <c r="Y72" s="20"/>
      <c r="Z72" s="23">
        <v>7500000</v>
      </c>
    </row>
    <row r="73" spans="1:26" ht="13.5" hidden="1">
      <c r="A73" s="39" t="s">
        <v>106</v>
      </c>
      <c r="B73" s="19">
        <v>4899275</v>
      </c>
      <c r="C73" s="19"/>
      <c r="D73" s="20">
        <v>4710000</v>
      </c>
      <c r="E73" s="21">
        <v>5210000</v>
      </c>
      <c r="F73" s="21">
        <v>5796</v>
      </c>
      <c r="G73" s="21">
        <v>442595</v>
      </c>
      <c r="H73" s="21">
        <v>453804</v>
      </c>
      <c r="I73" s="21">
        <v>902195</v>
      </c>
      <c r="J73" s="21">
        <v>446126</v>
      </c>
      <c r="K73" s="21">
        <v>468555</v>
      </c>
      <c r="L73" s="21">
        <v>464176</v>
      </c>
      <c r="M73" s="21">
        <v>1378857</v>
      </c>
      <c r="N73" s="21">
        <v>447315</v>
      </c>
      <c r="O73" s="21">
        <v>472015</v>
      </c>
      <c r="P73" s="21">
        <v>457302</v>
      </c>
      <c r="Q73" s="21">
        <v>1376632</v>
      </c>
      <c r="R73" s="21">
        <v>457179</v>
      </c>
      <c r="S73" s="21">
        <v>460151</v>
      </c>
      <c r="T73" s="21">
        <v>446585</v>
      </c>
      <c r="U73" s="21">
        <v>1363915</v>
      </c>
      <c r="V73" s="21">
        <v>5021599</v>
      </c>
      <c r="W73" s="21">
        <v>5210000</v>
      </c>
      <c r="X73" s="21"/>
      <c r="Y73" s="20"/>
      <c r="Z73" s="23">
        <v>5210000</v>
      </c>
    </row>
    <row r="74" spans="1:26" ht="13.5" hidden="1">
      <c r="A74" s="39" t="s">
        <v>107</v>
      </c>
      <c r="B74" s="19">
        <v>-1257365</v>
      </c>
      <c r="C74" s="19"/>
      <c r="D74" s="20"/>
      <c r="E74" s="21"/>
      <c r="F74" s="21"/>
      <c r="G74" s="21">
        <v>-54412</v>
      </c>
      <c r="H74" s="21">
        <v>-44872</v>
      </c>
      <c r="I74" s="21">
        <v>-99284</v>
      </c>
      <c r="J74" s="21">
        <v>-22969</v>
      </c>
      <c r="K74" s="21">
        <v>-78258</v>
      </c>
      <c r="L74" s="21">
        <v>-61871</v>
      </c>
      <c r="M74" s="21">
        <v>-163098</v>
      </c>
      <c r="N74" s="21">
        <v>-10871</v>
      </c>
      <c r="O74" s="21"/>
      <c r="P74" s="21"/>
      <c r="Q74" s="21">
        <v>-10871</v>
      </c>
      <c r="R74" s="21"/>
      <c r="S74" s="21"/>
      <c r="T74" s="21"/>
      <c r="U74" s="21"/>
      <c r="V74" s="21">
        <v>-273253</v>
      </c>
      <c r="W74" s="21"/>
      <c r="X74" s="21"/>
      <c r="Y74" s="20"/>
      <c r="Z74" s="23"/>
    </row>
    <row r="75" spans="1:26" ht="13.5" hidden="1">
      <c r="A75" s="40" t="s">
        <v>110</v>
      </c>
      <c r="B75" s="28">
        <v>931118</v>
      </c>
      <c r="C75" s="28"/>
      <c r="D75" s="29">
        <v>822520</v>
      </c>
      <c r="E75" s="30">
        <v>727530</v>
      </c>
      <c r="F75" s="30">
        <v>23338</v>
      </c>
      <c r="G75" s="30">
        <v>35213</v>
      </c>
      <c r="H75" s="30">
        <v>93491</v>
      </c>
      <c r="I75" s="30">
        <v>152042</v>
      </c>
      <c r="J75" s="30">
        <v>102032</v>
      </c>
      <c r="K75" s="30">
        <v>53446</v>
      </c>
      <c r="L75" s="30">
        <v>39162</v>
      </c>
      <c r="M75" s="30">
        <v>194640</v>
      </c>
      <c r="N75" s="30">
        <v>7482</v>
      </c>
      <c r="O75" s="30">
        <v>146742</v>
      </c>
      <c r="P75" s="30">
        <v>94304</v>
      </c>
      <c r="Q75" s="30">
        <v>248528</v>
      </c>
      <c r="R75" s="30">
        <v>61374</v>
      </c>
      <c r="S75" s="30">
        <v>94885</v>
      </c>
      <c r="T75" s="30">
        <v>93348</v>
      </c>
      <c r="U75" s="30">
        <v>249607</v>
      </c>
      <c r="V75" s="30">
        <v>844817</v>
      </c>
      <c r="W75" s="30">
        <v>727530</v>
      </c>
      <c r="X75" s="30"/>
      <c r="Y75" s="29"/>
      <c r="Z75" s="31">
        <v>727530</v>
      </c>
    </row>
    <row r="76" spans="1:26" ht="13.5" hidden="1">
      <c r="A76" s="42" t="s">
        <v>222</v>
      </c>
      <c r="B76" s="32">
        <v>80794043</v>
      </c>
      <c r="C76" s="32">
        <v>81793480</v>
      </c>
      <c r="D76" s="33">
        <v>108689563</v>
      </c>
      <c r="E76" s="34">
        <v>108203436</v>
      </c>
      <c r="F76" s="34">
        <v>4585129</v>
      </c>
      <c r="G76" s="34">
        <v>6452221</v>
      </c>
      <c r="H76" s="34">
        <v>7712101</v>
      </c>
      <c r="I76" s="34">
        <v>18749451</v>
      </c>
      <c r="J76" s="34">
        <v>8225293</v>
      </c>
      <c r="K76" s="34">
        <v>5590320</v>
      </c>
      <c r="L76" s="34">
        <v>4890198</v>
      </c>
      <c r="M76" s="34">
        <v>18705811</v>
      </c>
      <c r="N76" s="34">
        <v>9393770</v>
      </c>
      <c r="O76" s="34">
        <v>7803444</v>
      </c>
      <c r="P76" s="34">
        <v>6843740</v>
      </c>
      <c r="Q76" s="34">
        <v>24040954</v>
      </c>
      <c r="R76" s="34">
        <v>6005287</v>
      </c>
      <c r="S76" s="34">
        <v>6672048</v>
      </c>
      <c r="T76" s="34">
        <v>7619929</v>
      </c>
      <c r="U76" s="34">
        <v>20297264</v>
      </c>
      <c r="V76" s="34">
        <v>81793480</v>
      </c>
      <c r="W76" s="34">
        <v>108203436</v>
      </c>
      <c r="X76" s="34"/>
      <c r="Y76" s="33"/>
      <c r="Z76" s="35">
        <v>108203436</v>
      </c>
    </row>
    <row r="77" spans="1:26" ht="13.5" hidden="1">
      <c r="A77" s="37" t="s">
        <v>31</v>
      </c>
      <c r="B77" s="19">
        <v>80794043</v>
      </c>
      <c r="C77" s="19">
        <v>12091935</v>
      </c>
      <c r="D77" s="20"/>
      <c r="E77" s="21">
        <v>20843480</v>
      </c>
      <c r="F77" s="21">
        <v>291888</v>
      </c>
      <c r="G77" s="21">
        <v>1869505</v>
      </c>
      <c r="H77" s="21">
        <v>1541410</v>
      </c>
      <c r="I77" s="21">
        <v>3702803</v>
      </c>
      <c r="J77" s="21">
        <v>2146058</v>
      </c>
      <c r="K77" s="21">
        <v>726335</v>
      </c>
      <c r="L77" s="21">
        <v>664485</v>
      </c>
      <c r="M77" s="21">
        <v>3536878</v>
      </c>
      <c r="N77" s="21">
        <v>1024901</v>
      </c>
      <c r="O77" s="21">
        <v>740803</v>
      </c>
      <c r="P77" s="21">
        <v>854143</v>
      </c>
      <c r="Q77" s="21">
        <v>2619847</v>
      </c>
      <c r="R77" s="21">
        <v>747473</v>
      </c>
      <c r="S77" s="21">
        <v>685546</v>
      </c>
      <c r="T77" s="21">
        <v>799388</v>
      </c>
      <c r="U77" s="21">
        <v>2232407</v>
      </c>
      <c r="V77" s="21">
        <v>12091935</v>
      </c>
      <c r="W77" s="21">
        <v>20843480</v>
      </c>
      <c r="X77" s="21"/>
      <c r="Y77" s="20"/>
      <c r="Z77" s="23">
        <v>20843480</v>
      </c>
    </row>
    <row r="78" spans="1:26" ht="13.5" hidden="1">
      <c r="A78" s="38" t="s">
        <v>32</v>
      </c>
      <c r="B78" s="19"/>
      <c r="C78" s="19">
        <v>68854397</v>
      </c>
      <c r="D78" s="20">
        <v>108689563</v>
      </c>
      <c r="E78" s="21">
        <v>86437436</v>
      </c>
      <c r="F78" s="21">
        <v>4252811</v>
      </c>
      <c r="G78" s="21">
        <v>4547503</v>
      </c>
      <c r="H78" s="21">
        <v>6077200</v>
      </c>
      <c r="I78" s="21">
        <v>14877514</v>
      </c>
      <c r="J78" s="21">
        <v>5977212</v>
      </c>
      <c r="K78" s="21">
        <v>4810539</v>
      </c>
      <c r="L78" s="21">
        <v>4186551</v>
      </c>
      <c r="M78" s="21">
        <v>14974302</v>
      </c>
      <c r="N78" s="21">
        <v>8361387</v>
      </c>
      <c r="O78" s="21">
        <v>6915899</v>
      </c>
      <c r="P78" s="21">
        <v>5910045</v>
      </c>
      <c r="Q78" s="21">
        <v>21187331</v>
      </c>
      <c r="R78" s="21">
        <v>5196440</v>
      </c>
      <c r="S78" s="21">
        <v>5891617</v>
      </c>
      <c r="T78" s="21">
        <v>6727193</v>
      </c>
      <c r="U78" s="21">
        <v>17815250</v>
      </c>
      <c r="V78" s="21">
        <v>68854397</v>
      </c>
      <c r="W78" s="21">
        <v>86437436</v>
      </c>
      <c r="X78" s="21"/>
      <c r="Y78" s="20"/>
      <c r="Z78" s="23">
        <v>86437436</v>
      </c>
    </row>
    <row r="79" spans="1:26" ht="13.5" hidden="1">
      <c r="A79" s="39" t="s">
        <v>103</v>
      </c>
      <c r="B79" s="19"/>
      <c r="C79" s="19">
        <v>38971835</v>
      </c>
      <c r="D79" s="20"/>
      <c r="E79" s="21">
        <v>50964516</v>
      </c>
      <c r="F79" s="21">
        <v>2472721</v>
      </c>
      <c r="G79" s="21">
        <v>2579627</v>
      </c>
      <c r="H79" s="21">
        <v>3457155</v>
      </c>
      <c r="I79" s="21">
        <v>8509503</v>
      </c>
      <c r="J79" s="21">
        <v>3151430</v>
      </c>
      <c r="K79" s="21">
        <v>2641839</v>
      </c>
      <c r="L79" s="21">
        <v>2126072</v>
      </c>
      <c r="M79" s="21">
        <v>7919341</v>
      </c>
      <c r="N79" s="21">
        <v>5199241</v>
      </c>
      <c r="O79" s="21">
        <v>3965043</v>
      </c>
      <c r="P79" s="21">
        <v>3178280</v>
      </c>
      <c r="Q79" s="21">
        <v>12342564</v>
      </c>
      <c r="R79" s="21">
        <v>3027201</v>
      </c>
      <c r="S79" s="21">
        <v>3499017</v>
      </c>
      <c r="T79" s="21">
        <v>3674209</v>
      </c>
      <c r="U79" s="21">
        <v>10200427</v>
      </c>
      <c r="V79" s="21">
        <v>38971835</v>
      </c>
      <c r="W79" s="21">
        <v>50964516</v>
      </c>
      <c r="X79" s="21"/>
      <c r="Y79" s="20"/>
      <c r="Z79" s="23">
        <v>50964516</v>
      </c>
    </row>
    <row r="80" spans="1:26" ht="13.5" hidden="1">
      <c r="A80" s="39" t="s">
        <v>104</v>
      </c>
      <c r="B80" s="19"/>
      <c r="C80" s="19">
        <v>8119114</v>
      </c>
      <c r="D80" s="20"/>
      <c r="E80" s="21">
        <v>18762920</v>
      </c>
      <c r="F80" s="21">
        <v>371718</v>
      </c>
      <c r="G80" s="21">
        <v>394477</v>
      </c>
      <c r="H80" s="21">
        <v>603403</v>
      </c>
      <c r="I80" s="21">
        <v>1369598</v>
      </c>
      <c r="J80" s="21">
        <v>707519</v>
      </c>
      <c r="K80" s="21">
        <v>552169</v>
      </c>
      <c r="L80" s="21">
        <v>577690</v>
      </c>
      <c r="M80" s="21">
        <v>1837378</v>
      </c>
      <c r="N80" s="21">
        <v>929550</v>
      </c>
      <c r="O80" s="21">
        <v>914154</v>
      </c>
      <c r="P80" s="21">
        <v>795344</v>
      </c>
      <c r="Q80" s="21">
        <v>2639048</v>
      </c>
      <c r="R80" s="21">
        <v>641504</v>
      </c>
      <c r="S80" s="21">
        <v>791075</v>
      </c>
      <c r="T80" s="21">
        <v>840511</v>
      </c>
      <c r="U80" s="21">
        <v>2273090</v>
      </c>
      <c r="V80" s="21">
        <v>8119114</v>
      </c>
      <c r="W80" s="21">
        <v>18762920</v>
      </c>
      <c r="X80" s="21"/>
      <c r="Y80" s="20"/>
      <c r="Z80" s="23">
        <v>18762920</v>
      </c>
    </row>
    <row r="81" spans="1:26" ht="13.5" hidden="1">
      <c r="A81" s="39" t="s">
        <v>105</v>
      </c>
      <c r="B81" s="19"/>
      <c r="C81" s="19">
        <v>6234660</v>
      </c>
      <c r="D81" s="20"/>
      <c r="E81" s="21">
        <v>12000000</v>
      </c>
      <c r="F81" s="21">
        <v>448890</v>
      </c>
      <c r="G81" s="21">
        <v>438992</v>
      </c>
      <c r="H81" s="21">
        <v>632961</v>
      </c>
      <c r="I81" s="21">
        <v>1520843</v>
      </c>
      <c r="J81" s="21">
        <v>585657</v>
      </c>
      <c r="K81" s="21">
        <v>387326</v>
      </c>
      <c r="L81" s="21">
        <v>418332</v>
      </c>
      <c r="M81" s="21">
        <v>1391315</v>
      </c>
      <c r="N81" s="21">
        <v>611782</v>
      </c>
      <c r="O81" s="21">
        <v>590960</v>
      </c>
      <c r="P81" s="21">
        <v>517692</v>
      </c>
      <c r="Q81" s="21">
        <v>1720434</v>
      </c>
      <c r="R81" s="21">
        <v>467193</v>
      </c>
      <c r="S81" s="21">
        <v>475035</v>
      </c>
      <c r="T81" s="21">
        <v>659840</v>
      </c>
      <c r="U81" s="21">
        <v>1602068</v>
      </c>
      <c r="V81" s="21">
        <v>6234660</v>
      </c>
      <c r="W81" s="21">
        <v>12000000</v>
      </c>
      <c r="X81" s="21"/>
      <c r="Y81" s="20"/>
      <c r="Z81" s="23">
        <v>12000000</v>
      </c>
    </row>
    <row r="82" spans="1:26" ht="13.5" hidden="1">
      <c r="A82" s="39" t="s">
        <v>106</v>
      </c>
      <c r="B82" s="19"/>
      <c r="C82" s="19">
        <v>3620376</v>
      </c>
      <c r="D82" s="20"/>
      <c r="E82" s="21">
        <v>4710000</v>
      </c>
      <c r="F82" s="21">
        <v>258162</v>
      </c>
      <c r="G82" s="21">
        <v>281150</v>
      </c>
      <c r="H82" s="21">
        <v>316996</v>
      </c>
      <c r="I82" s="21">
        <v>856308</v>
      </c>
      <c r="J82" s="21">
        <v>334151</v>
      </c>
      <c r="K82" s="21">
        <v>247261</v>
      </c>
      <c r="L82" s="21">
        <v>227626</v>
      </c>
      <c r="M82" s="21">
        <v>809038</v>
      </c>
      <c r="N82" s="21">
        <v>368796</v>
      </c>
      <c r="O82" s="21">
        <v>340704</v>
      </c>
      <c r="P82" s="21">
        <v>309867</v>
      </c>
      <c r="Q82" s="21">
        <v>1019367</v>
      </c>
      <c r="R82" s="21">
        <v>293274</v>
      </c>
      <c r="S82" s="21">
        <v>289558</v>
      </c>
      <c r="T82" s="21">
        <v>352831</v>
      </c>
      <c r="U82" s="21">
        <v>935663</v>
      </c>
      <c r="V82" s="21">
        <v>3620376</v>
      </c>
      <c r="W82" s="21">
        <v>4710000</v>
      </c>
      <c r="X82" s="21"/>
      <c r="Y82" s="20"/>
      <c r="Z82" s="23">
        <v>4710000</v>
      </c>
    </row>
    <row r="83" spans="1:26" ht="13.5" hidden="1">
      <c r="A83" s="39" t="s">
        <v>107</v>
      </c>
      <c r="B83" s="19"/>
      <c r="C83" s="19">
        <v>11908412</v>
      </c>
      <c r="D83" s="20">
        <v>108689563</v>
      </c>
      <c r="E83" s="21"/>
      <c r="F83" s="21">
        <v>701320</v>
      </c>
      <c r="G83" s="21">
        <v>853257</v>
      </c>
      <c r="H83" s="21">
        <v>1066685</v>
      </c>
      <c r="I83" s="21">
        <v>2621262</v>
      </c>
      <c r="J83" s="21">
        <v>1198455</v>
      </c>
      <c r="K83" s="21">
        <v>981944</v>
      </c>
      <c r="L83" s="21">
        <v>836831</v>
      </c>
      <c r="M83" s="21">
        <v>3017230</v>
      </c>
      <c r="N83" s="21">
        <v>1252018</v>
      </c>
      <c r="O83" s="21">
        <v>1105038</v>
      </c>
      <c r="P83" s="21">
        <v>1108862</v>
      </c>
      <c r="Q83" s="21">
        <v>3465918</v>
      </c>
      <c r="R83" s="21">
        <v>767268</v>
      </c>
      <c r="S83" s="21">
        <v>836932</v>
      </c>
      <c r="T83" s="21">
        <v>1199802</v>
      </c>
      <c r="U83" s="21">
        <v>2804002</v>
      </c>
      <c r="V83" s="21">
        <v>11908412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847148</v>
      </c>
      <c r="D84" s="29"/>
      <c r="E84" s="30">
        <v>922520</v>
      </c>
      <c r="F84" s="30">
        <v>40430</v>
      </c>
      <c r="G84" s="30">
        <v>35213</v>
      </c>
      <c r="H84" s="30">
        <v>93491</v>
      </c>
      <c r="I84" s="30">
        <v>169134</v>
      </c>
      <c r="J84" s="30">
        <v>102023</v>
      </c>
      <c r="K84" s="30">
        <v>53446</v>
      </c>
      <c r="L84" s="30">
        <v>39162</v>
      </c>
      <c r="M84" s="30">
        <v>194631</v>
      </c>
      <c r="N84" s="30">
        <v>7482</v>
      </c>
      <c r="O84" s="30">
        <v>146742</v>
      </c>
      <c r="P84" s="30">
        <v>79552</v>
      </c>
      <c r="Q84" s="30">
        <v>233776</v>
      </c>
      <c r="R84" s="30">
        <v>61374</v>
      </c>
      <c r="S84" s="30">
        <v>94885</v>
      </c>
      <c r="T84" s="30">
        <v>93348</v>
      </c>
      <c r="U84" s="30">
        <v>249607</v>
      </c>
      <c r="V84" s="30">
        <v>847148</v>
      </c>
      <c r="W84" s="30">
        <v>922520</v>
      </c>
      <c r="X84" s="30"/>
      <c r="Y84" s="29"/>
      <c r="Z84" s="31">
        <v>922520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23961257</v>
      </c>
      <c r="D5" s="158">
        <f>SUM(D6:D8)</f>
        <v>0</v>
      </c>
      <c r="E5" s="159">
        <f t="shared" si="0"/>
        <v>30824786</v>
      </c>
      <c r="F5" s="105">
        <f t="shared" si="0"/>
        <v>33730960</v>
      </c>
      <c r="G5" s="105">
        <f t="shared" si="0"/>
        <v>11144829</v>
      </c>
      <c r="H5" s="105">
        <f t="shared" si="0"/>
        <v>2860188</v>
      </c>
      <c r="I5" s="105">
        <f t="shared" si="0"/>
        <v>1080345</v>
      </c>
      <c r="J5" s="105">
        <f t="shared" si="0"/>
        <v>15085362</v>
      </c>
      <c r="K5" s="105">
        <f t="shared" si="0"/>
        <v>927181</v>
      </c>
      <c r="L5" s="105">
        <f t="shared" si="0"/>
        <v>1012659</v>
      </c>
      <c r="M5" s="105">
        <f t="shared" si="0"/>
        <v>3577093</v>
      </c>
      <c r="N5" s="105">
        <f t="shared" si="0"/>
        <v>5516933</v>
      </c>
      <c r="O5" s="105">
        <f t="shared" si="0"/>
        <v>964436</v>
      </c>
      <c r="P5" s="105">
        <f t="shared" si="0"/>
        <v>2519462</v>
      </c>
      <c r="Q5" s="105">
        <f t="shared" si="0"/>
        <v>2475198</v>
      </c>
      <c r="R5" s="105">
        <f t="shared" si="0"/>
        <v>5959096</v>
      </c>
      <c r="S5" s="105">
        <f t="shared" si="0"/>
        <v>866199</v>
      </c>
      <c r="T5" s="105">
        <f t="shared" si="0"/>
        <v>1083851</v>
      </c>
      <c r="U5" s="105">
        <f t="shared" si="0"/>
        <v>1780323</v>
      </c>
      <c r="V5" s="105">
        <f t="shared" si="0"/>
        <v>3730373</v>
      </c>
      <c r="W5" s="105">
        <f t="shared" si="0"/>
        <v>30291764</v>
      </c>
      <c r="X5" s="105">
        <f t="shared" si="0"/>
        <v>33730960</v>
      </c>
      <c r="Y5" s="105">
        <f t="shared" si="0"/>
        <v>-3439196</v>
      </c>
      <c r="Z5" s="142">
        <f>+IF(X5&lt;&gt;0,+(Y5/X5)*100,0)</f>
        <v>-10.195962403678994</v>
      </c>
      <c r="AA5" s="158">
        <f>SUM(AA6:AA8)</f>
        <v>33730960</v>
      </c>
    </row>
    <row r="6" spans="1:27" ht="13.5">
      <c r="A6" s="143" t="s">
        <v>75</v>
      </c>
      <c r="B6" s="141"/>
      <c r="C6" s="160">
        <v>6459158</v>
      </c>
      <c r="D6" s="160"/>
      <c r="E6" s="161">
        <v>8606950</v>
      </c>
      <c r="F6" s="65">
        <v>8595070</v>
      </c>
      <c r="G6" s="65">
        <v>3188389</v>
      </c>
      <c r="H6" s="65"/>
      <c r="I6" s="65"/>
      <c r="J6" s="65">
        <v>3188389</v>
      </c>
      <c r="K6" s="65"/>
      <c r="L6" s="65"/>
      <c r="M6" s="65">
        <v>2498496</v>
      </c>
      <c r="N6" s="65">
        <v>2498496</v>
      </c>
      <c r="O6" s="65"/>
      <c r="P6" s="65">
        <v>501354</v>
      </c>
      <c r="Q6" s="65">
        <v>1544002</v>
      </c>
      <c r="R6" s="65">
        <v>2045356</v>
      </c>
      <c r="S6" s="65"/>
      <c r="T6" s="65"/>
      <c r="U6" s="65"/>
      <c r="V6" s="65"/>
      <c r="W6" s="65">
        <v>7732241</v>
      </c>
      <c r="X6" s="65">
        <v>8595070</v>
      </c>
      <c r="Y6" s="65">
        <v>-862829</v>
      </c>
      <c r="Z6" s="145">
        <v>-10.04</v>
      </c>
      <c r="AA6" s="160">
        <v>8595070</v>
      </c>
    </row>
    <row r="7" spans="1:27" ht="13.5">
      <c r="A7" s="143" t="s">
        <v>76</v>
      </c>
      <c r="B7" s="141"/>
      <c r="C7" s="162">
        <v>17067574</v>
      </c>
      <c r="D7" s="162"/>
      <c r="E7" s="163">
        <v>22307216</v>
      </c>
      <c r="F7" s="164">
        <v>24764868</v>
      </c>
      <c r="G7" s="164">
        <v>7884302</v>
      </c>
      <c r="H7" s="164">
        <v>2860124</v>
      </c>
      <c r="I7" s="164">
        <v>1029000</v>
      </c>
      <c r="J7" s="164">
        <v>11773426</v>
      </c>
      <c r="K7" s="164">
        <v>917859</v>
      </c>
      <c r="L7" s="164">
        <v>1009368</v>
      </c>
      <c r="M7" s="164">
        <v>1009965</v>
      </c>
      <c r="N7" s="164">
        <v>2937192</v>
      </c>
      <c r="O7" s="164">
        <v>961681</v>
      </c>
      <c r="P7" s="164">
        <v>2004619</v>
      </c>
      <c r="Q7" s="164">
        <v>744398</v>
      </c>
      <c r="R7" s="164">
        <v>3710698</v>
      </c>
      <c r="S7" s="164">
        <v>872664</v>
      </c>
      <c r="T7" s="164">
        <v>1052069</v>
      </c>
      <c r="U7" s="164">
        <v>1762827</v>
      </c>
      <c r="V7" s="164">
        <v>3687560</v>
      </c>
      <c r="W7" s="164">
        <v>22108876</v>
      </c>
      <c r="X7" s="164">
        <v>24764868</v>
      </c>
      <c r="Y7" s="164">
        <v>-2655992</v>
      </c>
      <c r="Z7" s="146">
        <v>-10.72</v>
      </c>
      <c r="AA7" s="162">
        <v>24764868</v>
      </c>
    </row>
    <row r="8" spans="1:27" ht="13.5">
      <c r="A8" s="143" t="s">
        <v>77</v>
      </c>
      <c r="B8" s="141"/>
      <c r="C8" s="160">
        <v>434525</v>
      </c>
      <c r="D8" s="160"/>
      <c r="E8" s="161">
        <v>-89380</v>
      </c>
      <c r="F8" s="65">
        <v>371022</v>
      </c>
      <c r="G8" s="65">
        <v>72138</v>
      </c>
      <c r="H8" s="65">
        <v>64</v>
      </c>
      <c r="I8" s="65">
        <v>51345</v>
      </c>
      <c r="J8" s="65">
        <v>123547</v>
      </c>
      <c r="K8" s="65">
        <v>9322</v>
      </c>
      <c r="L8" s="65">
        <v>3291</v>
      </c>
      <c r="M8" s="65">
        <v>68632</v>
      </c>
      <c r="N8" s="65">
        <v>81245</v>
      </c>
      <c r="O8" s="65">
        <v>2755</v>
      </c>
      <c r="P8" s="65">
        <v>13489</v>
      </c>
      <c r="Q8" s="65">
        <v>186798</v>
      </c>
      <c r="R8" s="65">
        <v>203042</v>
      </c>
      <c r="S8" s="65">
        <v>-6465</v>
      </c>
      <c r="T8" s="65">
        <v>31782</v>
      </c>
      <c r="U8" s="65">
        <v>17496</v>
      </c>
      <c r="V8" s="65">
        <v>42813</v>
      </c>
      <c r="W8" s="65">
        <v>450647</v>
      </c>
      <c r="X8" s="65">
        <v>371022</v>
      </c>
      <c r="Y8" s="65">
        <v>79625</v>
      </c>
      <c r="Z8" s="145">
        <v>21.46</v>
      </c>
      <c r="AA8" s="160">
        <v>371022</v>
      </c>
    </row>
    <row r="9" spans="1:27" ht="13.5">
      <c r="A9" s="140" t="s">
        <v>78</v>
      </c>
      <c r="B9" s="141"/>
      <c r="C9" s="158">
        <f aca="true" t="shared" si="1" ref="C9:Y9">SUM(C10:C14)</f>
        <v>6180763</v>
      </c>
      <c r="D9" s="158">
        <f>SUM(D10:D14)</f>
        <v>0</v>
      </c>
      <c r="E9" s="159">
        <f t="shared" si="1"/>
        <v>8951830</v>
      </c>
      <c r="F9" s="105">
        <f t="shared" si="1"/>
        <v>9377906</v>
      </c>
      <c r="G9" s="105">
        <f t="shared" si="1"/>
        <v>638815</v>
      </c>
      <c r="H9" s="105">
        <f t="shared" si="1"/>
        <v>824478</v>
      </c>
      <c r="I9" s="105">
        <f t="shared" si="1"/>
        <v>852917</v>
      </c>
      <c r="J9" s="105">
        <f t="shared" si="1"/>
        <v>2316210</v>
      </c>
      <c r="K9" s="105">
        <f t="shared" si="1"/>
        <v>1382774</v>
      </c>
      <c r="L9" s="105">
        <f t="shared" si="1"/>
        <v>710103</v>
      </c>
      <c r="M9" s="105">
        <f t="shared" si="1"/>
        <v>700857</v>
      </c>
      <c r="N9" s="105">
        <f t="shared" si="1"/>
        <v>2793734</v>
      </c>
      <c r="O9" s="105">
        <f t="shared" si="1"/>
        <v>710977</v>
      </c>
      <c r="P9" s="105">
        <f t="shared" si="1"/>
        <v>522534</v>
      </c>
      <c r="Q9" s="105">
        <f t="shared" si="1"/>
        <v>526616</v>
      </c>
      <c r="R9" s="105">
        <f t="shared" si="1"/>
        <v>1760127</v>
      </c>
      <c r="S9" s="105">
        <f t="shared" si="1"/>
        <v>164020</v>
      </c>
      <c r="T9" s="105">
        <f t="shared" si="1"/>
        <v>515301</v>
      </c>
      <c r="U9" s="105">
        <f t="shared" si="1"/>
        <v>832720</v>
      </c>
      <c r="V9" s="105">
        <f t="shared" si="1"/>
        <v>1512041</v>
      </c>
      <c r="W9" s="105">
        <f t="shared" si="1"/>
        <v>8382112</v>
      </c>
      <c r="X9" s="105">
        <f t="shared" si="1"/>
        <v>9377906</v>
      </c>
      <c r="Y9" s="105">
        <f t="shared" si="1"/>
        <v>-995794</v>
      </c>
      <c r="Z9" s="142">
        <f>+IF(X9&lt;&gt;0,+(Y9/X9)*100,0)</f>
        <v>-10.618511211351448</v>
      </c>
      <c r="AA9" s="158">
        <f>SUM(AA10:AA14)</f>
        <v>9377906</v>
      </c>
    </row>
    <row r="10" spans="1:27" ht="13.5">
      <c r="A10" s="143" t="s">
        <v>79</v>
      </c>
      <c r="B10" s="141"/>
      <c r="C10" s="160">
        <v>499110</v>
      </c>
      <c r="D10" s="160"/>
      <c r="E10" s="161">
        <v>-155390</v>
      </c>
      <c r="F10" s="65">
        <v>775806</v>
      </c>
      <c r="G10" s="65">
        <v>29941</v>
      </c>
      <c r="H10" s="65">
        <v>-15188</v>
      </c>
      <c r="I10" s="65">
        <v>-16233</v>
      </c>
      <c r="J10" s="65">
        <v>-1480</v>
      </c>
      <c r="K10" s="65">
        <v>648793</v>
      </c>
      <c r="L10" s="65">
        <v>-18379</v>
      </c>
      <c r="M10" s="65">
        <v>-891</v>
      </c>
      <c r="N10" s="65">
        <v>629523</v>
      </c>
      <c r="O10" s="65">
        <v>-17958</v>
      </c>
      <c r="P10" s="65">
        <v>6977</v>
      </c>
      <c r="Q10" s="65">
        <v>19374</v>
      </c>
      <c r="R10" s="65">
        <v>8393</v>
      </c>
      <c r="S10" s="65">
        <v>3923</v>
      </c>
      <c r="T10" s="65">
        <v>7295</v>
      </c>
      <c r="U10" s="65">
        <v>2864</v>
      </c>
      <c r="V10" s="65">
        <v>14082</v>
      </c>
      <c r="W10" s="65">
        <v>650518</v>
      </c>
      <c r="X10" s="65">
        <v>775806</v>
      </c>
      <c r="Y10" s="65">
        <v>-125288</v>
      </c>
      <c r="Z10" s="145">
        <v>-16.15</v>
      </c>
      <c r="AA10" s="160">
        <v>775806</v>
      </c>
    </row>
    <row r="11" spans="1:27" ht="13.5">
      <c r="A11" s="143" t="s">
        <v>80</v>
      </c>
      <c r="B11" s="141"/>
      <c r="C11" s="160">
        <v>1459164</v>
      </c>
      <c r="D11" s="160"/>
      <c r="E11" s="161">
        <v>1323970</v>
      </c>
      <c r="F11" s="65">
        <v>1537090</v>
      </c>
      <c r="G11" s="65">
        <v>135643</v>
      </c>
      <c r="H11" s="65">
        <v>164661</v>
      </c>
      <c r="I11" s="65">
        <v>168523</v>
      </c>
      <c r="J11" s="65">
        <v>468827</v>
      </c>
      <c r="K11" s="65">
        <v>132634</v>
      </c>
      <c r="L11" s="65">
        <v>168912</v>
      </c>
      <c r="M11" s="65">
        <v>131194</v>
      </c>
      <c r="N11" s="65">
        <v>432740</v>
      </c>
      <c r="O11" s="65">
        <v>142244</v>
      </c>
      <c r="P11" s="65">
        <v>78119</v>
      </c>
      <c r="Q11" s="65">
        <v>96597</v>
      </c>
      <c r="R11" s="65">
        <v>316960</v>
      </c>
      <c r="S11" s="65">
        <v>58726</v>
      </c>
      <c r="T11" s="65">
        <v>104621</v>
      </c>
      <c r="U11" s="65">
        <v>121457</v>
      </c>
      <c r="V11" s="65">
        <v>284804</v>
      </c>
      <c r="W11" s="65">
        <v>1503331</v>
      </c>
      <c r="X11" s="65">
        <v>1537090</v>
      </c>
      <c r="Y11" s="65">
        <v>-33759</v>
      </c>
      <c r="Z11" s="145">
        <v>-2.2</v>
      </c>
      <c r="AA11" s="160">
        <v>1537090</v>
      </c>
    </row>
    <row r="12" spans="1:27" ht="13.5">
      <c r="A12" s="143" t="s">
        <v>81</v>
      </c>
      <c r="B12" s="141"/>
      <c r="C12" s="160">
        <v>4194988</v>
      </c>
      <c r="D12" s="160"/>
      <c r="E12" s="161">
        <v>7752580</v>
      </c>
      <c r="F12" s="65">
        <v>7034340</v>
      </c>
      <c r="G12" s="65">
        <v>464797</v>
      </c>
      <c r="H12" s="65">
        <v>673672</v>
      </c>
      <c r="I12" s="65">
        <v>700031</v>
      </c>
      <c r="J12" s="65">
        <v>1838500</v>
      </c>
      <c r="K12" s="65">
        <v>600658</v>
      </c>
      <c r="L12" s="65">
        <v>558311</v>
      </c>
      <c r="M12" s="65">
        <v>564199</v>
      </c>
      <c r="N12" s="65">
        <v>1723168</v>
      </c>
      <c r="O12" s="65">
        <v>586393</v>
      </c>
      <c r="P12" s="65">
        <v>436842</v>
      </c>
      <c r="Q12" s="65">
        <v>406852</v>
      </c>
      <c r="R12" s="65">
        <v>1430087</v>
      </c>
      <c r="S12" s="65">
        <v>99937</v>
      </c>
      <c r="T12" s="65">
        <v>403012</v>
      </c>
      <c r="U12" s="65">
        <v>707131</v>
      </c>
      <c r="V12" s="65">
        <v>1210080</v>
      </c>
      <c r="W12" s="65">
        <v>6201835</v>
      </c>
      <c r="X12" s="65">
        <v>7034340</v>
      </c>
      <c r="Y12" s="65">
        <v>-832505</v>
      </c>
      <c r="Z12" s="145">
        <v>-11.83</v>
      </c>
      <c r="AA12" s="160">
        <v>7034340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27501</v>
      </c>
      <c r="D14" s="162"/>
      <c r="E14" s="163">
        <v>30670</v>
      </c>
      <c r="F14" s="164">
        <v>30670</v>
      </c>
      <c r="G14" s="164">
        <v>8434</v>
      </c>
      <c r="H14" s="164">
        <v>1333</v>
      </c>
      <c r="I14" s="164">
        <v>596</v>
      </c>
      <c r="J14" s="164">
        <v>10363</v>
      </c>
      <c r="K14" s="164">
        <v>689</v>
      </c>
      <c r="L14" s="164">
        <v>1259</v>
      </c>
      <c r="M14" s="164">
        <v>6355</v>
      </c>
      <c r="N14" s="164">
        <v>8303</v>
      </c>
      <c r="O14" s="164">
        <v>298</v>
      </c>
      <c r="P14" s="164">
        <v>596</v>
      </c>
      <c r="Q14" s="164">
        <v>3793</v>
      </c>
      <c r="R14" s="164">
        <v>4687</v>
      </c>
      <c r="S14" s="164">
        <v>1434</v>
      </c>
      <c r="T14" s="164">
        <v>373</v>
      </c>
      <c r="U14" s="164">
        <v>1268</v>
      </c>
      <c r="V14" s="164">
        <v>3075</v>
      </c>
      <c r="W14" s="164">
        <v>26428</v>
      </c>
      <c r="X14" s="164">
        <v>30670</v>
      </c>
      <c r="Y14" s="164">
        <v>-4242</v>
      </c>
      <c r="Z14" s="146">
        <v>-13.83</v>
      </c>
      <c r="AA14" s="162">
        <v>30670</v>
      </c>
    </row>
    <row r="15" spans="1:27" ht="13.5">
      <c r="A15" s="140" t="s">
        <v>84</v>
      </c>
      <c r="B15" s="147"/>
      <c r="C15" s="158">
        <f aca="true" t="shared" si="2" ref="C15:Y15">SUM(C16:C18)</f>
        <v>39684929</v>
      </c>
      <c r="D15" s="158">
        <f>SUM(D16:D18)</f>
        <v>0</v>
      </c>
      <c r="E15" s="159">
        <f t="shared" si="2"/>
        <v>2394720</v>
      </c>
      <c r="F15" s="105">
        <f t="shared" si="2"/>
        <v>4993502</v>
      </c>
      <c r="G15" s="105">
        <f t="shared" si="2"/>
        <v>97615</v>
      </c>
      <c r="H15" s="105">
        <f t="shared" si="2"/>
        <v>4152044</v>
      </c>
      <c r="I15" s="105">
        <f t="shared" si="2"/>
        <v>31338</v>
      </c>
      <c r="J15" s="105">
        <f t="shared" si="2"/>
        <v>4280997</v>
      </c>
      <c r="K15" s="105">
        <f t="shared" si="2"/>
        <v>2417247</v>
      </c>
      <c r="L15" s="105">
        <f t="shared" si="2"/>
        <v>20158019</v>
      </c>
      <c r="M15" s="105">
        <f t="shared" si="2"/>
        <v>342729</v>
      </c>
      <c r="N15" s="105">
        <f t="shared" si="2"/>
        <v>22917995</v>
      </c>
      <c r="O15" s="105">
        <f t="shared" si="2"/>
        <v>260474</v>
      </c>
      <c r="P15" s="105">
        <f t="shared" si="2"/>
        <v>277276</v>
      </c>
      <c r="Q15" s="105">
        <f t="shared" si="2"/>
        <v>380833</v>
      </c>
      <c r="R15" s="105">
        <f t="shared" si="2"/>
        <v>918583</v>
      </c>
      <c r="S15" s="105">
        <f t="shared" si="2"/>
        <v>5615123</v>
      </c>
      <c r="T15" s="105">
        <f t="shared" si="2"/>
        <v>2149223</v>
      </c>
      <c r="U15" s="105">
        <f t="shared" si="2"/>
        <v>415312</v>
      </c>
      <c r="V15" s="105">
        <f t="shared" si="2"/>
        <v>8179658</v>
      </c>
      <c r="W15" s="105">
        <f t="shared" si="2"/>
        <v>36297233</v>
      </c>
      <c r="X15" s="105">
        <f t="shared" si="2"/>
        <v>4993502</v>
      </c>
      <c r="Y15" s="105">
        <f t="shared" si="2"/>
        <v>31303731</v>
      </c>
      <c r="Z15" s="142">
        <f>+IF(X15&lt;&gt;0,+(Y15/X15)*100,0)</f>
        <v>626.8893253672472</v>
      </c>
      <c r="AA15" s="158">
        <f>SUM(AA16:AA18)</f>
        <v>4993502</v>
      </c>
    </row>
    <row r="16" spans="1:27" ht="13.5">
      <c r="A16" s="143" t="s">
        <v>85</v>
      </c>
      <c r="B16" s="141"/>
      <c r="C16" s="160">
        <v>39566828</v>
      </c>
      <c r="D16" s="160"/>
      <c r="E16" s="161">
        <v>2290000</v>
      </c>
      <c r="F16" s="65">
        <v>2669208</v>
      </c>
      <c r="G16" s="65">
        <v>57203</v>
      </c>
      <c r="H16" s="65">
        <v>4152044</v>
      </c>
      <c r="I16" s="65">
        <v>31031</v>
      </c>
      <c r="J16" s="65">
        <v>4240278</v>
      </c>
      <c r="K16" s="65">
        <v>2416633</v>
      </c>
      <c r="L16" s="65">
        <v>20157712</v>
      </c>
      <c r="M16" s="65">
        <v>311053</v>
      </c>
      <c r="N16" s="65">
        <v>22885398</v>
      </c>
      <c r="O16" s="65">
        <v>256168</v>
      </c>
      <c r="P16" s="65">
        <v>82900</v>
      </c>
      <c r="Q16" s="65">
        <v>81283</v>
      </c>
      <c r="R16" s="65">
        <v>420351</v>
      </c>
      <c r="S16" s="65">
        <v>5445432</v>
      </c>
      <c r="T16" s="65">
        <v>1911315</v>
      </c>
      <c r="U16" s="65">
        <v>169323</v>
      </c>
      <c r="V16" s="65">
        <v>7526070</v>
      </c>
      <c r="W16" s="65">
        <v>35072097</v>
      </c>
      <c r="X16" s="65">
        <v>2669208</v>
      </c>
      <c r="Y16" s="65">
        <v>32402889</v>
      </c>
      <c r="Z16" s="145">
        <v>1213.95</v>
      </c>
      <c r="AA16" s="160">
        <v>2669208</v>
      </c>
    </row>
    <row r="17" spans="1:27" ht="13.5">
      <c r="A17" s="143" t="s">
        <v>86</v>
      </c>
      <c r="B17" s="141"/>
      <c r="C17" s="160">
        <v>118101</v>
      </c>
      <c r="D17" s="160"/>
      <c r="E17" s="161">
        <v>104720</v>
      </c>
      <c r="F17" s="65">
        <v>2324294</v>
      </c>
      <c r="G17" s="65">
        <v>40412</v>
      </c>
      <c r="H17" s="65"/>
      <c r="I17" s="65">
        <v>307</v>
      </c>
      <c r="J17" s="65">
        <v>40719</v>
      </c>
      <c r="K17" s="65">
        <v>614</v>
      </c>
      <c r="L17" s="65">
        <v>307</v>
      </c>
      <c r="M17" s="65">
        <v>31676</v>
      </c>
      <c r="N17" s="65">
        <v>32597</v>
      </c>
      <c r="O17" s="65">
        <v>4306</v>
      </c>
      <c r="P17" s="65">
        <v>194376</v>
      </c>
      <c r="Q17" s="65">
        <v>299550</v>
      </c>
      <c r="R17" s="65">
        <v>498232</v>
      </c>
      <c r="S17" s="65">
        <v>169691</v>
      </c>
      <c r="T17" s="65">
        <v>237908</v>
      </c>
      <c r="U17" s="65">
        <v>245989</v>
      </c>
      <c r="V17" s="65">
        <v>653588</v>
      </c>
      <c r="W17" s="65">
        <v>1225136</v>
      </c>
      <c r="X17" s="65">
        <v>2324294</v>
      </c>
      <c r="Y17" s="65">
        <v>-1099158</v>
      </c>
      <c r="Z17" s="145">
        <v>-47.29</v>
      </c>
      <c r="AA17" s="160">
        <v>2324294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125809422</v>
      </c>
      <c r="D19" s="158">
        <f>SUM(D20:D23)</f>
        <v>0</v>
      </c>
      <c r="E19" s="159">
        <f t="shared" si="3"/>
        <v>131356485</v>
      </c>
      <c r="F19" s="105">
        <f t="shared" si="3"/>
        <v>140519664</v>
      </c>
      <c r="G19" s="105">
        <f t="shared" si="3"/>
        <v>21175299</v>
      </c>
      <c r="H19" s="105">
        <f t="shared" si="3"/>
        <v>7589680</v>
      </c>
      <c r="I19" s="105">
        <f t="shared" si="3"/>
        <v>8371020</v>
      </c>
      <c r="J19" s="105">
        <f t="shared" si="3"/>
        <v>37135999</v>
      </c>
      <c r="K19" s="105">
        <f t="shared" si="3"/>
        <v>6739651</v>
      </c>
      <c r="L19" s="105">
        <f t="shared" si="3"/>
        <v>12573344</v>
      </c>
      <c r="M19" s="105">
        <f t="shared" si="3"/>
        <v>24946450</v>
      </c>
      <c r="N19" s="105">
        <f t="shared" si="3"/>
        <v>44259445</v>
      </c>
      <c r="O19" s="105">
        <f t="shared" si="3"/>
        <v>8505098</v>
      </c>
      <c r="P19" s="105">
        <f t="shared" si="3"/>
        <v>7282891</v>
      </c>
      <c r="Q19" s="105">
        <f t="shared" si="3"/>
        <v>20749338</v>
      </c>
      <c r="R19" s="105">
        <f t="shared" si="3"/>
        <v>36537327</v>
      </c>
      <c r="S19" s="105">
        <f t="shared" si="3"/>
        <v>9027668</v>
      </c>
      <c r="T19" s="105">
        <f t="shared" si="3"/>
        <v>6861869</v>
      </c>
      <c r="U19" s="105">
        <f t="shared" si="3"/>
        <v>12926163</v>
      </c>
      <c r="V19" s="105">
        <f t="shared" si="3"/>
        <v>28815700</v>
      </c>
      <c r="W19" s="105">
        <f t="shared" si="3"/>
        <v>146748471</v>
      </c>
      <c r="X19" s="105">
        <f t="shared" si="3"/>
        <v>140519664</v>
      </c>
      <c r="Y19" s="105">
        <f t="shared" si="3"/>
        <v>6228807</v>
      </c>
      <c r="Z19" s="142">
        <f>+IF(X19&lt;&gt;0,+(Y19/X19)*100,0)</f>
        <v>4.4326942028554805</v>
      </c>
      <c r="AA19" s="158">
        <f>SUM(AA20:AA23)</f>
        <v>140519664</v>
      </c>
    </row>
    <row r="20" spans="1:27" ht="13.5">
      <c r="A20" s="143" t="s">
        <v>89</v>
      </c>
      <c r="B20" s="141"/>
      <c r="C20" s="160">
        <v>65239184</v>
      </c>
      <c r="D20" s="160"/>
      <c r="E20" s="161">
        <v>75852106</v>
      </c>
      <c r="F20" s="65">
        <v>82203246</v>
      </c>
      <c r="G20" s="65">
        <v>10149765</v>
      </c>
      <c r="H20" s="65">
        <v>5276990</v>
      </c>
      <c r="I20" s="65">
        <v>6285235</v>
      </c>
      <c r="J20" s="65">
        <v>21711990</v>
      </c>
      <c r="K20" s="65">
        <v>4505344</v>
      </c>
      <c r="L20" s="65">
        <v>8157763</v>
      </c>
      <c r="M20" s="65">
        <v>11287122</v>
      </c>
      <c r="N20" s="65">
        <v>23950229</v>
      </c>
      <c r="O20" s="65">
        <v>4933087</v>
      </c>
      <c r="P20" s="65">
        <v>4717811</v>
      </c>
      <c r="Q20" s="65">
        <v>10279259</v>
      </c>
      <c r="R20" s="65">
        <v>19930157</v>
      </c>
      <c r="S20" s="65">
        <v>5338277</v>
      </c>
      <c r="T20" s="65">
        <v>4420407</v>
      </c>
      <c r="U20" s="65">
        <v>7475596</v>
      </c>
      <c r="V20" s="65">
        <v>17234280</v>
      </c>
      <c r="W20" s="65">
        <v>82826656</v>
      </c>
      <c r="X20" s="65">
        <v>82203246</v>
      </c>
      <c r="Y20" s="65">
        <v>623410</v>
      </c>
      <c r="Z20" s="145">
        <v>0.76</v>
      </c>
      <c r="AA20" s="160">
        <v>82203246</v>
      </c>
    </row>
    <row r="21" spans="1:27" ht="13.5">
      <c r="A21" s="143" t="s">
        <v>90</v>
      </c>
      <c r="B21" s="141"/>
      <c r="C21" s="160">
        <v>35208616</v>
      </c>
      <c r="D21" s="160"/>
      <c r="E21" s="161">
        <v>26871748</v>
      </c>
      <c r="F21" s="65">
        <v>28181257</v>
      </c>
      <c r="G21" s="65">
        <v>4804181</v>
      </c>
      <c r="H21" s="65">
        <v>1141232</v>
      </c>
      <c r="I21" s="65">
        <v>878190</v>
      </c>
      <c r="J21" s="65">
        <v>6823603</v>
      </c>
      <c r="K21" s="65">
        <v>1061984</v>
      </c>
      <c r="L21" s="65">
        <v>3166205</v>
      </c>
      <c r="M21" s="65">
        <v>7584549</v>
      </c>
      <c r="N21" s="65">
        <v>11812738</v>
      </c>
      <c r="O21" s="65">
        <v>2382599</v>
      </c>
      <c r="P21" s="65">
        <v>1363937</v>
      </c>
      <c r="Q21" s="65">
        <v>6334041</v>
      </c>
      <c r="R21" s="65">
        <v>10080577</v>
      </c>
      <c r="S21" s="65">
        <v>2519520</v>
      </c>
      <c r="T21" s="65">
        <v>1273144</v>
      </c>
      <c r="U21" s="65">
        <v>4189678</v>
      </c>
      <c r="V21" s="65">
        <v>7982342</v>
      </c>
      <c r="W21" s="65">
        <v>36699260</v>
      </c>
      <c r="X21" s="65">
        <v>28181257</v>
      </c>
      <c r="Y21" s="65">
        <v>8518003</v>
      </c>
      <c r="Z21" s="145">
        <v>30.23</v>
      </c>
      <c r="AA21" s="160">
        <v>28181257</v>
      </c>
    </row>
    <row r="22" spans="1:27" ht="13.5">
      <c r="A22" s="143" t="s">
        <v>91</v>
      </c>
      <c r="B22" s="141"/>
      <c r="C22" s="162">
        <v>14162155</v>
      </c>
      <c r="D22" s="162"/>
      <c r="E22" s="163">
        <v>16449161</v>
      </c>
      <c r="F22" s="164">
        <v>17451691</v>
      </c>
      <c r="G22" s="164">
        <v>3170026</v>
      </c>
      <c r="H22" s="164">
        <v>728863</v>
      </c>
      <c r="I22" s="164">
        <v>753791</v>
      </c>
      <c r="J22" s="164">
        <v>4652680</v>
      </c>
      <c r="K22" s="164">
        <v>726197</v>
      </c>
      <c r="L22" s="164">
        <v>780821</v>
      </c>
      <c r="M22" s="164">
        <v>3233581</v>
      </c>
      <c r="N22" s="164">
        <v>4740599</v>
      </c>
      <c r="O22" s="164">
        <v>742097</v>
      </c>
      <c r="P22" s="164">
        <v>729128</v>
      </c>
      <c r="Q22" s="164">
        <v>2193772</v>
      </c>
      <c r="R22" s="164">
        <v>3664997</v>
      </c>
      <c r="S22" s="164">
        <v>712692</v>
      </c>
      <c r="T22" s="164">
        <v>708167</v>
      </c>
      <c r="U22" s="164">
        <v>814304</v>
      </c>
      <c r="V22" s="164">
        <v>2235163</v>
      </c>
      <c r="W22" s="164">
        <v>15293439</v>
      </c>
      <c r="X22" s="164">
        <v>17451691</v>
      </c>
      <c r="Y22" s="164">
        <v>-2158252</v>
      </c>
      <c r="Z22" s="146">
        <v>-12.37</v>
      </c>
      <c r="AA22" s="162">
        <v>17451691</v>
      </c>
    </row>
    <row r="23" spans="1:27" ht="13.5">
      <c r="A23" s="143" t="s">
        <v>92</v>
      </c>
      <c r="B23" s="141"/>
      <c r="C23" s="160">
        <v>11199467</v>
      </c>
      <c r="D23" s="160"/>
      <c r="E23" s="161">
        <v>12183470</v>
      </c>
      <c r="F23" s="65">
        <v>12683470</v>
      </c>
      <c r="G23" s="65">
        <v>3051327</v>
      </c>
      <c r="H23" s="65">
        <v>442595</v>
      </c>
      <c r="I23" s="65">
        <v>453804</v>
      </c>
      <c r="J23" s="65">
        <v>3947726</v>
      </c>
      <c r="K23" s="65">
        <v>446126</v>
      </c>
      <c r="L23" s="65">
        <v>468555</v>
      </c>
      <c r="M23" s="65">
        <v>2841198</v>
      </c>
      <c r="N23" s="65">
        <v>3755879</v>
      </c>
      <c r="O23" s="65">
        <v>447315</v>
      </c>
      <c r="P23" s="65">
        <v>472015</v>
      </c>
      <c r="Q23" s="65">
        <v>1942266</v>
      </c>
      <c r="R23" s="65">
        <v>2861596</v>
      </c>
      <c r="S23" s="65">
        <v>457179</v>
      </c>
      <c r="T23" s="65">
        <v>460151</v>
      </c>
      <c r="U23" s="65">
        <v>446585</v>
      </c>
      <c r="V23" s="65">
        <v>1363915</v>
      </c>
      <c r="W23" s="65">
        <v>11929116</v>
      </c>
      <c r="X23" s="65">
        <v>12683470</v>
      </c>
      <c r="Y23" s="65">
        <v>-754354</v>
      </c>
      <c r="Z23" s="145">
        <v>-5.95</v>
      </c>
      <c r="AA23" s="160">
        <v>12683470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195636371</v>
      </c>
      <c r="D25" s="177">
        <f>+D5+D9+D15+D19+D24</f>
        <v>0</v>
      </c>
      <c r="E25" s="178">
        <f t="shared" si="4"/>
        <v>173527821</v>
      </c>
      <c r="F25" s="78">
        <f t="shared" si="4"/>
        <v>188622032</v>
      </c>
      <c r="G25" s="78">
        <f t="shared" si="4"/>
        <v>33056558</v>
      </c>
      <c r="H25" s="78">
        <f t="shared" si="4"/>
        <v>15426390</v>
      </c>
      <c r="I25" s="78">
        <f t="shared" si="4"/>
        <v>10335620</v>
      </c>
      <c r="J25" s="78">
        <f t="shared" si="4"/>
        <v>58818568</v>
      </c>
      <c r="K25" s="78">
        <f t="shared" si="4"/>
        <v>11466853</v>
      </c>
      <c r="L25" s="78">
        <f t="shared" si="4"/>
        <v>34454125</v>
      </c>
      <c r="M25" s="78">
        <f t="shared" si="4"/>
        <v>29567129</v>
      </c>
      <c r="N25" s="78">
        <f t="shared" si="4"/>
        <v>75488107</v>
      </c>
      <c r="O25" s="78">
        <f t="shared" si="4"/>
        <v>10440985</v>
      </c>
      <c r="P25" s="78">
        <f t="shared" si="4"/>
        <v>10602163</v>
      </c>
      <c r="Q25" s="78">
        <f t="shared" si="4"/>
        <v>24131985</v>
      </c>
      <c r="R25" s="78">
        <f t="shared" si="4"/>
        <v>45175133</v>
      </c>
      <c r="S25" s="78">
        <f t="shared" si="4"/>
        <v>15673010</v>
      </c>
      <c r="T25" s="78">
        <f t="shared" si="4"/>
        <v>10610244</v>
      </c>
      <c r="U25" s="78">
        <f t="shared" si="4"/>
        <v>15954518</v>
      </c>
      <c r="V25" s="78">
        <f t="shared" si="4"/>
        <v>42237772</v>
      </c>
      <c r="W25" s="78">
        <f t="shared" si="4"/>
        <v>221719580</v>
      </c>
      <c r="X25" s="78">
        <f t="shared" si="4"/>
        <v>188622032</v>
      </c>
      <c r="Y25" s="78">
        <f t="shared" si="4"/>
        <v>33097548</v>
      </c>
      <c r="Z25" s="179">
        <f>+IF(X25&lt;&gt;0,+(Y25/X25)*100,0)</f>
        <v>17.547021230266463</v>
      </c>
      <c r="AA25" s="177">
        <f>+AA5+AA9+AA15+AA19+AA24</f>
        <v>188622032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36020472</v>
      </c>
      <c r="D28" s="158">
        <f>SUM(D29:D31)</f>
        <v>0</v>
      </c>
      <c r="E28" s="159">
        <f t="shared" si="5"/>
        <v>36428912</v>
      </c>
      <c r="F28" s="105">
        <f t="shared" si="5"/>
        <v>44728904</v>
      </c>
      <c r="G28" s="105">
        <f t="shared" si="5"/>
        <v>2283110</v>
      </c>
      <c r="H28" s="105">
        <f t="shared" si="5"/>
        <v>3548639</v>
      </c>
      <c r="I28" s="105">
        <f t="shared" si="5"/>
        <v>2759705</v>
      </c>
      <c r="J28" s="105">
        <f t="shared" si="5"/>
        <v>8591454</v>
      </c>
      <c r="K28" s="105">
        <f t="shared" si="5"/>
        <v>2584911</v>
      </c>
      <c r="L28" s="105">
        <f t="shared" si="5"/>
        <v>3194346</v>
      </c>
      <c r="M28" s="105">
        <f t="shared" si="5"/>
        <v>2473828</v>
      </c>
      <c r="N28" s="105">
        <f t="shared" si="5"/>
        <v>8253085</v>
      </c>
      <c r="O28" s="105">
        <f t="shared" si="5"/>
        <v>2784782</v>
      </c>
      <c r="P28" s="105">
        <f t="shared" si="5"/>
        <v>7240183</v>
      </c>
      <c r="Q28" s="105">
        <f t="shared" si="5"/>
        <v>2959230</v>
      </c>
      <c r="R28" s="105">
        <f t="shared" si="5"/>
        <v>12984195</v>
      </c>
      <c r="S28" s="105">
        <f t="shared" si="5"/>
        <v>2792008</v>
      </c>
      <c r="T28" s="105">
        <f t="shared" si="5"/>
        <v>3199277</v>
      </c>
      <c r="U28" s="105">
        <f t="shared" si="5"/>
        <v>2891900</v>
      </c>
      <c r="V28" s="105">
        <f t="shared" si="5"/>
        <v>8883185</v>
      </c>
      <c r="W28" s="105">
        <f t="shared" si="5"/>
        <v>38711919</v>
      </c>
      <c r="X28" s="105">
        <f t="shared" si="5"/>
        <v>44728904</v>
      </c>
      <c r="Y28" s="105">
        <f t="shared" si="5"/>
        <v>-6016985</v>
      </c>
      <c r="Z28" s="142">
        <f>+IF(X28&lt;&gt;0,+(Y28/X28)*100,0)</f>
        <v>-13.452118120309855</v>
      </c>
      <c r="AA28" s="158">
        <f>SUM(AA29:AA31)</f>
        <v>44728904</v>
      </c>
    </row>
    <row r="29" spans="1:27" ht="13.5">
      <c r="A29" s="143" t="s">
        <v>75</v>
      </c>
      <c r="B29" s="141"/>
      <c r="C29" s="160">
        <v>12783316</v>
      </c>
      <c r="D29" s="160"/>
      <c r="E29" s="161">
        <v>15363587</v>
      </c>
      <c r="F29" s="65">
        <v>15793252</v>
      </c>
      <c r="G29" s="65">
        <v>855589</v>
      </c>
      <c r="H29" s="65">
        <v>1419454</v>
      </c>
      <c r="I29" s="65">
        <v>1163118</v>
      </c>
      <c r="J29" s="65">
        <v>3438161</v>
      </c>
      <c r="K29" s="65">
        <v>1044954</v>
      </c>
      <c r="L29" s="65">
        <v>1044185</v>
      </c>
      <c r="M29" s="65">
        <v>1055393</v>
      </c>
      <c r="N29" s="65">
        <v>3144532</v>
      </c>
      <c r="O29" s="65">
        <v>1306245</v>
      </c>
      <c r="P29" s="65">
        <v>1340150</v>
      </c>
      <c r="Q29" s="65">
        <v>1143382</v>
      </c>
      <c r="R29" s="65">
        <v>3789777</v>
      </c>
      <c r="S29" s="65">
        <v>826048</v>
      </c>
      <c r="T29" s="65">
        <v>973159</v>
      </c>
      <c r="U29" s="65">
        <v>1067832</v>
      </c>
      <c r="V29" s="65">
        <v>2867039</v>
      </c>
      <c r="W29" s="65">
        <v>13239509</v>
      </c>
      <c r="X29" s="65">
        <v>15793252</v>
      </c>
      <c r="Y29" s="65">
        <v>-2553743</v>
      </c>
      <c r="Z29" s="145">
        <v>-16.17</v>
      </c>
      <c r="AA29" s="160">
        <v>15793252</v>
      </c>
    </row>
    <row r="30" spans="1:27" ht="13.5">
      <c r="A30" s="143" t="s">
        <v>76</v>
      </c>
      <c r="B30" s="141"/>
      <c r="C30" s="162">
        <v>16565819</v>
      </c>
      <c r="D30" s="162"/>
      <c r="E30" s="163">
        <v>15170355</v>
      </c>
      <c r="F30" s="164">
        <v>18905154</v>
      </c>
      <c r="G30" s="164">
        <v>967870</v>
      </c>
      <c r="H30" s="164">
        <v>1593858</v>
      </c>
      <c r="I30" s="164">
        <v>1109666</v>
      </c>
      <c r="J30" s="164">
        <v>3671394</v>
      </c>
      <c r="K30" s="164">
        <v>1059304</v>
      </c>
      <c r="L30" s="164">
        <v>1626140</v>
      </c>
      <c r="M30" s="164">
        <v>920652</v>
      </c>
      <c r="N30" s="164">
        <v>3606096</v>
      </c>
      <c r="O30" s="164">
        <v>978267</v>
      </c>
      <c r="P30" s="164">
        <v>5268330</v>
      </c>
      <c r="Q30" s="164">
        <v>1014386</v>
      </c>
      <c r="R30" s="164">
        <v>7260983</v>
      </c>
      <c r="S30" s="164">
        <v>1185870</v>
      </c>
      <c r="T30" s="164">
        <v>1023931</v>
      </c>
      <c r="U30" s="164">
        <v>1341583</v>
      </c>
      <c r="V30" s="164">
        <v>3551384</v>
      </c>
      <c r="W30" s="164">
        <v>18089857</v>
      </c>
      <c r="X30" s="164">
        <v>18905154</v>
      </c>
      <c r="Y30" s="164">
        <v>-815297</v>
      </c>
      <c r="Z30" s="146">
        <v>-4.31</v>
      </c>
      <c r="AA30" s="162">
        <v>18905154</v>
      </c>
    </row>
    <row r="31" spans="1:27" ht="13.5">
      <c r="A31" s="143" t="s">
        <v>77</v>
      </c>
      <c r="B31" s="141"/>
      <c r="C31" s="160">
        <v>6671337</v>
      </c>
      <c r="D31" s="160"/>
      <c r="E31" s="161">
        <v>5894970</v>
      </c>
      <c r="F31" s="65">
        <v>10030498</v>
      </c>
      <c r="G31" s="65">
        <v>459651</v>
      </c>
      <c r="H31" s="65">
        <v>535327</v>
      </c>
      <c r="I31" s="65">
        <v>486921</v>
      </c>
      <c r="J31" s="65">
        <v>1481899</v>
      </c>
      <c r="K31" s="65">
        <v>480653</v>
      </c>
      <c r="L31" s="65">
        <v>524021</v>
      </c>
      <c r="M31" s="65">
        <v>497783</v>
      </c>
      <c r="N31" s="65">
        <v>1502457</v>
      </c>
      <c r="O31" s="65">
        <v>500270</v>
      </c>
      <c r="P31" s="65">
        <v>631703</v>
      </c>
      <c r="Q31" s="65">
        <v>801462</v>
      </c>
      <c r="R31" s="65">
        <v>1933435</v>
      </c>
      <c r="S31" s="65">
        <v>780090</v>
      </c>
      <c r="T31" s="65">
        <v>1202187</v>
      </c>
      <c r="U31" s="65">
        <v>482485</v>
      </c>
      <c r="V31" s="65">
        <v>2464762</v>
      </c>
      <c r="W31" s="65">
        <v>7382553</v>
      </c>
      <c r="X31" s="65">
        <v>10030498</v>
      </c>
      <c r="Y31" s="65">
        <v>-2647945</v>
      </c>
      <c r="Z31" s="145">
        <v>-26.4</v>
      </c>
      <c r="AA31" s="160">
        <v>10030498</v>
      </c>
    </row>
    <row r="32" spans="1:27" ht="13.5">
      <c r="A32" s="140" t="s">
        <v>78</v>
      </c>
      <c r="B32" s="141"/>
      <c r="C32" s="158">
        <f aca="true" t="shared" si="6" ref="C32:Y32">SUM(C33:C37)</f>
        <v>19004795</v>
      </c>
      <c r="D32" s="158">
        <f>SUM(D33:D37)</f>
        <v>0</v>
      </c>
      <c r="E32" s="159">
        <f t="shared" si="6"/>
        <v>24113071</v>
      </c>
      <c r="F32" s="105">
        <f t="shared" si="6"/>
        <v>24637983</v>
      </c>
      <c r="G32" s="105">
        <f t="shared" si="6"/>
        <v>1303627</v>
      </c>
      <c r="H32" s="105">
        <f t="shared" si="6"/>
        <v>1725880</v>
      </c>
      <c r="I32" s="105">
        <f t="shared" si="6"/>
        <v>1674677</v>
      </c>
      <c r="J32" s="105">
        <f t="shared" si="6"/>
        <v>4704184</v>
      </c>
      <c r="K32" s="105">
        <f t="shared" si="6"/>
        <v>1676669</v>
      </c>
      <c r="L32" s="105">
        <f t="shared" si="6"/>
        <v>1865754</v>
      </c>
      <c r="M32" s="105">
        <f t="shared" si="6"/>
        <v>1761323</v>
      </c>
      <c r="N32" s="105">
        <f t="shared" si="6"/>
        <v>5303746</v>
      </c>
      <c r="O32" s="105">
        <f t="shared" si="6"/>
        <v>1621252</v>
      </c>
      <c r="P32" s="105">
        <f t="shared" si="6"/>
        <v>1764759</v>
      </c>
      <c r="Q32" s="105">
        <f t="shared" si="6"/>
        <v>1495706</v>
      </c>
      <c r="R32" s="105">
        <f t="shared" si="6"/>
        <v>4881717</v>
      </c>
      <c r="S32" s="105">
        <f t="shared" si="6"/>
        <v>1526853</v>
      </c>
      <c r="T32" s="105">
        <f t="shared" si="6"/>
        <v>2105246</v>
      </c>
      <c r="U32" s="105">
        <f t="shared" si="6"/>
        <v>1600463</v>
      </c>
      <c r="V32" s="105">
        <f t="shared" si="6"/>
        <v>5232562</v>
      </c>
      <c r="W32" s="105">
        <f t="shared" si="6"/>
        <v>20122209</v>
      </c>
      <c r="X32" s="105">
        <f t="shared" si="6"/>
        <v>24637983</v>
      </c>
      <c r="Y32" s="105">
        <f t="shared" si="6"/>
        <v>-4515774</v>
      </c>
      <c r="Z32" s="142">
        <f>+IF(X32&lt;&gt;0,+(Y32/X32)*100,0)</f>
        <v>-18.328505218954003</v>
      </c>
      <c r="AA32" s="158">
        <f>SUM(AA33:AA37)</f>
        <v>24637983</v>
      </c>
    </row>
    <row r="33" spans="1:27" ht="13.5">
      <c r="A33" s="143" t="s">
        <v>79</v>
      </c>
      <c r="B33" s="141"/>
      <c r="C33" s="160">
        <v>4866867</v>
      </c>
      <c r="D33" s="160"/>
      <c r="E33" s="161">
        <v>5505798</v>
      </c>
      <c r="F33" s="65">
        <v>6531738</v>
      </c>
      <c r="G33" s="65">
        <v>387995</v>
      </c>
      <c r="H33" s="65">
        <v>442509</v>
      </c>
      <c r="I33" s="65">
        <v>439260</v>
      </c>
      <c r="J33" s="65">
        <v>1269764</v>
      </c>
      <c r="K33" s="65">
        <v>431141</v>
      </c>
      <c r="L33" s="65">
        <v>451344</v>
      </c>
      <c r="M33" s="65">
        <v>419524</v>
      </c>
      <c r="N33" s="65">
        <v>1302009</v>
      </c>
      <c r="O33" s="65">
        <v>426483</v>
      </c>
      <c r="P33" s="65">
        <v>465904</v>
      </c>
      <c r="Q33" s="65">
        <v>443028</v>
      </c>
      <c r="R33" s="65">
        <v>1335415</v>
      </c>
      <c r="S33" s="65">
        <v>467708</v>
      </c>
      <c r="T33" s="65">
        <v>522531</v>
      </c>
      <c r="U33" s="65">
        <v>448359</v>
      </c>
      <c r="V33" s="65">
        <v>1438598</v>
      </c>
      <c r="W33" s="65">
        <v>5345786</v>
      </c>
      <c r="X33" s="65">
        <v>6531738</v>
      </c>
      <c r="Y33" s="65">
        <v>-1185952</v>
      </c>
      <c r="Z33" s="145">
        <v>-18.16</v>
      </c>
      <c r="AA33" s="160">
        <v>6531738</v>
      </c>
    </row>
    <row r="34" spans="1:27" ht="13.5">
      <c r="A34" s="143" t="s">
        <v>80</v>
      </c>
      <c r="B34" s="141"/>
      <c r="C34" s="160">
        <v>6754818</v>
      </c>
      <c r="D34" s="160"/>
      <c r="E34" s="161">
        <v>6361722</v>
      </c>
      <c r="F34" s="65">
        <v>7778662</v>
      </c>
      <c r="G34" s="65">
        <v>343945</v>
      </c>
      <c r="H34" s="65">
        <v>471883</v>
      </c>
      <c r="I34" s="65">
        <v>431755</v>
      </c>
      <c r="J34" s="65">
        <v>1247583</v>
      </c>
      <c r="K34" s="65">
        <v>444738</v>
      </c>
      <c r="L34" s="65">
        <v>490191</v>
      </c>
      <c r="M34" s="65">
        <v>594001</v>
      </c>
      <c r="N34" s="65">
        <v>1528930</v>
      </c>
      <c r="O34" s="65">
        <v>454499</v>
      </c>
      <c r="P34" s="65">
        <v>532094</v>
      </c>
      <c r="Q34" s="65">
        <v>528728</v>
      </c>
      <c r="R34" s="65">
        <v>1515321</v>
      </c>
      <c r="S34" s="65">
        <v>415297</v>
      </c>
      <c r="T34" s="65">
        <v>1034762</v>
      </c>
      <c r="U34" s="65">
        <v>-212244</v>
      </c>
      <c r="V34" s="65">
        <v>1237815</v>
      </c>
      <c r="W34" s="65">
        <v>5529649</v>
      </c>
      <c r="X34" s="65">
        <v>7778662</v>
      </c>
      <c r="Y34" s="65">
        <v>-2249013</v>
      </c>
      <c r="Z34" s="145">
        <v>-28.91</v>
      </c>
      <c r="AA34" s="160">
        <v>7778662</v>
      </c>
    </row>
    <row r="35" spans="1:27" ht="13.5">
      <c r="A35" s="143" t="s">
        <v>81</v>
      </c>
      <c r="B35" s="141"/>
      <c r="C35" s="160">
        <v>6435317</v>
      </c>
      <c r="D35" s="160"/>
      <c r="E35" s="161">
        <v>11012676</v>
      </c>
      <c r="F35" s="65">
        <v>9182418</v>
      </c>
      <c r="G35" s="65">
        <v>519310</v>
      </c>
      <c r="H35" s="65">
        <v>708427</v>
      </c>
      <c r="I35" s="65">
        <v>748216</v>
      </c>
      <c r="J35" s="65">
        <v>1975953</v>
      </c>
      <c r="K35" s="65">
        <v>674673</v>
      </c>
      <c r="L35" s="65">
        <v>822566</v>
      </c>
      <c r="M35" s="65">
        <v>677233</v>
      </c>
      <c r="N35" s="65">
        <v>2174472</v>
      </c>
      <c r="O35" s="65">
        <v>681001</v>
      </c>
      <c r="P35" s="65">
        <v>662792</v>
      </c>
      <c r="Q35" s="65">
        <v>457671</v>
      </c>
      <c r="R35" s="65">
        <v>1801464</v>
      </c>
      <c r="S35" s="65">
        <v>572870</v>
      </c>
      <c r="T35" s="65">
        <v>443320</v>
      </c>
      <c r="U35" s="65">
        <v>1290031</v>
      </c>
      <c r="V35" s="65">
        <v>2306221</v>
      </c>
      <c r="W35" s="65">
        <v>8258110</v>
      </c>
      <c r="X35" s="65">
        <v>9182418</v>
      </c>
      <c r="Y35" s="65">
        <v>-924308</v>
      </c>
      <c r="Z35" s="145">
        <v>-10.07</v>
      </c>
      <c r="AA35" s="160">
        <v>9182418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947793</v>
      </c>
      <c r="D37" s="162"/>
      <c r="E37" s="163">
        <v>1232875</v>
      </c>
      <c r="F37" s="164">
        <v>1145165</v>
      </c>
      <c r="G37" s="164">
        <v>52377</v>
      </c>
      <c r="H37" s="164">
        <v>103061</v>
      </c>
      <c r="I37" s="164">
        <v>55446</v>
      </c>
      <c r="J37" s="164">
        <v>210884</v>
      </c>
      <c r="K37" s="164">
        <v>126117</v>
      </c>
      <c r="L37" s="164">
        <v>101653</v>
      </c>
      <c r="M37" s="164">
        <v>70565</v>
      </c>
      <c r="N37" s="164">
        <v>298335</v>
      </c>
      <c r="O37" s="164">
        <v>59269</v>
      </c>
      <c r="P37" s="164">
        <v>103969</v>
      </c>
      <c r="Q37" s="164">
        <v>66279</v>
      </c>
      <c r="R37" s="164">
        <v>229517</v>
      </c>
      <c r="S37" s="164">
        <v>70978</v>
      </c>
      <c r="T37" s="164">
        <v>104633</v>
      </c>
      <c r="U37" s="164">
        <v>74317</v>
      </c>
      <c r="V37" s="164">
        <v>249928</v>
      </c>
      <c r="W37" s="164">
        <v>988664</v>
      </c>
      <c r="X37" s="164">
        <v>1145165</v>
      </c>
      <c r="Y37" s="164">
        <v>-156501</v>
      </c>
      <c r="Z37" s="146">
        <v>-13.67</v>
      </c>
      <c r="AA37" s="162">
        <v>1145165</v>
      </c>
    </row>
    <row r="38" spans="1:27" ht="13.5">
      <c r="A38" s="140" t="s">
        <v>84</v>
      </c>
      <c r="B38" s="147"/>
      <c r="C38" s="158">
        <f aca="true" t="shared" si="7" ref="C38:Y38">SUM(C39:C41)</f>
        <v>52896081</v>
      </c>
      <c r="D38" s="158">
        <f>SUM(D39:D41)</f>
        <v>0</v>
      </c>
      <c r="E38" s="159">
        <f t="shared" si="7"/>
        <v>21563817</v>
      </c>
      <c r="F38" s="105">
        <f t="shared" si="7"/>
        <v>24604292</v>
      </c>
      <c r="G38" s="105">
        <f t="shared" si="7"/>
        <v>1037938</v>
      </c>
      <c r="H38" s="105">
        <f t="shared" si="7"/>
        <v>5332239</v>
      </c>
      <c r="I38" s="105">
        <f t="shared" si="7"/>
        <v>1158612</v>
      </c>
      <c r="J38" s="105">
        <f t="shared" si="7"/>
        <v>7528789</v>
      </c>
      <c r="K38" s="105">
        <f t="shared" si="7"/>
        <v>3464925</v>
      </c>
      <c r="L38" s="105">
        <f t="shared" si="7"/>
        <v>19079310</v>
      </c>
      <c r="M38" s="105">
        <f t="shared" si="7"/>
        <v>1660185</v>
      </c>
      <c r="N38" s="105">
        <f t="shared" si="7"/>
        <v>24204420</v>
      </c>
      <c r="O38" s="105">
        <f t="shared" si="7"/>
        <v>973244</v>
      </c>
      <c r="P38" s="105">
        <f t="shared" si="7"/>
        <v>927632</v>
      </c>
      <c r="Q38" s="105">
        <f t="shared" si="7"/>
        <v>1017133</v>
      </c>
      <c r="R38" s="105">
        <f t="shared" si="7"/>
        <v>2918009</v>
      </c>
      <c r="S38" s="105">
        <f t="shared" si="7"/>
        <v>3772466</v>
      </c>
      <c r="T38" s="105">
        <f t="shared" si="7"/>
        <v>3102485</v>
      </c>
      <c r="U38" s="105">
        <f t="shared" si="7"/>
        <v>1159557</v>
      </c>
      <c r="V38" s="105">
        <f t="shared" si="7"/>
        <v>8034508</v>
      </c>
      <c r="W38" s="105">
        <f t="shared" si="7"/>
        <v>42685726</v>
      </c>
      <c r="X38" s="105">
        <f t="shared" si="7"/>
        <v>24604292</v>
      </c>
      <c r="Y38" s="105">
        <f t="shared" si="7"/>
        <v>18081434</v>
      </c>
      <c r="Z38" s="142">
        <f>+IF(X38&lt;&gt;0,+(Y38/X38)*100,0)</f>
        <v>73.48894249832509</v>
      </c>
      <c r="AA38" s="158">
        <f>SUM(AA39:AA41)</f>
        <v>24604292</v>
      </c>
    </row>
    <row r="39" spans="1:27" ht="13.5">
      <c r="A39" s="143" t="s">
        <v>85</v>
      </c>
      <c r="B39" s="141"/>
      <c r="C39" s="160">
        <v>36558859</v>
      </c>
      <c r="D39" s="160"/>
      <c r="E39" s="161">
        <v>8869577</v>
      </c>
      <c r="F39" s="65">
        <v>9779601</v>
      </c>
      <c r="G39" s="65">
        <v>673873</v>
      </c>
      <c r="H39" s="65">
        <v>4817856</v>
      </c>
      <c r="I39" s="65">
        <v>643007</v>
      </c>
      <c r="J39" s="65">
        <v>6134736</v>
      </c>
      <c r="K39" s="65">
        <v>2841521</v>
      </c>
      <c r="L39" s="65">
        <v>18246683</v>
      </c>
      <c r="M39" s="65">
        <v>887332</v>
      </c>
      <c r="N39" s="65">
        <v>21975536</v>
      </c>
      <c r="O39" s="65">
        <v>432554</v>
      </c>
      <c r="P39" s="65">
        <v>241062</v>
      </c>
      <c r="Q39" s="65">
        <v>458701</v>
      </c>
      <c r="R39" s="65">
        <v>1132317</v>
      </c>
      <c r="S39" s="65">
        <v>3071370</v>
      </c>
      <c r="T39" s="65">
        <v>2341390</v>
      </c>
      <c r="U39" s="65">
        <v>178678</v>
      </c>
      <c r="V39" s="65">
        <v>5591438</v>
      </c>
      <c r="W39" s="65">
        <v>34834027</v>
      </c>
      <c r="X39" s="65">
        <v>9779601</v>
      </c>
      <c r="Y39" s="65">
        <v>25054426</v>
      </c>
      <c r="Z39" s="145">
        <v>256.19</v>
      </c>
      <c r="AA39" s="160">
        <v>9779601</v>
      </c>
    </row>
    <row r="40" spans="1:27" ht="13.5">
      <c r="A40" s="143" t="s">
        <v>86</v>
      </c>
      <c r="B40" s="141"/>
      <c r="C40" s="160">
        <v>16337222</v>
      </c>
      <c r="D40" s="160"/>
      <c r="E40" s="161">
        <v>12694240</v>
      </c>
      <c r="F40" s="65">
        <v>14824691</v>
      </c>
      <c r="G40" s="65">
        <v>364065</v>
      </c>
      <c r="H40" s="65">
        <v>514383</v>
      </c>
      <c r="I40" s="65">
        <v>515605</v>
      </c>
      <c r="J40" s="65">
        <v>1394053</v>
      </c>
      <c r="K40" s="65">
        <v>623404</v>
      </c>
      <c r="L40" s="65">
        <v>832627</v>
      </c>
      <c r="M40" s="65">
        <v>772853</v>
      </c>
      <c r="N40" s="65">
        <v>2228884</v>
      </c>
      <c r="O40" s="65">
        <v>540690</v>
      </c>
      <c r="P40" s="65">
        <v>686570</v>
      </c>
      <c r="Q40" s="65">
        <v>558432</v>
      </c>
      <c r="R40" s="65">
        <v>1785692</v>
      </c>
      <c r="S40" s="65">
        <v>701096</v>
      </c>
      <c r="T40" s="65">
        <v>761095</v>
      </c>
      <c r="U40" s="65">
        <v>980879</v>
      </c>
      <c r="V40" s="65">
        <v>2443070</v>
      </c>
      <c r="W40" s="65">
        <v>7851699</v>
      </c>
      <c r="X40" s="65">
        <v>14824691</v>
      </c>
      <c r="Y40" s="65">
        <v>-6972992</v>
      </c>
      <c r="Z40" s="145">
        <v>-47.04</v>
      </c>
      <c r="AA40" s="160">
        <v>14824691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99193832</v>
      </c>
      <c r="D42" s="158">
        <f>SUM(D43:D46)</f>
        <v>0</v>
      </c>
      <c r="E42" s="159">
        <f t="shared" si="8"/>
        <v>85251051</v>
      </c>
      <c r="F42" s="105">
        <f t="shared" si="8"/>
        <v>93644853</v>
      </c>
      <c r="G42" s="105">
        <f t="shared" si="8"/>
        <v>5689026</v>
      </c>
      <c r="H42" s="105">
        <f t="shared" si="8"/>
        <v>9354572</v>
      </c>
      <c r="I42" s="105">
        <f t="shared" si="8"/>
        <v>7152031</v>
      </c>
      <c r="J42" s="105">
        <f t="shared" si="8"/>
        <v>22195629</v>
      </c>
      <c r="K42" s="105">
        <f t="shared" si="8"/>
        <v>5131051</v>
      </c>
      <c r="L42" s="105">
        <f t="shared" si="8"/>
        <v>6862770</v>
      </c>
      <c r="M42" s="105">
        <f t="shared" si="8"/>
        <v>7429219</v>
      </c>
      <c r="N42" s="105">
        <f t="shared" si="8"/>
        <v>19423040</v>
      </c>
      <c r="O42" s="105">
        <f t="shared" si="8"/>
        <v>7108957</v>
      </c>
      <c r="P42" s="105">
        <f t="shared" si="8"/>
        <v>8421357</v>
      </c>
      <c r="Q42" s="105">
        <f t="shared" si="8"/>
        <v>6163859</v>
      </c>
      <c r="R42" s="105">
        <f t="shared" si="8"/>
        <v>21694173</v>
      </c>
      <c r="S42" s="105">
        <f t="shared" si="8"/>
        <v>7494532</v>
      </c>
      <c r="T42" s="105">
        <f t="shared" si="8"/>
        <v>7417996</v>
      </c>
      <c r="U42" s="105">
        <f t="shared" si="8"/>
        <v>10603550</v>
      </c>
      <c r="V42" s="105">
        <f t="shared" si="8"/>
        <v>25516078</v>
      </c>
      <c r="W42" s="105">
        <f t="shared" si="8"/>
        <v>88828920</v>
      </c>
      <c r="X42" s="105">
        <f t="shared" si="8"/>
        <v>93644853</v>
      </c>
      <c r="Y42" s="105">
        <f t="shared" si="8"/>
        <v>-4815933</v>
      </c>
      <c r="Z42" s="142">
        <f>+IF(X42&lt;&gt;0,+(Y42/X42)*100,0)</f>
        <v>-5.142763158590253</v>
      </c>
      <c r="AA42" s="158">
        <f>SUM(AA43:AA46)</f>
        <v>93644853</v>
      </c>
    </row>
    <row r="43" spans="1:27" ht="13.5">
      <c r="A43" s="143" t="s">
        <v>89</v>
      </c>
      <c r="B43" s="141"/>
      <c r="C43" s="160">
        <v>52071091</v>
      </c>
      <c r="D43" s="160"/>
      <c r="E43" s="161">
        <v>55625690</v>
      </c>
      <c r="F43" s="65">
        <v>58057084</v>
      </c>
      <c r="G43" s="65">
        <v>4694710</v>
      </c>
      <c r="H43" s="65">
        <v>7072698</v>
      </c>
      <c r="I43" s="65">
        <v>5196657</v>
      </c>
      <c r="J43" s="65">
        <v>16964065</v>
      </c>
      <c r="K43" s="65">
        <v>3606163</v>
      </c>
      <c r="L43" s="65">
        <v>3685002</v>
      </c>
      <c r="M43" s="65">
        <v>4057756</v>
      </c>
      <c r="N43" s="65">
        <v>11348921</v>
      </c>
      <c r="O43" s="65">
        <v>3732711</v>
      </c>
      <c r="P43" s="65">
        <v>4639770</v>
      </c>
      <c r="Q43" s="65">
        <v>3502217</v>
      </c>
      <c r="R43" s="65">
        <v>11874698</v>
      </c>
      <c r="S43" s="65">
        <v>3650056</v>
      </c>
      <c r="T43" s="65">
        <v>2828550</v>
      </c>
      <c r="U43" s="65">
        <v>6240332</v>
      </c>
      <c r="V43" s="65">
        <v>12718938</v>
      </c>
      <c r="W43" s="65">
        <v>52906622</v>
      </c>
      <c r="X43" s="65">
        <v>58057084</v>
      </c>
      <c r="Y43" s="65">
        <v>-5150462</v>
      </c>
      <c r="Z43" s="145">
        <v>-8.87</v>
      </c>
      <c r="AA43" s="160">
        <v>58057084</v>
      </c>
    </row>
    <row r="44" spans="1:27" ht="13.5">
      <c r="A44" s="143" t="s">
        <v>90</v>
      </c>
      <c r="B44" s="141"/>
      <c r="C44" s="160">
        <v>30394035</v>
      </c>
      <c r="D44" s="160"/>
      <c r="E44" s="161">
        <v>13620717</v>
      </c>
      <c r="F44" s="65">
        <v>15390918</v>
      </c>
      <c r="G44" s="65">
        <v>187326</v>
      </c>
      <c r="H44" s="65">
        <v>1006703</v>
      </c>
      <c r="I44" s="65">
        <v>886627</v>
      </c>
      <c r="J44" s="65">
        <v>2080656</v>
      </c>
      <c r="K44" s="65">
        <v>501876</v>
      </c>
      <c r="L44" s="65">
        <v>2078539</v>
      </c>
      <c r="M44" s="65">
        <v>2115006</v>
      </c>
      <c r="N44" s="65">
        <v>4695421</v>
      </c>
      <c r="O44" s="65">
        <v>2342640</v>
      </c>
      <c r="P44" s="65">
        <v>2624423</v>
      </c>
      <c r="Q44" s="65">
        <v>1538601</v>
      </c>
      <c r="R44" s="65">
        <v>6505664</v>
      </c>
      <c r="S44" s="65">
        <v>2753122</v>
      </c>
      <c r="T44" s="65">
        <v>1291109</v>
      </c>
      <c r="U44" s="65">
        <v>7799622</v>
      </c>
      <c r="V44" s="65">
        <v>11843853</v>
      </c>
      <c r="W44" s="65">
        <v>25125594</v>
      </c>
      <c r="X44" s="65">
        <v>15390918</v>
      </c>
      <c r="Y44" s="65">
        <v>9734676</v>
      </c>
      <c r="Z44" s="145">
        <v>63.25</v>
      </c>
      <c r="AA44" s="160">
        <v>15390918</v>
      </c>
    </row>
    <row r="45" spans="1:27" ht="13.5">
      <c r="A45" s="143" t="s">
        <v>91</v>
      </c>
      <c r="B45" s="141"/>
      <c r="C45" s="162">
        <v>7931390</v>
      </c>
      <c r="D45" s="162"/>
      <c r="E45" s="163">
        <v>6379404</v>
      </c>
      <c r="F45" s="164">
        <v>10268066</v>
      </c>
      <c r="G45" s="164">
        <v>194562</v>
      </c>
      <c r="H45" s="164">
        <v>515382</v>
      </c>
      <c r="I45" s="164">
        <v>366989</v>
      </c>
      <c r="J45" s="164">
        <v>1076933</v>
      </c>
      <c r="K45" s="164">
        <v>283278</v>
      </c>
      <c r="L45" s="164">
        <v>374633</v>
      </c>
      <c r="M45" s="164">
        <v>396448</v>
      </c>
      <c r="N45" s="164">
        <v>1054359</v>
      </c>
      <c r="O45" s="164">
        <v>325961</v>
      </c>
      <c r="P45" s="164">
        <v>486961</v>
      </c>
      <c r="Q45" s="164">
        <v>350648</v>
      </c>
      <c r="R45" s="164">
        <v>1163570</v>
      </c>
      <c r="S45" s="164">
        <v>383951</v>
      </c>
      <c r="T45" s="164">
        <v>2498719</v>
      </c>
      <c r="U45" s="164">
        <v>-4131914</v>
      </c>
      <c r="V45" s="164">
        <v>-1249244</v>
      </c>
      <c r="W45" s="164">
        <v>2045618</v>
      </c>
      <c r="X45" s="164">
        <v>10268066</v>
      </c>
      <c r="Y45" s="164">
        <v>-8222448</v>
      </c>
      <c r="Z45" s="146">
        <v>-80.08</v>
      </c>
      <c r="AA45" s="162">
        <v>10268066</v>
      </c>
    </row>
    <row r="46" spans="1:27" ht="13.5">
      <c r="A46" s="143" t="s">
        <v>92</v>
      </c>
      <c r="B46" s="141"/>
      <c r="C46" s="160">
        <v>8797316</v>
      </c>
      <c r="D46" s="160"/>
      <c r="E46" s="161">
        <v>9625240</v>
      </c>
      <c r="F46" s="65">
        <v>9928785</v>
      </c>
      <c r="G46" s="65">
        <v>612428</v>
      </c>
      <c r="H46" s="65">
        <v>759789</v>
      </c>
      <c r="I46" s="65">
        <v>701758</v>
      </c>
      <c r="J46" s="65">
        <v>2073975</v>
      </c>
      <c r="K46" s="65">
        <v>739734</v>
      </c>
      <c r="L46" s="65">
        <v>724596</v>
      </c>
      <c r="M46" s="65">
        <v>860009</v>
      </c>
      <c r="N46" s="65">
        <v>2324339</v>
      </c>
      <c r="O46" s="65">
        <v>707645</v>
      </c>
      <c r="P46" s="65">
        <v>670203</v>
      </c>
      <c r="Q46" s="65">
        <v>772393</v>
      </c>
      <c r="R46" s="65">
        <v>2150241</v>
      </c>
      <c r="S46" s="65">
        <v>707403</v>
      </c>
      <c r="T46" s="65">
        <v>799618</v>
      </c>
      <c r="U46" s="65">
        <v>695510</v>
      </c>
      <c r="V46" s="65">
        <v>2202531</v>
      </c>
      <c r="W46" s="65">
        <v>8751086</v>
      </c>
      <c r="X46" s="65">
        <v>9928785</v>
      </c>
      <c r="Y46" s="65">
        <v>-1177699</v>
      </c>
      <c r="Z46" s="145">
        <v>-11.86</v>
      </c>
      <c r="AA46" s="160">
        <v>9928785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207115180</v>
      </c>
      <c r="D48" s="177">
        <f>+D28+D32+D38+D42+D47</f>
        <v>0</v>
      </c>
      <c r="E48" s="178">
        <f t="shared" si="9"/>
        <v>167356851</v>
      </c>
      <c r="F48" s="78">
        <f t="shared" si="9"/>
        <v>187616032</v>
      </c>
      <c r="G48" s="78">
        <f t="shared" si="9"/>
        <v>10313701</v>
      </c>
      <c r="H48" s="78">
        <f t="shared" si="9"/>
        <v>19961330</v>
      </c>
      <c r="I48" s="78">
        <f t="shared" si="9"/>
        <v>12745025</v>
      </c>
      <c r="J48" s="78">
        <f t="shared" si="9"/>
        <v>43020056</v>
      </c>
      <c r="K48" s="78">
        <f t="shared" si="9"/>
        <v>12857556</v>
      </c>
      <c r="L48" s="78">
        <f t="shared" si="9"/>
        <v>31002180</v>
      </c>
      <c r="M48" s="78">
        <f t="shared" si="9"/>
        <v>13324555</v>
      </c>
      <c r="N48" s="78">
        <f t="shared" si="9"/>
        <v>57184291</v>
      </c>
      <c r="O48" s="78">
        <f t="shared" si="9"/>
        <v>12488235</v>
      </c>
      <c r="P48" s="78">
        <f t="shared" si="9"/>
        <v>18353931</v>
      </c>
      <c r="Q48" s="78">
        <f t="shared" si="9"/>
        <v>11635928</v>
      </c>
      <c r="R48" s="78">
        <f t="shared" si="9"/>
        <v>42478094</v>
      </c>
      <c r="S48" s="78">
        <f t="shared" si="9"/>
        <v>15585859</v>
      </c>
      <c r="T48" s="78">
        <f t="shared" si="9"/>
        <v>15825004</v>
      </c>
      <c r="U48" s="78">
        <f t="shared" si="9"/>
        <v>16255470</v>
      </c>
      <c r="V48" s="78">
        <f t="shared" si="9"/>
        <v>47666333</v>
      </c>
      <c r="W48" s="78">
        <f t="shared" si="9"/>
        <v>190348774</v>
      </c>
      <c r="X48" s="78">
        <f t="shared" si="9"/>
        <v>187616032</v>
      </c>
      <c r="Y48" s="78">
        <f t="shared" si="9"/>
        <v>2732742</v>
      </c>
      <c r="Z48" s="179">
        <f>+IF(X48&lt;&gt;0,+(Y48/X48)*100,0)</f>
        <v>1.456561025659044</v>
      </c>
      <c r="AA48" s="177">
        <f>+AA28+AA32+AA38+AA42+AA47</f>
        <v>187616032</v>
      </c>
    </row>
    <row r="49" spans="1:27" ht="13.5">
      <c r="A49" s="153" t="s">
        <v>49</v>
      </c>
      <c r="B49" s="154"/>
      <c r="C49" s="180">
        <f aca="true" t="shared" si="10" ref="C49:Y49">+C25-C48</f>
        <v>-11478809</v>
      </c>
      <c r="D49" s="180">
        <f>+D25-D48</f>
        <v>0</v>
      </c>
      <c r="E49" s="181">
        <f t="shared" si="10"/>
        <v>6170970</v>
      </c>
      <c r="F49" s="182">
        <f t="shared" si="10"/>
        <v>1006000</v>
      </c>
      <c r="G49" s="182">
        <f t="shared" si="10"/>
        <v>22742857</v>
      </c>
      <c r="H49" s="182">
        <f t="shared" si="10"/>
        <v>-4534940</v>
      </c>
      <c r="I49" s="182">
        <f t="shared" si="10"/>
        <v>-2409405</v>
      </c>
      <c r="J49" s="182">
        <f t="shared" si="10"/>
        <v>15798512</v>
      </c>
      <c r="K49" s="182">
        <f t="shared" si="10"/>
        <v>-1390703</v>
      </c>
      <c r="L49" s="182">
        <f t="shared" si="10"/>
        <v>3451945</v>
      </c>
      <c r="M49" s="182">
        <f t="shared" si="10"/>
        <v>16242574</v>
      </c>
      <c r="N49" s="182">
        <f t="shared" si="10"/>
        <v>18303816</v>
      </c>
      <c r="O49" s="182">
        <f t="shared" si="10"/>
        <v>-2047250</v>
      </c>
      <c r="P49" s="182">
        <f t="shared" si="10"/>
        <v>-7751768</v>
      </c>
      <c r="Q49" s="182">
        <f t="shared" si="10"/>
        <v>12496057</v>
      </c>
      <c r="R49" s="182">
        <f t="shared" si="10"/>
        <v>2697039</v>
      </c>
      <c r="S49" s="182">
        <f t="shared" si="10"/>
        <v>87151</v>
      </c>
      <c r="T49" s="182">
        <f t="shared" si="10"/>
        <v>-5214760</v>
      </c>
      <c r="U49" s="182">
        <f t="shared" si="10"/>
        <v>-300952</v>
      </c>
      <c r="V49" s="182">
        <f t="shared" si="10"/>
        <v>-5428561</v>
      </c>
      <c r="W49" s="182">
        <f t="shared" si="10"/>
        <v>31370806</v>
      </c>
      <c r="X49" s="182">
        <f>IF(F25=F48,0,X25-X48)</f>
        <v>1006000</v>
      </c>
      <c r="Y49" s="182">
        <f t="shared" si="10"/>
        <v>30364806</v>
      </c>
      <c r="Z49" s="183">
        <f>+IF(X49&lt;&gt;0,+(Y49/X49)*100,0)</f>
        <v>3018.3703777335986</v>
      </c>
      <c r="AA49" s="180">
        <f>+AA25-AA48</f>
        <v>1006000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13030789</v>
      </c>
      <c r="D5" s="160"/>
      <c r="E5" s="161">
        <v>19185300</v>
      </c>
      <c r="F5" s="65">
        <v>18474000</v>
      </c>
      <c r="G5" s="65">
        <v>7740169</v>
      </c>
      <c r="H5" s="65">
        <v>1164060</v>
      </c>
      <c r="I5" s="65">
        <v>742391</v>
      </c>
      <c r="J5" s="65">
        <v>9646620</v>
      </c>
      <c r="K5" s="65">
        <v>763746</v>
      </c>
      <c r="L5" s="65">
        <v>741355</v>
      </c>
      <c r="M5" s="65">
        <v>741355</v>
      </c>
      <c r="N5" s="65">
        <v>2246456</v>
      </c>
      <c r="O5" s="65">
        <v>741355</v>
      </c>
      <c r="P5" s="65">
        <v>761709</v>
      </c>
      <c r="Q5" s="65">
        <v>754178</v>
      </c>
      <c r="R5" s="65">
        <v>2257242</v>
      </c>
      <c r="S5" s="65">
        <v>757999</v>
      </c>
      <c r="T5" s="65">
        <v>757999</v>
      </c>
      <c r="U5" s="65">
        <v>0</v>
      </c>
      <c r="V5" s="65">
        <v>1515998</v>
      </c>
      <c r="W5" s="65">
        <v>15666316</v>
      </c>
      <c r="X5" s="65">
        <v>18474000</v>
      </c>
      <c r="Y5" s="65">
        <v>-2807684</v>
      </c>
      <c r="Z5" s="145">
        <v>-15.2</v>
      </c>
      <c r="AA5" s="160">
        <v>18474000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67137</v>
      </c>
      <c r="M6" s="65">
        <v>0</v>
      </c>
      <c r="N6" s="65">
        <v>67137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67137</v>
      </c>
      <c r="X6" s="65">
        <v>0</v>
      </c>
      <c r="Y6" s="65">
        <v>67137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42461730</v>
      </c>
      <c r="D7" s="160"/>
      <c r="E7" s="161">
        <v>50767916</v>
      </c>
      <c r="F7" s="65">
        <v>40964516</v>
      </c>
      <c r="G7" s="65">
        <v>1162239</v>
      </c>
      <c r="H7" s="65">
        <v>5276906</v>
      </c>
      <c r="I7" s="65">
        <v>6285081</v>
      </c>
      <c r="J7" s="65">
        <v>12724226</v>
      </c>
      <c r="K7" s="65">
        <v>4505260</v>
      </c>
      <c r="L7" s="65">
        <v>8157482</v>
      </c>
      <c r="M7" s="65">
        <v>4145374</v>
      </c>
      <c r="N7" s="65">
        <v>16808116</v>
      </c>
      <c r="O7" s="65">
        <v>4932245</v>
      </c>
      <c r="P7" s="65">
        <v>3156877</v>
      </c>
      <c r="Q7" s="65">
        <v>4296624</v>
      </c>
      <c r="R7" s="65">
        <v>12385746</v>
      </c>
      <c r="S7" s="65">
        <v>4162528</v>
      </c>
      <c r="T7" s="65">
        <v>4380750</v>
      </c>
      <c r="U7" s="65">
        <v>3762596</v>
      </c>
      <c r="V7" s="65">
        <v>12305874</v>
      </c>
      <c r="W7" s="65">
        <v>54223962</v>
      </c>
      <c r="X7" s="65">
        <v>40964516</v>
      </c>
      <c r="Y7" s="65">
        <v>13259446</v>
      </c>
      <c r="Z7" s="145">
        <v>32.37</v>
      </c>
      <c r="AA7" s="160">
        <v>40964516</v>
      </c>
    </row>
    <row r="8" spans="1:27" ht="13.5">
      <c r="A8" s="198" t="s">
        <v>104</v>
      </c>
      <c r="B8" s="197" t="s">
        <v>96</v>
      </c>
      <c r="C8" s="160">
        <v>7325132</v>
      </c>
      <c r="D8" s="160"/>
      <c r="E8" s="161">
        <v>11836070</v>
      </c>
      <c r="F8" s="65">
        <v>11762920</v>
      </c>
      <c r="G8" s="65">
        <v>5303</v>
      </c>
      <c r="H8" s="65">
        <v>647232</v>
      </c>
      <c r="I8" s="65">
        <v>878190</v>
      </c>
      <c r="J8" s="65">
        <v>1530725</v>
      </c>
      <c r="K8" s="65">
        <v>1061984</v>
      </c>
      <c r="L8" s="65">
        <v>1175745</v>
      </c>
      <c r="M8" s="65">
        <v>925051</v>
      </c>
      <c r="N8" s="65">
        <v>3162780</v>
      </c>
      <c r="O8" s="65">
        <v>1161365</v>
      </c>
      <c r="P8" s="65">
        <v>1071120</v>
      </c>
      <c r="Q8" s="65">
        <v>3481762</v>
      </c>
      <c r="R8" s="65">
        <v>5714247</v>
      </c>
      <c r="S8" s="65">
        <v>998570</v>
      </c>
      <c r="T8" s="65">
        <v>541567</v>
      </c>
      <c r="U8" s="65">
        <v>916568</v>
      </c>
      <c r="V8" s="65">
        <v>2456705</v>
      </c>
      <c r="W8" s="65">
        <v>12864457</v>
      </c>
      <c r="X8" s="65">
        <v>11762920</v>
      </c>
      <c r="Y8" s="65">
        <v>1101537</v>
      </c>
      <c r="Z8" s="145">
        <v>9.36</v>
      </c>
      <c r="AA8" s="160">
        <v>11762920</v>
      </c>
    </row>
    <row r="9" spans="1:27" ht="13.5">
      <c r="A9" s="198" t="s">
        <v>105</v>
      </c>
      <c r="B9" s="197" t="s">
        <v>96</v>
      </c>
      <c r="C9" s="160">
        <v>7552335</v>
      </c>
      <c r="D9" s="160"/>
      <c r="E9" s="161">
        <v>7341780</v>
      </c>
      <c r="F9" s="65">
        <v>7500000</v>
      </c>
      <c r="G9" s="65">
        <v>9788</v>
      </c>
      <c r="H9" s="65">
        <v>728863</v>
      </c>
      <c r="I9" s="65">
        <v>753791</v>
      </c>
      <c r="J9" s="65">
        <v>1492442</v>
      </c>
      <c r="K9" s="65">
        <v>726197</v>
      </c>
      <c r="L9" s="65">
        <v>780821</v>
      </c>
      <c r="M9" s="65">
        <v>767031</v>
      </c>
      <c r="N9" s="65">
        <v>2274049</v>
      </c>
      <c r="O9" s="65">
        <v>742097</v>
      </c>
      <c r="P9" s="65">
        <v>711884</v>
      </c>
      <c r="Q9" s="65">
        <v>639282</v>
      </c>
      <c r="R9" s="65">
        <v>2093263</v>
      </c>
      <c r="S9" s="65">
        <v>687020</v>
      </c>
      <c r="T9" s="65">
        <v>692016</v>
      </c>
      <c r="U9" s="65">
        <v>692863</v>
      </c>
      <c r="V9" s="65">
        <v>2071899</v>
      </c>
      <c r="W9" s="65">
        <v>7931653</v>
      </c>
      <c r="X9" s="65">
        <v>7500000</v>
      </c>
      <c r="Y9" s="65">
        <v>431653</v>
      </c>
      <c r="Z9" s="145">
        <v>5.76</v>
      </c>
      <c r="AA9" s="160">
        <v>7500000</v>
      </c>
    </row>
    <row r="10" spans="1:27" ht="13.5">
      <c r="A10" s="198" t="s">
        <v>106</v>
      </c>
      <c r="B10" s="197" t="s">
        <v>96</v>
      </c>
      <c r="C10" s="160">
        <v>4899275</v>
      </c>
      <c r="D10" s="160"/>
      <c r="E10" s="161">
        <v>4710000</v>
      </c>
      <c r="F10" s="59">
        <v>5210000</v>
      </c>
      <c r="G10" s="59">
        <v>5796</v>
      </c>
      <c r="H10" s="59">
        <v>442595</v>
      </c>
      <c r="I10" s="59">
        <v>453804</v>
      </c>
      <c r="J10" s="59">
        <v>902195</v>
      </c>
      <c r="K10" s="59">
        <v>446126</v>
      </c>
      <c r="L10" s="59">
        <v>468555</v>
      </c>
      <c r="M10" s="59">
        <v>464176</v>
      </c>
      <c r="N10" s="59">
        <v>1378857</v>
      </c>
      <c r="O10" s="59">
        <v>447315</v>
      </c>
      <c r="P10" s="59">
        <v>472015</v>
      </c>
      <c r="Q10" s="59">
        <v>457302</v>
      </c>
      <c r="R10" s="59">
        <v>1376632</v>
      </c>
      <c r="S10" s="59">
        <v>457179</v>
      </c>
      <c r="T10" s="59">
        <v>460151</v>
      </c>
      <c r="U10" s="59">
        <v>446585</v>
      </c>
      <c r="V10" s="59">
        <v>1363915</v>
      </c>
      <c r="W10" s="59">
        <v>5021599</v>
      </c>
      <c r="X10" s="59">
        <v>5210000</v>
      </c>
      <c r="Y10" s="59">
        <v>-188401</v>
      </c>
      <c r="Z10" s="199">
        <v>-3.62</v>
      </c>
      <c r="AA10" s="135">
        <v>5210000</v>
      </c>
    </row>
    <row r="11" spans="1:27" ht="13.5">
      <c r="A11" s="198" t="s">
        <v>107</v>
      </c>
      <c r="B11" s="200"/>
      <c r="C11" s="160">
        <v>-1257365</v>
      </c>
      <c r="D11" s="160"/>
      <c r="E11" s="161">
        <v>0</v>
      </c>
      <c r="F11" s="65">
        <v>0</v>
      </c>
      <c r="G11" s="65">
        <v>0</v>
      </c>
      <c r="H11" s="65">
        <v>-54412</v>
      </c>
      <c r="I11" s="65">
        <v>-44872</v>
      </c>
      <c r="J11" s="65">
        <v>-99284</v>
      </c>
      <c r="K11" s="65">
        <v>-22969</v>
      </c>
      <c r="L11" s="65">
        <v>-78258</v>
      </c>
      <c r="M11" s="65">
        <v>-61871</v>
      </c>
      <c r="N11" s="65">
        <v>-163098</v>
      </c>
      <c r="O11" s="65">
        <v>-10871</v>
      </c>
      <c r="P11" s="65">
        <v>0</v>
      </c>
      <c r="Q11" s="65">
        <v>0</v>
      </c>
      <c r="R11" s="65">
        <v>-10871</v>
      </c>
      <c r="S11" s="65">
        <v>0</v>
      </c>
      <c r="T11" s="65">
        <v>0</v>
      </c>
      <c r="U11" s="65">
        <v>0</v>
      </c>
      <c r="V11" s="65">
        <v>0</v>
      </c>
      <c r="W11" s="65">
        <v>-273253</v>
      </c>
      <c r="X11" s="65">
        <v>0</v>
      </c>
      <c r="Y11" s="65">
        <v>-273253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1649776</v>
      </c>
      <c r="D12" s="160"/>
      <c r="E12" s="161">
        <v>1534240</v>
      </c>
      <c r="F12" s="65">
        <v>1656824</v>
      </c>
      <c r="G12" s="65">
        <v>101758</v>
      </c>
      <c r="H12" s="65">
        <v>175476</v>
      </c>
      <c r="I12" s="65">
        <v>197687</v>
      </c>
      <c r="J12" s="65">
        <v>474921</v>
      </c>
      <c r="K12" s="65">
        <v>137899</v>
      </c>
      <c r="L12" s="65">
        <v>167031</v>
      </c>
      <c r="M12" s="65">
        <v>120538</v>
      </c>
      <c r="N12" s="65">
        <v>425468</v>
      </c>
      <c r="O12" s="65">
        <v>214743</v>
      </c>
      <c r="P12" s="65">
        <v>96193</v>
      </c>
      <c r="Q12" s="65">
        <v>95951</v>
      </c>
      <c r="R12" s="65">
        <v>406887</v>
      </c>
      <c r="S12" s="65">
        <v>45607</v>
      </c>
      <c r="T12" s="65">
        <v>128350</v>
      </c>
      <c r="U12" s="65">
        <v>149579</v>
      </c>
      <c r="V12" s="65">
        <v>323536</v>
      </c>
      <c r="W12" s="65">
        <v>1630812</v>
      </c>
      <c r="X12" s="65">
        <v>1656824</v>
      </c>
      <c r="Y12" s="65">
        <v>-26012</v>
      </c>
      <c r="Z12" s="145">
        <v>-1.57</v>
      </c>
      <c r="AA12" s="160">
        <v>1656824</v>
      </c>
    </row>
    <row r="13" spans="1:27" ht="13.5">
      <c r="A13" s="196" t="s">
        <v>109</v>
      </c>
      <c r="B13" s="200"/>
      <c r="C13" s="160">
        <v>1183635</v>
      </c>
      <c r="D13" s="160"/>
      <c r="E13" s="161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931118</v>
      </c>
      <c r="D14" s="160"/>
      <c r="E14" s="161">
        <v>822520</v>
      </c>
      <c r="F14" s="65">
        <v>727530</v>
      </c>
      <c r="G14" s="65">
        <v>23338</v>
      </c>
      <c r="H14" s="65">
        <v>35213</v>
      </c>
      <c r="I14" s="65">
        <v>93491</v>
      </c>
      <c r="J14" s="65">
        <v>152042</v>
      </c>
      <c r="K14" s="65">
        <v>102032</v>
      </c>
      <c r="L14" s="65">
        <v>53446</v>
      </c>
      <c r="M14" s="65">
        <v>39162</v>
      </c>
      <c r="N14" s="65">
        <v>194640</v>
      </c>
      <c r="O14" s="65">
        <v>7482</v>
      </c>
      <c r="P14" s="65">
        <v>146742</v>
      </c>
      <c r="Q14" s="65">
        <v>94304</v>
      </c>
      <c r="R14" s="65">
        <v>248528</v>
      </c>
      <c r="S14" s="65">
        <v>61374</v>
      </c>
      <c r="T14" s="65">
        <v>94885</v>
      </c>
      <c r="U14" s="65">
        <v>93348</v>
      </c>
      <c r="V14" s="65">
        <v>249607</v>
      </c>
      <c r="W14" s="65">
        <v>844817</v>
      </c>
      <c r="X14" s="65">
        <v>727530</v>
      </c>
      <c r="Y14" s="65">
        <v>117287</v>
      </c>
      <c r="Z14" s="145">
        <v>16.12</v>
      </c>
      <c r="AA14" s="160">
        <v>727530</v>
      </c>
    </row>
    <row r="15" spans="1:27" ht="13.5">
      <c r="A15" s="196" t="s">
        <v>111</v>
      </c>
      <c r="B15" s="200"/>
      <c r="C15" s="160">
        <v>104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1344567</v>
      </c>
      <c r="D16" s="160"/>
      <c r="E16" s="161">
        <v>4512780</v>
      </c>
      <c r="F16" s="65">
        <v>5746220</v>
      </c>
      <c r="G16" s="65">
        <v>245018</v>
      </c>
      <c r="H16" s="65">
        <v>375661</v>
      </c>
      <c r="I16" s="65">
        <v>446358</v>
      </c>
      <c r="J16" s="65">
        <v>1067037</v>
      </c>
      <c r="K16" s="65">
        <v>341747</v>
      </c>
      <c r="L16" s="65">
        <v>395582</v>
      </c>
      <c r="M16" s="65">
        <v>320921</v>
      </c>
      <c r="N16" s="65">
        <v>1058250</v>
      </c>
      <c r="O16" s="65">
        <v>233218</v>
      </c>
      <c r="P16" s="65">
        <v>364180</v>
      </c>
      <c r="Q16" s="65">
        <v>335249</v>
      </c>
      <c r="R16" s="65">
        <v>932647</v>
      </c>
      <c r="S16" s="65">
        <v>29749</v>
      </c>
      <c r="T16" s="65">
        <v>287163</v>
      </c>
      <c r="U16" s="65">
        <v>599239</v>
      </c>
      <c r="V16" s="65">
        <v>916151</v>
      </c>
      <c r="W16" s="65">
        <v>3974085</v>
      </c>
      <c r="X16" s="65">
        <v>5746220</v>
      </c>
      <c r="Y16" s="65">
        <v>-1772135</v>
      </c>
      <c r="Z16" s="145">
        <v>-30.84</v>
      </c>
      <c r="AA16" s="160">
        <v>5746220</v>
      </c>
    </row>
    <row r="17" spans="1:27" ht="13.5">
      <c r="A17" s="196" t="s">
        <v>113</v>
      </c>
      <c r="B17" s="200"/>
      <c r="C17" s="160">
        <v>1507403</v>
      </c>
      <c r="D17" s="160"/>
      <c r="E17" s="161">
        <v>1707050</v>
      </c>
      <c r="F17" s="65">
        <v>1775910</v>
      </c>
      <c r="G17" s="65">
        <v>77715</v>
      </c>
      <c r="H17" s="65">
        <v>139344</v>
      </c>
      <c r="I17" s="65">
        <v>142208</v>
      </c>
      <c r="J17" s="65">
        <v>359267</v>
      </c>
      <c r="K17" s="65">
        <v>144929</v>
      </c>
      <c r="L17" s="65">
        <v>106500</v>
      </c>
      <c r="M17" s="65">
        <v>121977</v>
      </c>
      <c r="N17" s="65">
        <v>373406</v>
      </c>
      <c r="O17" s="65">
        <v>218454</v>
      </c>
      <c r="P17" s="65">
        <v>148121</v>
      </c>
      <c r="Q17" s="65">
        <v>247110</v>
      </c>
      <c r="R17" s="65">
        <v>613685</v>
      </c>
      <c r="S17" s="65">
        <v>114827</v>
      </c>
      <c r="T17" s="65">
        <v>308009</v>
      </c>
      <c r="U17" s="65">
        <v>185258</v>
      </c>
      <c r="V17" s="65">
        <v>608094</v>
      </c>
      <c r="W17" s="65">
        <v>1954452</v>
      </c>
      <c r="X17" s="65">
        <v>1775910</v>
      </c>
      <c r="Y17" s="65">
        <v>178542</v>
      </c>
      <c r="Z17" s="145">
        <v>10.05</v>
      </c>
      <c r="AA17" s="160">
        <v>1775910</v>
      </c>
    </row>
    <row r="18" spans="1:27" ht="13.5">
      <c r="A18" s="198" t="s">
        <v>114</v>
      </c>
      <c r="B18" s="197"/>
      <c r="C18" s="160">
        <v>1042245</v>
      </c>
      <c r="D18" s="160"/>
      <c r="E18" s="161">
        <v>1100000</v>
      </c>
      <c r="F18" s="65">
        <v>1100000</v>
      </c>
      <c r="G18" s="65">
        <v>65987</v>
      </c>
      <c r="H18" s="65">
        <v>146328</v>
      </c>
      <c r="I18" s="65">
        <v>107164</v>
      </c>
      <c r="J18" s="65">
        <v>319479</v>
      </c>
      <c r="K18" s="65">
        <v>108812</v>
      </c>
      <c r="L18" s="65">
        <v>48899</v>
      </c>
      <c r="M18" s="65">
        <v>85566</v>
      </c>
      <c r="N18" s="65">
        <v>243277</v>
      </c>
      <c r="O18" s="65">
        <v>121906</v>
      </c>
      <c r="P18" s="65">
        <v>94614</v>
      </c>
      <c r="Q18" s="65">
        <v>148547</v>
      </c>
      <c r="R18" s="65">
        <v>365067</v>
      </c>
      <c r="S18" s="65">
        <v>97494</v>
      </c>
      <c r="T18" s="65">
        <v>115347</v>
      </c>
      <c r="U18" s="65">
        <v>126560</v>
      </c>
      <c r="V18" s="65">
        <v>339401</v>
      </c>
      <c r="W18" s="65">
        <v>1267224</v>
      </c>
      <c r="X18" s="65">
        <v>1100000</v>
      </c>
      <c r="Y18" s="65">
        <v>167224</v>
      </c>
      <c r="Z18" s="145">
        <v>15.2</v>
      </c>
      <c r="AA18" s="160">
        <v>1100000</v>
      </c>
    </row>
    <row r="19" spans="1:27" ht="13.5">
      <c r="A19" s="196" t="s">
        <v>34</v>
      </c>
      <c r="B19" s="200"/>
      <c r="C19" s="160">
        <v>80930282</v>
      </c>
      <c r="D19" s="160"/>
      <c r="E19" s="161">
        <v>64015460</v>
      </c>
      <c r="F19" s="65">
        <v>64035000</v>
      </c>
      <c r="G19" s="65">
        <v>23716996</v>
      </c>
      <c r="H19" s="65">
        <v>1944000</v>
      </c>
      <c r="I19" s="65">
        <v>0</v>
      </c>
      <c r="J19" s="65">
        <v>25660996</v>
      </c>
      <c r="K19" s="65">
        <v>646000</v>
      </c>
      <c r="L19" s="65">
        <v>613557</v>
      </c>
      <c r="M19" s="65">
        <v>18554136</v>
      </c>
      <c r="N19" s="65">
        <v>19813693</v>
      </c>
      <c r="O19" s="65">
        <v>64690</v>
      </c>
      <c r="P19" s="65">
        <v>538674</v>
      </c>
      <c r="Q19" s="65">
        <v>11632441</v>
      </c>
      <c r="R19" s="65">
        <v>12235805</v>
      </c>
      <c r="S19" s="65">
        <v>36967</v>
      </c>
      <c r="T19" s="65">
        <v>43970</v>
      </c>
      <c r="U19" s="65">
        <v>5427820</v>
      </c>
      <c r="V19" s="65">
        <v>5508757</v>
      </c>
      <c r="W19" s="65">
        <v>63219251</v>
      </c>
      <c r="X19" s="65">
        <v>64035000</v>
      </c>
      <c r="Y19" s="65">
        <v>-815749</v>
      </c>
      <c r="Z19" s="145">
        <v>-1.27</v>
      </c>
      <c r="AA19" s="160">
        <v>64035000</v>
      </c>
    </row>
    <row r="20" spans="1:27" ht="13.5">
      <c r="A20" s="196" t="s">
        <v>35</v>
      </c>
      <c r="B20" s="200" t="s">
        <v>96</v>
      </c>
      <c r="C20" s="160">
        <v>5593642</v>
      </c>
      <c r="D20" s="160"/>
      <c r="E20" s="161">
        <v>5994705</v>
      </c>
      <c r="F20" s="59">
        <v>29669112</v>
      </c>
      <c r="G20" s="59">
        <v>-97549</v>
      </c>
      <c r="H20" s="59">
        <v>4405124</v>
      </c>
      <c r="I20" s="59">
        <v>280327</v>
      </c>
      <c r="J20" s="59">
        <v>4587902</v>
      </c>
      <c r="K20" s="59">
        <v>2505090</v>
      </c>
      <c r="L20" s="59">
        <v>21756273</v>
      </c>
      <c r="M20" s="59">
        <v>3343713</v>
      </c>
      <c r="N20" s="59">
        <v>27605076</v>
      </c>
      <c r="O20" s="59">
        <v>1566986</v>
      </c>
      <c r="P20" s="59">
        <v>3040034</v>
      </c>
      <c r="Q20" s="59">
        <v>1949235</v>
      </c>
      <c r="R20" s="59">
        <v>6556255</v>
      </c>
      <c r="S20" s="59">
        <v>8223696</v>
      </c>
      <c r="T20" s="59">
        <v>2800037</v>
      </c>
      <c r="U20" s="59">
        <v>3554102</v>
      </c>
      <c r="V20" s="59">
        <v>14577835</v>
      </c>
      <c r="W20" s="59">
        <v>53327068</v>
      </c>
      <c r="X20" s="59">
        <v>29669112</v>
      </c>
      <c r="Y20" s="59">
        <v>23657956</v>
      </c>
      <c r="Z20" s="199">
        <v>79.74</v>
      </c>
      <c r="AA20" s="135">
        <v>29669112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168194668</v>
      </c>
      <c r="D22" s="203">
        <f>SUM(D5:D21)</f>
        <v>0</v>
      </c>
      <c r="E22" s="204">
        <f t="shared" si="0"/>
        <v>173527821</v>
      </c>
      <c r="F22" s="205">
        <f t="shared" si="0"/>
        <v>188622032</v>
      </c>
      <c r="G22" s="205">
        <f t="shared" si="0"/>
        <v>33056558</v>
      </c>
      <c r="H22" s="205">
        <f t="shared" si="0"/>
        <v>15426390</v>
      </c>
      <c r="I22" s="205">
        <f t="shared" si="0"/>
        <v>10335620</v>
      </c>
      <c r="J22" s="205">
        <f t="shared" si="0"/>
        <v>58818568</v>
      </c>
      <c r="K22" s="205">
        <f t="shared" si="0"/>
        <v>11466853</v>
      </c>
      <c r="L22" s="205">
        <f t="shared" si="0"/>
        <v>34454125</v>
      </c>
      <c r="M22" s="205">
        <f t="shared" si="0"/>
        <v>29567129</v>
      </c>
      <c r="N22" s="205">
        <f t="shared" si="0"/>
        <v>75488107</v>
      </c>
      <c r="O22" s="205">
        <f t="shared" si="0"/>
        <v>10440985</v>
      </c>
      <c r="P22" s="205">
        <f t="shared" si="0"/>
        <v>10602163</v>
      </c>
      <c r="Q22" s="205">
        <f t="shared" si="0"/>
        <v>24131985</v>
      </c>
      <c r="R22" s="205">
        <f t="shared" si="0"/>
        <v>45175133</v>
      </c>
      <c r="S22" s="205">
        <f t="shared" si="0"/>
        <v>15673010</v>
      </c>
      <c r="T22" s="205">
        <f t="shared" si="0"/>
        <v>10610244</v>
      </c>
      <c r="U22" s="205">
        <f t="shared" si="0"/>
        <v>15954518</v>
      </c>
      <c r="V22" s="205">
        <f t="shared" si="0"/>
        <v>42237772</v>
      </c>
      <c r="W22" s="205">
        <f t="shared" si="0"/>
        <v>221719580</v>
      </c>
      <c r="X22" s="205">
        <f t="shared" si="0"/>
        <v>188622032</v>
      </c>
      <c r="Y22" s="205">
        <f t="shared" si="0"/>
        <v>33097548</v>
      </c>
      <c r="Z22" s="206">
        <f>+IF(X22&lt;&gt;0,+(Y22/X22)*100,0)</f>
        <v>17.547021230266463</v>
      </c>
      <c r="AA22" s="203">
        <f>SUM(AA5:AA21)</f>
        <v>188622032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36586991</v>
      </c>
      <c r="D25" s="160"/>
      <c r="E25" s="161">
        <v>57655167</v>
      </c>
      <c r="F25" s="65">
        <v>42099765</v>
      </c>
      <c r="G25" s="65">
        <v>3595280</v>
      </c>
      <c r="H25" s="65">
        <v>3475218</v>
      </c>
      <c r="I25" s="65">
        <v>4118148</v>
      </c>
      <c r="J25" s="65">
        <v>11188646</v>
      </c>
      <c r="K25" s="65">
        <v>3698278</v>
      </c>
      <c r="L25" s="65">
        <v>4070980</v>
      </c>
      <c r="M25" s="65">
        <v>4309566</v>
      </c>
      <c r="N25" s="65">
        <v>12078824</v>
      </c>
      <c r="O25" s="65">
        <v>3808749</v>
      </c>
      <c r="P25" s="65">
        <v>3036687</v>
      </c>
      <c r="Q25" s="65">
        <v>2962471</v>
      </c>
      <c r="R25" s="65">
        <v>9807907</v>
      </c>
      <c r="S25" s="65">
        <v>3306412</v>
      </c>
      <c r="T25" s="65">
        <v>3569045</v>
      </c>
      <c r="U25" s="65">
        <v>2575921</v>
      </c>
      <c r="V25" s="65">
        <v>9451378</v>
      </c>
      <c r="W25" s="65">
        <v>42526755</v>
      </c>
      <c r="X25" s="65">
        <v>42099765</v>
      </c>
      <c r="Y25" s="65">
        <v>426990</v>
      </c>
      <c r="Z25" s="145">
        <v>1.01</v>
      </c>
      <c r="AA25" s="160">
        <v>42099765</v>
      </c>
    </row>
    <row r="26" spans="1:27" ht="13.5">
      <c r="A26" s="198" t="s">
        <v>38</v>
      </c>
      <c r="B26" s="197"/>
      <c r="C26" s="160">
        <v>5266644</v>
      </c>
      <c r="D26" s="160"/>
      <c r="E26" s="161">
        <v>0</v>
      </c>
      <c r="F26" s="65">
        <v>6710251</v>
      </c>
      <c r="G26" s="65">
        <v>0</v>
      </c>
      <c r="H26" s="65">
        <v>387926</v>
      </c>
      <c r="I26" s="65">
        <v>0</v>
      </c>
      <c r="J26" s="65">
        <v>387926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542600</v>
      </c>
      <c r="Q26" s="65">
        <v>679867</v>
      </c>
      <c r="R26" s="65">
        <v>1222467</v>
      </c>
      <c r="S26" s="65">
        <v>581008</v>
      </c>
      <c r="T26" s="65">
        <v>572049</v>
      </c>
      <c r="U26" s="65">
        <v>554179</v>
      </c>
      <c r="V26" s="65">
        <v>1707236</v>
      </c>
      <c r="W26" s="65">
        <v>3317629</v>
      </c>
      <c r="X26" s="65">
        <v>6710251</v>
      </c>
      <c r="Y26" s="65">
        <v>-3392622</v>
      </c>
      <c r="Z26" s="145">
        <v>-50.56</v>
      </c>
      <c r="AA26" s="160">
        <v>6710251</v>
      </c>
    </row>
    <row r="27" spans="1:27" ht="13.5">
      <c r="A27" s="198" t="s">
        <v>118</v>
      </c>
      <c r="B27" s="197" t="s">
        <v>99</v>
      </c>
      <c r="C27" s="160">
        <v>2165720</v>
      </c>
      <c r="D27" s="160"/>
      <c r="E27" s="161">
        <v>365470</v>
      </c>
      <c r="F27" s="65">
        <v>0</v>
      </c>
      <c r="G27" s="65">
        <v>0</v>
      </c>
      <c r="H27" s="65">
        <v>91368</v>
      </c>
      <c r="I27" s="65">
        <v>0</v>
      </c>
      <c r="J27" s="65">
        <v>91368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91368</v>
      </c>
      <c r="X27" s="65">
        <v>0</v>
      </c>
      <c r="Y27" s="65">
        <v>91368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40524328</v>
      </c>
      <c r="D28" s="160"/>
      <c r="E28" s="161">
        <v>13058380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4102974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30543229</v>
      </c>
      <c r="D30" s="160"/>
      <c r="E30" s="161">
        <v>43698660</v>
      </c>
      <c r="F30" s="65">
        <v>43698660</v>
      </c>
      <c r="G30" s="65">
        <v>4454693</v>
      </c>
      <c r="H30" s="65">
        <v>6139031</v>
      </c>
      <c r="I30" s="65">
        <v>4826412</v>
      </c>
      <c r="J30" s="65">
        <v>15420136</v>
      </c>
      <c r="K30" s="65">
        <v>2785653</v>
      </c>
      <c r="L30" s="65">
        <v>2781931</v>
      </c>
      <c r="M30" s="65">
        <v>2844699</v>
      </c>
      <c r="N30" s="65">
        <v>8412283</v>
      </c>
      <c r="O30" s="65">
        <v>2739983</v>
      </c>
      <c r="P30" s="65">
        <v>3139599</v>
      </c>
      <c r="Q30" s="65">
        <v>2856265</v>
      </c>
      <c r="R30" s="65">
        <v>8735847</v>
      </c>
      <c r="S30" s="65">
        <v>2782310</v>
      </c>
      <c r="T30" s="65">
        <v>1878548</v>
      </c>
      <c r="U30" s="65">
        <v>4304007</v>
      </c>
      <c r="V30" s="65">
        <v>8964865</v>
      </c>
      <c r="W30" s="65">
        <v>41533131</v>
      </c>
      <c r="X30" s="65">
        <v>43698660</v>
      </c>
      <c r="Y30" s="65">
        <v>-2165529</v>
      </c>
      <c r="Z30" s="145">
        <v>-4.96</v>
      </c>
      <c r="AA30" s="160">
        <v>43698660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87925294</v>
      </c>
      <c r="D34" s="160"/>
      <c r="E34" s="161">
        <v>52579174</v>
      </c>
      <c r="F34" s="65">
        <v>95107356</v>
      </c>
      <c r="G34" s="65">
        <v>2263728</v>
      </c>
      <c r="H34" s="65">
        <v>9867787</v>
      </c>
      <c r="I34" s="65">
        <v>3800465</v>
      </c>
      <c r="J34" s="65">
        <v>15931980</v>
      </c>
      <c r="K34" s="65">
        <v>6373625</v>
      </c>
      <c r="L34" s="65">
        <v>24149269</v>
      </c>
      <c r="M34" s="65">
        <v>6170290</v>
      </c>
      <c r="N34" s="65">
        <v>36693184</v>
      </c>
      <c r="O34" s="65">
        <v>5939503</v>
      </c>
      <c r="P34" s="65">
        <v>11635045</v>
      </c>
      <c r="Q34" s="65">
        <v>5137325</v>
      </c>
      <c r="R34" s="65">
        <v>22711873</v>
      </c>
      <c r="S34" s="65">
        <v>8916129</v>
      </c>
      <c r="T34" s="65">
        <v>9805362</v>
      </c>
      <c r="U34" s="65">
        <v>8821363</v>
      </c>
      <c r="V34" s="65">
        <v>27542854</v>
      </c>
      <c r="W34" s="65">
        <v>102879891</v>
      </c>
      <c r="X34" s="65">
        <v>95107356</v>
      </c>
      <c r="Y34" s="65">
        <v>7772535</v>
      </c>
      <c r="Z34" s="145">
        <v>8.17</v>
      </c>
      <c r="AA34" s="160">
        <v>95107356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207115180</v>
      </c>
      <c r="D36" s="203">
        <f>SUM(D25:D35)</f>
        <v>0</v>
      </c>
      <c r="E36" s="204">
        <f t="shared" si="1"/>
        <v>167356851</v>
      </c>
      <c r="F36" s="205">
        <f t="shared" si="1"/>
        <v>187616032</v>
      </c>
      <c r="G36" s="205">
        <f t="shared" si="1"/>
        <v>10313701</v>
      </c>
      <c r="H36" s="205">
        <f t="shared" si="1"/>
        <v>19961330</v>
      </c>
      <c r="I36" s="205">
        <f t="shared" si="1"/>
        <v>12745025</v>
      </c>
      <c r="J36" s="205">
        <f t="shared" si="1"/>
        <v>43020056</v>
      </c>
      <c r="K36" s="205">
        <f t="shared" si="1"/>
        <v>12857556</v>
      </c>
      <c r="L36" s="205">
        <f t="shared" si="1"/>
        <v>31002180</v>
      </c>
      <c r="M36" s="205">
        <f t="shared" si="1"/>
        <v>13324555</v>
      </c>
      <c r="N36" s="205">
        <f t="shared" si="1"/>
        <v>57184291</v>
      </c>
      <c r="O36" s="205">
        <f t="shared" si="1"/>
        <v>12488235</v>
      </c>
      <c r="P36" s="205">
        <f t="shared" si="1"/>
        <v>18353931</v>
      </c>
      <c r="Q36" s="205">
        <f t="shared" si="1"/>
        <v>11635928</v>
      </c>
      <c r="R36" s="205">
        <f t="shared" si="1"/>
        <v>42478094</v>
      </c>
      <c r="S36" s="205">
        <f t="shared" si="1"/>
        <v>15585859</v>
      </c>
      <c r="T36" s="205">
        <f t="shared" si="1"/>
        <v>15825004</v>
      </c>
      <c r="U36" s="205">
        <f t="shared" si="1"/>
        <v>16255470</v>
      </c>
      <c r="V36" s="205">
        <f t="shared" si="1"/>
        <v>47666333</v>
      </c>
      <c r="W36" s="205">
        <f t="shared" si="1"/>
        <v>190348774</v>
      </c>
      <c r="X36" s="205">
        <f t="shared" si="1"/>
        <v>187616032</v>
      </c>
      <c r="Y36" s="205">
        <f t="shared" si="1"/>
        <v>2732742</v>
      </c>
      <c r="Z36" s="206">
        <f>+IF(X36&lt;&gt;0,+(Y36/X36)*100,0)</f>
        <v>1.456561025659044</v>
      </c>
      <c r="AA36" s="203">
        <f>SUM(AA25:AA35)</f>
        <v>187616032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-38920512</v>
      </c>
      <c r="D38" s="214">
        <f>+D22-D36</f>
        <v>0</v>
      </c>
      <c r="E38" s="215">
        <f t="shared" si="2"/>
        <v>6170970</v>
      </c>
      <c r="F38" s="111">
        <f t="shared" si="2"/>
        <v>1006000</v>
      </c>
      <c r="G38" s="111">
        <f t="shared" si="2"/>
        <v>22742857</v>
      </c>
      <c r="H38" s="111">
        <f t="shared" si="2"/>
        <v>-4534940</v>
      </c>
      <c r="I38" s="111">
        <f t="shared" si="2"/>
        <v>-2409405</v>
      </c>
      <c r="J38" s="111">
        <f t="shared" si="2"/>
        <v>15798512</v>
      </c>
      <c r="K38" s="111">
        <f t="shared" si="2"/>
        <v>-1390703</v>
      </c>
      <c r="L38" s="111">
        <f t="shared" si="2"/>
        <v>3451945</v>
      </c>
      <c r="M38" s="111">
        <f t="shared" si="2"/>
        <v>16242574</v>
      </c>
      <c r="N38" s="111">
        <f t="shared" si="2"/>
        <v>18303816</v>
      </c>
      <c r="O38" s="111">
        <f t="shared" si="2"/>
        <v>-2047250</v>
      </c>
      <c r="P38" s="111">
        <f t="shared" si="2"/>
        <v>-7751768</v>
      </c>
      <c r="Q38" s="111">
        <f t="shared" si="2"/>
        <v>12496057</v>
      </c>
      <c r="R38" s="111">
        <f t="shared" si="2"/>
        <v>2697039</v>
      </c>
      <c r="S38" s="111">
        <f t="shared" si="2"/>
        <v>87151</v>
      </c>
      <c r="T38" s="111">
        <f t="shared" si="2"/>
        <v>-5214760</v>
      </c>
      <c r="U38" s="111">
        <f t="shared" si="2"/>
        <v>-300952</v>
      </c>
      <c r="V38" s="111">
        <f t="shared" si="2"/>
        <v>-5428561</v>
      </c>
      <c r="W38" s="111">
        <f t="shared" si="2"/>
        <v>31370806</v>
      </c>
      <c r="X38" s="111">
        <f>IF(F22=F36,0,X22-X36)</f>
        <v>1006000</v>
      </c>
      <c r="Y38" s="111">
        <f t="shared" si="2"/>
        <v>30364806</v>
      </c>
      <c r="Z38" s="216">
        <f>+IF(X38&lt;&gt;0,+(Y38/X38)*100,0)</f>
        <v>3018.3703777335986</v>
      </c>
      <c r="AA38" s="214">
        <f>+AA22-AA36</f>
        <v>1006000</v>
      </c>
    </row>
    <row r="39" spans="1:27" ht="13.5">
      <c r="A39" s="196" t="s">
        <v>46</v>
      </c>
      <c r="B39" s="200"/>
      <c r="C39" s="160">
        <v>27441703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-11478809</v>
      </c>
      <c r="D42" s="221">
        <f>SUM(D38:D41)</f>
        <v>0</v>
      </c>
      <c r="E42" s="222">
        <f t="shared" si="3"/>
        <v>6170970</v>
      </c>
      <c r="F42" s="93">
        <f t="shared" si="3"/>
        <v>1006000</v>
      </c>
      <c r="G42" s="93">
        <f t="shared" si="3"/>
        <v>22742857</v>
      </c>
      <c r="H42" s="93">
        <f t="shared" si="3"/>
        <v>-4534940</v>
      </c>
      <c r="I42" s="93">
        <f t="shared" si="3"/>
        <v>-2409405</v>
      </c>
      <c r="J42" s="93">
        <f t="shared" si="3"/>
        <v>15798512</v>
      </c>
      <c r="K42" s="93">
        <f t="shared" si="3"/>
        <v>-1390703</v>
      </c>
      <c r="L42" s="93">
        <f t="shared" si="3"/>
        <v>3451945</v>
      </c>
      <c r="M42" s="93">
        <f t="shared" si="3"/>
        <v>16242574</v>
      </c>
      <c r="N42" s="93">
        <f t="shared" si="3"/>
        <v>18303816</v>
      </c>
      <c r="O42" s="93">
        <f t="shared" si="3"/>
        <v>-2047250</v>
      </c>
      <c r="P42" s="93">
        <f t="shared" si="3"/>
        <v>-7751768</v>
      </c>
      <c r="Q42" s="93">
        <f t="shared" si="3"/>
        <v>12496057</v>
      </c>
      <c r="R42" s="93">
        <f t="shared" si="3"/>
        <v>2697039</v>
      </c>
      <c r="S42" s="93">
        <f t="shared" si="3"/>
        <v>87151</v>
      </c>
      <c r="T42" s="93">
        <f t="shared" si="3"/>
        <v>-5214760</v>
      </c>
      <c r="U42" s="93">
        <f t="shared" si="3"/>
        <v>-300952</v>
      </c>
      <c r="V42" s="93">
        <f t="shared" si="3"/>
        <v>-5428561</v>
      </c>
      <c r="W42" s="93">
        <f t="shared" si="3"/>
        <v>31370806</v>
      </c>
      <c r="X42" s="93">
        <f t="shared" si="3"/>
        <v>1006000</v>
      </c>
      <c r="Y42" s="93">
        <f t="shared" si="3"/>
        <v>30364806</v>
      </c>
      <c r="Z42" s="223">
        <f>+IF(X42&lt;&gt;0,+(Y42/X42)*100,0)</f>
        <v>3018.3703777335986</v>
      </c>
      <c r="AA42" s="221">
        <f>SUM(AA38:AA41)</f>
        <v>1006000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-11478809</v>
      </c>
      <c r="D44" s="225">
        <f>+D42-D43</f>
        <v>0</v>
      </c>
      <c r="E44" s="226">
        <f t="shared" si="4"/>
        <v>6170970</v>
      </c>
      <c r="F44" s="82">
        <f t="shared" si="4"/>
        <v>1006000</v>
      </c>
      <c r="G44" s="82">
        <f t="shared" si="4"/>
        <v>22742857</v>
      </c>
      <c r="H44" s="82">
        <f t="shared" si="4"/>
        <v>-4534940</v>
      </c>
      <c r="I44" s="82">
        <f t="shared" si="4"/>
        <v>-2409405</v>
      </c>
      <c r="J44" s="82">
        <f t="shared" si="4"/>
        <v>15798512</v>
      </c>
      <c r="K44" s="82">
        <f t="shared" si="4"/>
        <v>-1390703</v>
      </c>
      <c r="L44" s="82">
        <f t="shared" si="4"/>
        <v>3451945</v>
      </c>
      <c r="M44" s="82">
        <f t="shared" si="4"/>
        <v>16242574</v>
      </c>
      <c r="N44" s="82">
        <f t="shared" si="4"/>
        <v>18303816</v>
      </c>
      <c r="O44" s="82">
        <f t="shared" si="4"/>
        <v>-2047250</v>
      </c>
      <c r="P44" s="82">
        <f t="shared" si="4"/>
        <v>-7751768</v>
      </c>
      <c r="Q44" s="82">
        <f t="shared" si="4"/>
        <v>12496057</v>
      </c>
      <c r="R44" s="82">
        <f t="shared" si="4"/>
        <v>2697039</v>
      </c>
      <c r="S44" s="82">
        <f t="shared" si="4"/>
        <v>87151</v>
      </c>
      <c r="T44" s="82">
        <f t="shared" si="4"/>
        <v>-5214760</v>
      </c>
      <c r="U44" s="82">
        <f t="shared" si="4"/>
        <v>-300952</v>
      </c>
      <c r="V44" s="82">
        <f t="shared" si="4"/>
        <v>-5428561</v>
      </c>
      <c r="W44" s="82">
        <f t="shared" si="4"/>
        <v>31370806</v>
      </c>
      <c r="X44" s="82">
        <f t="shared" si="4"/>
        <v>1006000</v>
      </c>
      <c r="Y44" s="82">
        <f t="shared" si="4"/>
        <v>30364806</v>
      </c>
      <c r="Z44" s="227">
        <f>+IF(X44&lt;&gt;0,+(Y44/X44)*100,0)</f>
        <v>3018.3703777335986</v>
      </c>
      <c r="AA44" s="225">
        <f>+AA42-AA43</f>
        <v>1006000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-11478809</v>
      </c>
      <c r="D46" s="221">
        <f>SUM(D44:D45)</f>
        <v>0</v>
      </c>
      <c r="E46" s="222">
        <f t="shared" si="5"/>
        <v>6170970</v>
      </c>
      <c r="F46" s="93">
        <f t="shared" si="5"/>
        <v>1006000</v>
      </c>
      <c r="G46" s="93">
        <f t="shared" si="5"/>
        <v>22742857</v>
      </c>
      <c r="H46" s="93">
        <f t="shared" si="5"/>
        <v>-4534940</v>
      </c>
      <c r="I46" s="93">
        <f t="shared" si="5"/>
        <v>-2409405</v>
      </c>
      <c r="J46" s="93">
        <f t="shared" si="5"/>
        <v>15798512</v>
      </c>
      <c r="K46" s="93">
        <f t="shared" si="5"/>
        <v>-1390703</v>
      </c>
      <c r="L46" s="93">
        <f t="shared" si="5"/>
        <v>3451945</v>
      </c>
      <c r="M46" s="93">
        <f t="shared" si="5"/>
        <v>16242574</v>
      </c>
      <c r="N46" s="93">
        <f t="shared" si="5"/>
        <v>18303816</v>
      </c>
      <c r="O46" s="93">
        <f t="shared" si="5"/>
        <v>-2047250</v>
      </c>
      <c r="P46" s="93">
        <f t="shared" si="5"/>
        <v>-7751768</v>
      </c>
      <c r="Q46" s="93">
        <f t="shared" si="5"/>
        <v>12496057</v>
      </c>
      <c r="R46" s="93">
        <f t="shared" si="5"/>
        <v>2697039</v>
      </c>
      <c r="S46" s="93">
        <f t="shared" si="5"/>
        <v>87151</v>
      </c>
      <c r="T46" s="93">
        <f t="shared" si="5"/>
        <v>-5214760</v>
      </c>
      <c r="U46" s="93">
        <f t="shared" si="5"/>
        <v>-300952</v>
      </c>
      <c r="V46" s="93">
        <f t="shared" si="5"/>
        <v>-5428561</v>
      </c>
      <c r="W46" s="93">
        <f t="shared" si="5"/>
        <v>31370806</v>
      </c>
      <c r="X46" s="93">
        <f t="shared" si="5"/>
        <v>1006000</v>
      </c>
      <c r="Y46" s="93">
        <f t="shared" si="5"/>
        <v>30364806</v>
      </c>
      <c r="Z46" s="223">
        <f>+IF(X46&lt;&gt;0,+(Y46/X46)*100,0)</f>
        <v>3018.3703777335986</v>
      </c>
      <c r="AA46" s="221">
        <f>SUM(AA44:AA45)</f>
        <v>1006000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-11478809</v>
      </c>
      <c r="D48" s="232">
        <f>SUM(D46:D47)</f>
        <v>0</v>
      </c>
      <c r="E48" s="233">
        <f t="shared" si="6"/>
        <v>6170970</v>
      </c>
      <c r="F48" s="234">
        <f t="shared" si="6"/>
        <v>1006000</v>
      </c>
      <c r="G48" s="234">
        <f t="shared" si="6"/>
        <v>22742857</v>
      </c>
      <c r="H48" s="235">
        <f t="shared" si="6"/>
        <v>-4534940</v>
      </c>
      <c r="I48" s="235">
        <f t="shared" si="6"/>
        <v>-2409405</v>
      </c>
      <c r="J48" s="235">
        <f t="shared" si="6"/>
        <v>15798512</v>
      </c>
      <c r="K48" s="235">
        <f t="shared" si="6"/>
        <v>-1390703</v>
      </c>
      <c r="L48" s="235">
        <f t="shared" si="6"/>
        <v>3451945</v>
      </c>
      <c r="M48" s="234">
        <f t="shared" si="6"/>
        <v>16242574</v>
      </c>
      <c r="N48" s="234">
        <f t="shared" si="6"/>
        <v>18303816</v>
      </c>
      <c r="O48" s="235">
        <f t="shared" si="6"/>
        <v>-2047250</v>
      </c>
      <c r="P48" s="235">
        <f t="shared" si="6"/>
        <v>-7751768</v>
      </c>
      <c r="Q48" s="235">
        <f t="shared" si="6"/>
        <v>12496057</v>
      </c>
      <c r="R48" s="235">
        <f t="shared" si="6"/>
        <v>2697039</v>
      </c>
      <c r="S48" s="235">
        <f t="shared" si="6"/>
        <v>87151</v>
      </c>
      <c r="T48" s="234">
        <f t="shared" si="6"/>
        <v>-5214760</v>
      </c>
      <c r="U48" s="234">
        <f t="shared" si="6"/>
        <v>-300952</v>
      </c>
      <c r="V48" s="235">
        <f t="shared" si="6"/>
        <v>-5428561</v>
      </c>
      <c r="W48" s="235">
        <f t="shared" si="6"/>
        <v>31370806</v>
      </c>
      <c r="X48" s="235">
        <f t="shared" si="6"/>
        <v>1006000</v>
      </c>
      <c r="Y48" s="235">
        <f t="shared" si="6"/>
        <v>30364806</v>
      </c>
      <c r="Z48" s="236">
        <f>+IF(X48&lt;&gt;0,+(Y48/X48)*100,0)</f>
        <v>3018.3703777335986</v>
      </c>
      <c r="AA48" s="237">
        <f>SUM(AA46:AA47)</f>
        <v>1006000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238868</v>
      </c>
      <c r="D5" s="158">
        <f>SUM(D6:D8)</f>
        <v>0</v>
      </c>
      <c r="E5" s="159">
        <f t="shared" si="0"/>
        <v>878000</v>
      </c>
      <c r="F5" s="105">
        <f t="shared" si="0"/>
        <v>600000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600000</v>
      </c>
      <c r="Y5" s="105">
        <f t="shared" si="0"/>
        <v>-600000</v>
      </c>
      <c r="Z5" s="142">
        <f>+IF(X5&lt;&gt;0,+(Y5/X5)*100,0)</f>
        <v>-100</v>
      </c>
      <c r="AA5" s="158">
        <f>SUM(AA6:AA8)</f>
        <v>600000</v>
      </c>
    </row>
    <row r="6" spans="1:27" ht="13.5">
      <c r="A6" s="143" t="s">
        <v>75</v>
      </c>
      <c r="B6" s="141"/>
      <c r="C6" s="160">
        <v>238868</v>
      </c>
      <c r="D6" s="160"/>
      <c r="E6" s="161">
        <v>710000</v>
      </c>
      <c r="F6" s="65">
        <v>600000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600000</v>
      </c>
      <c r="Y6" s="65">
        <v>-600000</v>
      </c>
      <c r="Z6" s="145">
        <v>-100</v>
      </c>
      <c r="AA6" s="67">
        <v>600000</v>
      </c>
    </row>
    <row r="7" spans="1:27" ht="13.5">
      <c r="A7" s="143" t="s">
        <v>76</v>
      </c>
      <c r="B7" s="141"/>
      <c r="C7" s="162"/>
      <c r="D7" s="162"/>
      <c r="E7" s="163">
        <v>140000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>
        <v>28000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7638391</v>
      </c>
      <c r="D9" s="158">
        <f>SUM(D10:D14)</f>
        <v>0</v>
      </c>
      <c r="E9" s="159">
        <f t="shared" si="1"/>
        <v>145000</v>
      </c>
      <c r="F9" s="105">
        <f t="shared" si="1"/>
        <v>2500000</v>
      </c>
      <c r="G9" s="105">
        <f t="shared" si="1"/>
        <v>0</v>
      </c>
      <c r="H9" s="105">
        <f t="shared" si="1"/>
        <v>933322</v>
      </c>
      <c r="I9" s="105">
        <f t="shared" si="1"/>
        <v>0</v>
      </c>
      <c r="J9" s="105">
        <f t="shared" si="1"/>
        <v>933322</v>
      </c>
      <c r="K9" s="105">
        <f t="shared" si="1"/>
        <v>0</v>
      </c>
      <c r="L9" s="105">
        <f t="shared" si="1"/>
        <v>933322</v>
      </c>
      <c r="M9" s="105">
        <f t="shared" si="1"/>
        <v>0</v>
      </c>
      <c r="N9" s="105">
        <f t="shared" si="1"/>
        <v>933322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1866644</v>
      </c>
      <c r="X9" s="105">
        <f t="shared" si="1"/>
        <v>2500000</v>
      </c>
      <c r="Y9" s="105">
        <f t="shared" si="1"/>
        <v>-633356</v>
      </c>
      <c r="Z9" s="142">
        <f>+IF(X9&lt;&gt;0,+(Y9/X9)*100,0)</f>
        <v>-25.33424</v>
      </c>
      <c r="AA9" s="107">
        <f>SUM(AA10:AA14)</f>
        <v>2500000</v>
      </c>
    </row>
    <row r="10" spans="1:27" ht="13.5">
      <c r="A10" s="143" t="s">
        <v>79</v>
      </c>
      <c r="B10" s="141"/>
      <c r="C10" s="160">
        <v>7638391</v>
      </c>
      <c r="D10" s="160"/>
      <c r="E10" s="161">
        <v>15000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>
        <v>130000</v>
      </c>
      <c r="F12" s="65">
        <v>2500000</v>
      </c>
      <c r="G12" s="65"/>
      <c r="H12" s="65">
        <v>933322</v>
      </c>
      <c r="I12" s="65"/>
      <c r="J12" s="65">
        <v>933322</v>
      </c>
      <c r="K12" s="65"/>
      <c r="L12" s="65">
        <v>933322</v>
      </c>
      <c r="M12" s="65"/>
      <c r="N12" s="65">
        <v>933322</v>
      </c>
      <c r="O12" s="65"/>
      <c r="P12" s="65"/>
      <c r="Q12" s="65"/>
      <c r="R12" s="65"/>
      <c r="S12" s="65"/>
      <c r="T12" s="65"/>
      <c r="U12" s="65"/>
      <c r="V12" s="65"/>
      <c r="W12" s="65">
        <v>1866644</v>
      </c>
      <c r="X12" s="65">
        <v>2500000</v>
      </c>
      <c r="Y12" s="65">
        <v>-633356</v>
      </c>
      <c r="Z12" s="145">
        <v>-25.33</v>
      </c>
      <c r="AA12" s="67">
        <v>2500000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1445524</v>
      </c>
      <c r="D15" s="158">
        <f>SUM(D16:D18)</f>
        <v>0</v>
      </c>
      <c r="E15" s="159">
        <f t="shared" si="2"/>
        <v>16142199</v>
      </c>
      <c r="F15" s="105">
        <f t="shared" si="2"/>
        <v>8722199</v>
      </c>
      <c r="G15" s="105">
        <f t="shared" si="2"/>
        <v>588659</v>
      </c>
      <c r="H15" s="105">
        <f t="shared" si="2"/>
        <v>162767</v>
      </c>
      <c r="I15" s="105">
        <f t="shared" si="2"/>
        <v>542815</v>
      </c>
      <c r="J15" s="105">
        <f t="shared" si="2"/>
        <v>1294241</v>
      </c>
      <c r="K15" s="105">
        <f t="shared" si="2"/>
        <v>877464</v>
      </c>
      <c r="L15" s="105">
        <f t="shared" si="2"/>
        <v>528032</v>
      </c>
      <c r="M15" s="105">
        <f t="shared" si="2"/>
        <v>257568</v>
      </c>
      <c r="N15" s="105">
        <f t="shared" si="2"/>
        <v>1663064</v>
      </c>
      <c r="O15" s="105">
        <f t="shared" si="2"/>
        <v>53106</v>
      </c>
      <c r="P15" s="105">
        <f t="shared" si="2"/>
        <v>36736</v>
      </c>
      <c r="Q15" s="105">
        <f t="shared" si="2"/>
        <v>136939</v>
      </c>
      <c r="R15" s="105">
        <f t="shared" si="2"/>
        <v>226781</v>
      </c>
      <c r="S15" s="105">
        <f t="shared" si="2"/>
        <v>24623</v>
      </c>
      <c r="T15" s="105">
        <f t="shared" si="2"/>
        <v>749026</v>
      </c>
      <c r="U15" s="105">
        <f t="shared" si="2"/>
        <v>73803</v>
      </c>
      <c r="V15" s="105">
        <f t="shared" si="2"/>
        <v>847452</v>
      </c>
      <c r="W15" s="105">
        <f t="shared" si="2"/>
        <v>4031538</v>
      </c>
      <c r="X15" s="105">
        <f t="shared" si="2"/>
        <v>8722199</v>
      </c>
      <c r="Y15" s="105">
        <f t="shared" si="2"/>
        <v>-4690661</v>
      </c>
      <c r="Z15" s="142">
        <f>+IF(X15&lt;&gt;0,+(Y15/X15)*100,0)</f>
        <v>-53.778422161659</v>
      </c>
      <c r="AA15" s="107">
        <f>SUM(AA16:AA18)</f>
        <v>8722199</v>
      </c>
    </row>
    <row r="16" spans="1:27" ht="13.5">
      <c r="A16" s="143" t="s">
        <v>85</v>
      </c>
      <c r="B16" s="141"/>
      <c r="C16" s="160">
        <v>1445524</v>
      </c>
      <c r="D16" s="160"/>
      <c r="E16" s="161">
        <v>10310813</v>
      </c>
      <c r="F16" s="65">
        <v>2890813</v>
      </c>
      <c r="G16" s="65">
        <v>588659</v>
      </c>
      <c r="H16" s="65">
        <v>88267</v>
      </c>
      <c r="I16" s="65">
        <v>542815</v>
      </c>
      <c r="J16" s="65">
        <v>1219741</v>
      </c>
      <c r="K16" s="65">
        <v>60450</v>
      </c>
      <c r="L16" s="65">
        <v>489568</v>
      </c>
      <c r="M16" s="65">
        <v>257568</v>
      </c>
      <c r="N16" s="65">
        <v>807586</v>
      </c>
      <c r="O16" s="65">
        <v>53106</v>
      </c>
      <c r="P16" s="65">
        <v>36736</v>
      </c>
      <c r="Q16" s="65">
        <v>89730</v>
      </c>
      <c r="R16" s="65">
        <v>179572</v>
      </c>
      <c r="S16" s="65">
        <v>24623</v>
      </c>
      <c r="T16" s="65">
        <v>35933</v>
      </c>
      <c r="U16" s="65">
        <v>73803</v>
      </c>
      <c r="V16" s="65">
        <v>134359</v>
      </c>
      <c r="W16" s="65">
        <v>2341258</v>
      </c>
      <c r="X16" s="65">
        <v>2890813</v>
      </c>
      <c r="Y16" s="65">
        <v>-549555</v>
      </c>
      <c r="Z16" s="145">
        <v>-19.01</v>
      </c>
      <c r="AA16" s="67">
        <v>2890813</v>
      </c>
    </row>
    <row r="17" spans="1:27" ht="13.5">
      <c r="A17" s="143" t="s">
        <v>86</v>
      </c>
      <c r="B17" s="141"/>
      <c r="C17" s="160"/>
      <c r="D17" s="160"/>
      <c r="E17" s="161">
        <v>5831386</v>
      </c>
      <c r="F17" s="65">
        <v>5831386</v>
      </c>
      <c r="G17" s="65"/>
      <c r="H17" s="65">
        <v>74500</v>
      </c>
      <c r="I17" s="65"/>
      <c r="J17" s="65">
        <v>74500</v>
      </c>
      <c r="K17" s="65">
        <v>817014</v>
      </c>
      <c r="L17" s="65">
        <v>38464</v>
      </c>
      <c r="M17" s="65"/>
      <c r="N17" s="65">
        <v>855478</v>
      </c>
      <c r="O17" s="65"/>
      <c r="P17" s="65"/>
      <c r="Q17" s="65">
        <v>47209</v>
      </c>
      <c r="R17" s="65">
        <v>47209</v>
      </c>
      <c r="S17" s="65"/>
      <c r="T17" s="65">
        <v>713093</v>
      </c>
      <c r="U17" s="65"/>
      <c r="V17" s="65">
        <v>713093</v>
      </c>
      <c r="W17" s="65">
        <v>1690280</v>
      </c>
      <c r="X17" s="65">
        <v>5831386</v>
      </c>
      <c r="Y17" s="65">
        <v>-4141106</v>
      </c>
      <c r="Z17" s="145">
        <v>-71.01</v>
      </c>
      <c r="AA17" s="67">
        <v>5831386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21874654</v>
      </c>
      <c r="D19" s="158">
        <f>SUM(D20:D23)</f>
        <v>0</v>
      </c>
      <c r="E19" s="159">
        <f t="shared" si="3"/>
        <v>44109070</v>
      </c>
      <c r="F19" s="105">
        <f t="shared" si="3"/>
        <v>45852070</v>
      </c>
      <c r="G19" s="105">
        <f t="shared" si="3"/>
        <v>4619618</v>
      </c>
      <c r="H19" s="105">
        <f t="shared" si="3"/>
        <v>3202502</v>
      </c>
      <c r="I19" s="105">
        <f t="shared" si="3"/>
        <v>8522029</v>
      </c>
      <c r="J19" s="105">
        <f t="shared" si="3"/>
        <v>16344149</v>
      </c>
      <c r="K19" s="105">
        <f t="shared" si="3"/>
        <v>252644</v>
      </c>
      <c r="L19" s="105">
        <f t="shared" si="3"/>
        <v>4276763</v>
      </c>
      <c r="M19" s="105">
        <f t="shared" si="3"/>
        <v>1249176</v>
      </c>
      <c r="N19" s="105">
        <f t="shared" si="3"/>
        <v>5778583</v>
      </c>
      <c r="O19" s="105">
        <f t="shared" si="3"/>
        <v>0</v>
      </c>
      <c r="P19" s="105">
        <f t="shared" si="3"/>
        <v>367210</v>
      </c>
      <c r="Q19" s="105">
        <f t="shared" si="3"/>
        <v>2652035</v>
      </c>
      <c r="R19" s="105">
        <f t="shared" si="3"/>
        <v>3019245</v>
      </c>
      <c r="S19" s="105">
        <f t="shared" si="3"/>
        <v>1328730</v>
      </c>
      <c r="T19" s="105">
        <f t="shared" si="3"/>
        <v>377308</v>
      </c>
      <c r="U19" s="105">
        <f t="shared" si="3"/>
        <v>8862956</v>
      </c>
      <c r="V19" s="105">
        <f t="shared" si="3"/>
        <v>10568994</v>
      </c>
      <c r="W19" s="105">
        <f t="shared" si="3"/>
        <v>35710971</v>
      </c>
      <c r="X19" s="105">
        <f t="shared" si="3"/>
        <v>45852070</v>
      </c>
      <c r="Y19" s="105">
        <f t="shared" si="3"/>
        <v>-10141099</v>
      </c>
      <c r="Z19" s="142">
        <f>+IF(X19&lt;&gt;0,+(Y19/X19)*100,0)</f>
        <v>-22.116992755179865</v>
      </c>
      <c r="AA19" s="107">
        <f>SUM(AA20:AA23)</f>
        <v>45852070</v>
      </c>
    </row>
    <row r="20" spans="1:27" ht="13.5">
      <c r="A20" s="143" t="s">
        <v>89</v>
      </c>
      <c r="B20" s="141"/>
      <c r="C20" s="160">
        <v>5173126</v>
      </c>
      <c r="D20" s="160"/>
      <c r="E20" s="161">
        <v>7414609</v>
      </c>
      <c r="F20" s="65">
        <v>8060082</v>
      </c>
      <c r="G20" s="65">
        <v>1123430</v>
      </c>
      <c r="H20" s="65">
        <v>60514</v>
      </c>
      <c r="I20" s="65">
        <v>966344</v>
      </c>
      <c r="J20" s="65">
        <v>2150288</v>
      </c>
      <c r="K20" s="65">
        <v>157493</v>
      </c>
      <c r="L20" s="65">
        <v>319191</v>
      </c>
      <c r="M20" s="65">
        <v>1413357</v>
      </c>
      <c r="N20" s="65">
        <v>1890041</v>
      </c>
      <c r="O20" s="65"/>
      <c r="P20" s="65">
        <v>172651</v>
      </c>
      <c r="Q20" s="65">
        <v>532745</v>
      </c>
      <c r="R20" s="65">
        <v>705396</v>
      </c>
      <c r="S20" s="65"/>
      <c r="T20" s="65"/>
      <c r="U20" s="65">
        <v>5702396</v>
      </c>
      <c r="V20" s="65">
        <v>5702396</v>
      </c>
      <c r="W20" s="65">
        <v>10448121</v>
      </c>
      <c r="X20" s="65">
        <v>8060082</v>
      </c>
      <c r="Y20" s="65">
        <v>2388039</v>
      </c>
      <c r="Z20" s="145">
        <v>29.63</v>
      </c>
      <c r="AA20" s="67">
        <v>8060082</v>
      </c>
    </row>
    <row r="21" spans="1:27" ht="13.5">
      <c r="A21" s="143" t="s">
        <v>90</v>
      </c>
      <c r="B21" s="141"/>
      <c r="C21" s="160">
        <v>16701528</v>
      </c>
      <c r="D21" s="160"/>
      <c r="E21" s="161">
        <v>31640203</v>
      </c>
      <c r="F21" s="65">
        <v>32792730</v>
      </c>
      <c r="G21" s="65">
        <v>3446111</v>
      </c>
      <c r="H21" s="65">
        <v>3141988</v>
      </c>
      <c r="I21" s="65">
        <v>7362103</v>
      </c>
      <c r="J21" s="65">
        <v>13950202</v>
      </c>
      <c r="K21" s="65">
        <v>95151</v>
      </c>
      <c r="L21" s="65">
        <v>3633147</v>
      </c>
      <c r="M21" s="65">
        <v>-164181</v>
      </c>
      <c r="N21" s="65">
        <v>3564117</v>
      </c>
      <c r="O21" s="65"/>
      <c r="P21" s="65">
        <v>194559</v>
      </c>
      <c r="Q21" s="65">
        <v>1983199</v>
      </c>
      <c r="R21" s="65">
        <v>2177758</v>
      </c>
      <c r="S21" s="65">
        <v>819383</v>
      </c>
      <c r="T21" s="65">
        <v>216327</v>
      </c>
      <c r="U21" s="65">
        <v>2569836</v>
      </c>
      <c r="V21" s="65">
        <v>3605546</v>
      </c>
      <c r="W21" s="65">
        <v>23297623</v>
      </c>
      <c r="X21" s="65">
        <v>32792730</v>
      </c>
      <c r="Y21" s="65">
        <v>-9495107</v>
      </c>
      <c r="Z21" s="145">
        <v>-28.95</v>
      </c>
      <c r="AA21" s="67">
        <v>32792730</v>
      </c>
    </row>
    <row r="22" spans="1:27" ht="13.5">
      <c r="A22" s="143" t="s">
        <v>91</v>
      </c>
      <c r="B22" s="141"/>
      <c r="C22" s="162"/>
      <c r="D22" s="162"/>
      <c r="E22" s="163">
        <v>4999258</v>
      </c>
      <c r="F22" s="164">
        <v>4999258</v>
      </c>
      <c r="G22" s="164">
        <v>50077</v>
      </c>
      <c r="H22" s="164"/>
      <c r="I22" s="164">
        <v>193582</v>
      </c>
      <c r="J22" s="164">
        <v>243659</v>
      </c>
      <c r="K22" s="164"/>
      <c r="L22" s="164">
        <v>324425</v>
      </c>
      <c r="M22" s="164"/>
      <c r="N22" s="164">
        <v>324425</v>
      </c>
      <c r="O22" s="164"/>
      <c r="P22" s="164"/>
      <c r="Q22" s="164">
        <v>136091</v>
      </c>
      <c r="R22" s="164">
        <v>136091</v>
      </c>
      <c r="S22" s="164">
        <v>509347</v>
      </c>
      <c r="T22" s="164">
        <v>160981</v>
      </c>
      <c r="U22" s="164">
        <v>590724</v>
      </c>
      <c r="V22" s="164">
        <v>1261052</v>
      </c>
      <c r="W22" s="164">
        <v>1965227</v>
      </c>
      <c r="X22" s="164">
        <v>4999258</v>
      </c>
      <c r="Y22" s="164">
        <v>-3034031</v>
      </c>
      <c r="Z22" s="146">
        <v>-60.69</v>
      </c>
      <c r="AA22" s="239">
        <v>4999258</v>
      </c>
    </row>
    <row r="23" spans="1:27" ht="13.5">
      <c r="A23" s="143" t="s">
        <v>92</v>
      </c>
      <c r="B23" s="141"/>
      <c r="C23" s="160"/>
      <c r="D23" s="160"/>
      <c r="E23" s="161">
        <v>55000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31197437</v>
      </c>
      <c r="D25" s="232">
        <f>+D5+D9+D15+D19+D24</f>
        <v>0</v>
      </c>
      <c r="E25" s="245">
        <f t="shared" si="4"/>
        <v>61274269</v>
      </c>
      <c r="F25" s="234">
        <f t="shared" si="4"/>
        <v>57674269</v>
      </c>
      <c r="G25" s="234">
        <f t="shared" si="4"/>
        <v>5208277</v>
      </c>
      <c r="H25" s="234">
        <f t="shared" si="4"/>
        <v>4298591</v>
      </c>
      <c r="I25" s="234">
        <f t="shared" si="4"/>
        <v>9064844</v>
      </c>
      <c r="J25" s="234">
        <f t="shared" si="4"/>
        <v>18571712</v>
      </c>
      <c r="K25" s="234">
        <f t="shared" si="4"/>
        <v>1130108</v>
      </c>
      <c r="L25" s="234">
        <f t="shared" si="4"/>
        <v>5738117</v>
      </c>
      <c r="M25" s="234">
        <f t="shared" si="4"/>
        <v>1506744</v>
      </c>
      <c r="N25" s="234">
        <f t="shared" si="4"/>
        <v>8374969</v>
      </c>
      <c r="O25" s="234">
        <f t="shared" si="4"/>
        <v>53106</v>
      </c>
      <c r="P25" s="234">
        <f t="shared" si="4"/>
        <v>403946</v>
      </c>
      <c r="Q25" s="234">
        <f t="shared" si="4"/>
        <v>2788974</v>
      </c>
      <c r="R25" s="234">
        <f t="shared" si="4"/>
        <v>3246026</v>
      </c>
      <c r="S25" s="234">
        <f t="shared" si="4"/>
        <v>1353353</v>
      </c>
      <c r="T25" s="234">
        <f t="shared" si="4"/>
        <v>1126334</v>
      </c>
      <c r="U25" s="234">
        <f t="shared" si="4"/>
        <v>8936759</v>
      </c>
      <c r="V25" s="234">
        <f t="shared" si="4"/>
        <v>11416446</v>
      </c>
      <c r="W25" s="234">
        <f t="shared" si="4"/>
        <v>41609153</v>
      </c>
      <c r="X25" s="234">
        <f t="shared" si="4"/>
        <v>57674269</v>
      </c>
      <c r="Y25" s="234">
        <f t="shared" si="4"/>
        <v>-16065116</v>
      </c>
      <c r="Z25" s="246">
        <f>+IF(X25&lt;&gt;0,+(Y25/X25)*100,0)</f>
        <v>-27.854910480096418</v>
      </c>
      <c r="AA25" s="247">
        <f>+AA5+AA9+AA15+AA19+AA24</f>
        <v>57674269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27295321</v>
      </c>
      <c r="D28" s="160"/>
      <c r="E28" s="161">
        <v>50473999</v>
      </c>
      <c r="F28" s="65">
        <v>45473999</v>
      </c>
      <c r="G28" s="65">
        <v>4249997</v>
      </c>
      <c r="H28" s="65">
        <v>1128448</v>
      </c>
      <c r="I28" s="65">
        <v>6089794</v>
      </c>
      <c r="J28" s="65">
        <v>11468239</v>
      </c>
      <c r="K28" s="65">
        <v>155601</v>
      </c>
      <c r="L28" s="65">
        <v>2542017</v>
      </c>
      <c r="M28" s="65">
        <v>1506744</v>
      </c>
      <c r="N28" s="65">
        <v>4204362</v>
      </c>
      <c r="O28" s="65">
        <v>53106</v>
      </c>
      <c r="P28" s="65">
        <v>403946</v>
      </c>
      <c r="Q28" s="65">
        <v>1438330</v>
      </c>
      <c r="R28" s="65">
        <v>1895382</v>
      </c>
      <c r="S28" s="65">
        <v>1353353</v>
      </c>
      <c r="T28" s="65">
        <v>1126334</v>
      </c>
      <c r="U28" s="65">
        <v>8936759</v>
      </c>
      <c r="V28" s="65">
        <v>11416446</v>
      </c>
      <c r="W28" s="65">
        <v>28984429</v>
      </c>
      <c r="X28" s="65">
        <v>45473999</v>
      </c>
      <c r="Y28" s="65">
        <v>-16489570</v>
      </c>
      <c r="Z28" s="145">
        <v>-36.26</v>
      </c>
      <c r="AA28" s="160">
        <v>45473999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27295321</v>
      </c>
      <c r="D32" s="225">
        <f>SUM(D28:D31)</f>
        <v>0</v>
      </c>
      <c r="E32" s="226">
        <f t="shared" si="5"/>
        <v>50473999</v>
      </c>
      <c r="F32" s="82">
        <f t="shared" si="5"/>
        <v>45473999</v>
      </c>
      <c r="G32" s="82">
        <f t="shared" si="5"/>
        <v>4249997</v>
      </c>
      <c r="H32" s="82">
        <f t="shared" si="5"/>
        <v>1128448</v>
      </c>
      <c r="I32" s="82">
        <f t="shared" si="5"/>
        <v>6089794</v>
      </c>
      <c r="J32" s="82">
        <f t="shared" si="5"/>
        <v>11468239</v>
      </c>
      <c r="K32" s="82">
        <f t="shared" si="5"/>
        <v>155601</v>
      </c>
      <c r="L32" s="82">
        <f t="shared" si="5"/>
        <v>2542017</v>
      </c>
      <c r="M32" s="82">
        <f t="shared" si="5"/>
        <v>1506744</v>
      </c>
      <c r="N32" s="82">
        <f t="shared" si="5"/>
        <v>4204362</v>
      </c>
      <c r="O32" s="82">
        <f t="shared" si="5"/>
        <v>53106</v>
      </c>
      <c r="P32" s="82">
        <f t="shared" si="5"/>
        <v>403946</v>
      </c>
      <c r="Q32" s="82">
        <f t="shared" si="5"/>
        <v>1438330</v>
      </c>
      <c r="R32" s="82">
        <f t="shared" si="5"/>
        <v>1895382</v>
      </c>
      <c r="S32" s="82">
        <f t="shared" si="5"/>
        <v>1353353</v>
      </c>
      <c r="T32" s="82">
        <f t="shared" si="5"/>
        <v>1126334</v>
      </c>
      <c r="U32" s="82">
        <f t="shared" si="5"/>
        <v>8936759</v>
      </c>
      <c r="V32" s="82">
        <f t="shared" si="5"/>
        <v>11416446</v>
      </c>
      <c r="W32" s="82">
        <f t="shared" si="5"/>
        <v>28984429</v>
      </c>
      <c r="X32" s="82">
        <f t="shared" si="5"/>
        <v>45473999</v>
      </c>
      <c r="Y32" s="82">
        <f t="shared" si="5"/>
        <v>-16489570</v>
      </c>
      <c r="Z32" s="227">
        <f>+IF(X32&lt;&gt;0,+(Y32/X32)*100,0)</f>
        <v>-36.26153486083333</v>
      </c>
      <c r="AA32" s="84">
        <f>SUM(AA28:AA31)</f>
        <v>45473999</v>
      </c>
    </row>
    <row r="33" spans="1:27" ht="13.5">
      <c r="A33" s="252" t="s">
        <v>51</v>
      </c>
      <c r="B33" s="141" t="s">
        <v>141</v>
      </c>
      <c r="C33" s="160">
        <v>2627270</v>
      </c>
      <c r="D33" s="160"/>
      <c r="E33" s="161"/>
      <c r="F33" s="65"/>
      <c r="G33" s="65">
        <v>271315</v>
      </c>
      <c r="H33" s="65">
        <v>2101807</v>
      </c>
      <c r="I33" s="65">
        <v>2710031</v>
      </c>
      <c r="J33" s="65">
        <v>5083153</v>
      </c>
      <c r="K33" s="65">
        <v>157493</v>
      </c>
      <c r="L33" s="65"/>
      <c r="M33" s="65"/>
      <c r="N33" s="65">
        <v>157493</v>
      </c>
      <c r="O33" s="65"/>
      <c r="P33" s="65"/>
      <c r="Q33" s="65"/>
      <c r="R33" s="65"/>
      <c r="S33" s="65"/>
      <c r="T33" s="65"/>
      <c r="U33" s="65"/>
      <c r="V33" s="65"/>
      <c r="W33" s="65">
        <v>5240646</v>
      </c>
      <c r="X33" s="65"/>
      <c r="Y33" s="65">
        <v>5240646</v>
      </c>
      <c r="Z33" s="145"/>
      <c r="AA33" s="67"/>
    </row>
    <row r="34" spans="1:27" ht="13.5">
      <c r="A34" s="252" t="s">
        <v>52</v>
      </c>
      <c r="B34" s="141" t="s">
        <v>126</v>
      </c>
      <c r="C34" s="160">
        <v>1274846</v>
      </c>
      <c r="D34" s="160"/>
      <c r="E34" s="161">
        <v>8694270</v>
      </c>
      <c r="F34" s="65">
        <v>11194270</v>
      </c>
      <c r="G34" s="65">
        <v>686965</v>
      </c>
      <c r="H34" s="65">
        <v>993836</v>
      </c>
      <c r="I34" s="65">
        <v>265019</v>
      </c>
      <c r="J34" s="65">
        <v>1945820</v>
      </c>
      <c r="K34" s="65">
        <v>817014</v>
      </c>
      <c r="L34" s="65">
        <v>3196100</v>
      </c>
      <c r="M34" s="65"/>
      <c r="N34" s="65">
        <v>4013114</v>
      </c>
      <c r="O34" s="65"/>
      <c r="P34" s="65"/>
      <c r="Q34" s="65">
        <v>1303435</v>
      </c>
      <c r="R34" s="65">
        <v>1303435</v>
      </c>
      <c r="S34" s="65"/>
      <c r="T34" s="65"/>
      <c r="U34" s="65"/>
      <c r="V34" s="65"/>
      <c r="W34" s="65">
        <v>7262369</v>
      </c>
      <c r="X34" s="65">
        <v>11194270</v>
      </c>
      <c r="Y34" s="65">
        <v>-3931901</v>
      </c>
      <c r="Z34" s="145">
        <v>-35.12</v>
      </c>
      <c r="AA34" s="67">
        <v>11194270</v>
      </c>
    </row>
    <row r="35" spans="1:27" ht="13.5">
      <c r="A35" s="252" t="s">
        <v>53</v>
      </c>
      <c r="B35" s="141"/>
      <c r="C35" s="160"/>
      <c r="D35" s="160"/>
      <c r="E35" s="161">
        <v>2106000</v>
      </c>
      <c r="F35" s="65">
        <v>1006000</v>
      </c>
      <c r="G35" s="65"/>
      <c r="H35" s="65">
        <v>74500</v>
      </c>
      <c r="I35" s="65"/>
      <c r="J35" s="65">
        <v>74500</v>
      </c>
      <c r="K35" s="65"/>
      <c r="L35" s="65"/>
      <c r="M35" s="65"/>
      <c r="N35" s="65"/>
      <c r="O35" s="65"/>
      <c r="P35" s="65"/>
      <c r="Q35" s="65">
        <v>47209</v>
      </c>
      <c r="R35" s="65">
        <v>47209</v>
      </c>
      <c r="S35" s="65"/>
      <c r="T35" s="65"/>
      <c r="U35" s="65"/>
      <c r="V35" s="65"/>
      <c r="W35" s="65">
        <v>121709</v>
      </c>
      <c r="X35" s="65">
        <v>1006000</v>
      </c>
      <c r="Y35" s="65">
        <v>-884291</v>
      </c>
      <c r="Z35" s="145">
        <v>-87.9</v>
      </c>
      <c r="AA35" s="67">
        <v>1006000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31197437</v>
      </c>
      <c r="D36" s="237">
        <f>SUM(D32:D35)</f>
        <v>0</v>
      </c>
      <c r="E36" s="233">
        <f t="shared" si="6"/>
        <v>61274269</v>
      </c>
      <c r="F36" s="235">
        <f t="shared" si="6"/>
        <v>57674269</v>
      </c>
      <c r="G36" s="235">
        <f t="shared" si="6"/>
        <v>5208277</v>
      </c>
      <c r="H36" s="235">
        <f t="shared" si="6"/>
        <v>4298591</v>
      </c>
      <c r="I36" s="235">
        <f t="shared" si="6"/>
        <v>9064844</v>
      </c>
      <c r="J36" s="235">
        <f t="shared" si="6"/>
        <v>18571712</v>
      </c>
      <c r="K36" s="235">
        <f t="shared" si="6"/>
        <v>1130108</v>
      </c>
      <c r="L36" s="235">
        <f t="shared" si="6"/>
        <v>5738117</v>
      </c>
      <c r="M36" s="235">
        <f t="shared" si="6"/>
        <v>1506744</v>
      </c>
      <c r="N36" s="235">
        <f t="shared" si="6"/>
        <v>8374969</v>
      </c>
      <c r="O36" s="235">
        <f t="shared" si="6"/>
        <v>53106</v>
      </c>
      <c r="P36" s="235">
        <f t="shared" si="6"/>
        <v>403946</v>
      </c>
      <c r="Q36" s="235">
        <f t="shared" si="6"/>
        <v>2788974</v>
      </c>
      <c r="R36" s="235">
        <f t="shared" si="6"/>
        <v>3246026</v>
      </c>
      <c r="S36" s="235">
        <f t="shared" si="6"/>
        <v>1353353</v>
      </c>
      <c r="T36" s="235">
        <f t="shared" si="6"/>
        <v>1126334</v>
      </c>
      <c r="U36" s="235">
        <f t="shared" si="6"/>
        <v>8936759</v>
      </c>
      <c r="V36" s="235">
        <f t="shared" si="6"/>
        <v>11416446</v>
      </c>
      <c r="W36" s="235">
        <f t="shared" si="6"/>
        <v>41609153</v>
      </c>
      <c r="X36" s="235">
        <f t="shared" si="6"/>
        <v>57674269</v>
      </c>
      <c r="Y36" s="235">
        <f t="shared" si="6"/>
        <v>-16065116</v>
      </c>
      <c r="Z36" s="236">
        <f>+IF(X36&lt;&gt;0,+(Y36/X36)*100,0)</f>
        <v>-27.854910480096418</v>
      </c>
      <c r="AA36" s="254">
        <f>SUM(AA32:AA35)</f>
        <v>57674269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7471</v>
      </c>
      <c r="D6" s="160"/>
      <c r="E6" s="64">
        <v>5619947</v>
      </c>
      <c r="F6" s="65">
        <v>5619947</v>
      </c>
      <c r="G6" s="65">
        <v>437691</v>
      </c>
      <c r="H6" s="65">
        <v>437691</v>
      </c>
      <c r="I6" s="65">
        <v>437691</v>
      </c>
      <c r="J6" s="65">
        <v>1313073</v>
      </c>
      <c r="K6" s="65">
        <v>437691</v>
      </c>
      <c r="L6" s="65">
        <v>437691</v>
      </c>
      <c r="M6" s="65">
        <v>437691</v>
      </c>
      <c r="N6" s="65">
        <v>1313073</v>
      </c>
      <c r="O6" s="65">
        <v>437691</v>
      </c>
      <c r="P6" s="65">
        <v>437691</v>
      </c>
      <c r="Q6" s="65">
        <v>437691</v>
      </c>
      <c r="R6" s="65">
        <v>1313073</v>
      </c>
      <c r="S6" s="65">
        <v>437691</v>
      </c>
      <c r="T6" s="65">
        <v>437691</v>
      </c>
      <c r="U6" s="65"/>
      <c r="V6" s="65">
        <v>875382</v>
      </c>
      <c r="W6" s="65">
        <v>4814601</v>
      </c>
      <c r="X6" s="65">
        <v>5619947</v>
      </c>
      <c r="Y6" s="65">
        <v>-805346</v>
      </c>
      <c r="Z6" s="145">
        <v>-14.33</v>
      </c>
      <c r="AA6" s="67">
        <v>5619947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18211205</v>
      </c>
      <c r="D8" s="160"/>
      <c r="E8" s="64">
        <v>21928079</v>
      </c>
      <c r="F8" s="65">
        <v>21928079</v>
      </c>
      <c r="G8" s="65">
        <v>1707794</v>
      </c>
      <c r="H8" s="65">
        <v>1707794</v>
      </c>
      <c r="I8" s="65">
        <v>1707794</v>
      </c>
      <c r="J8" s="65">
        <v>5123382</v>
      </c>
      <c r="K8" s="65">
        <v>1707794</v>
      </c>
      <c r="L8" s="65">
        <v>1707794</v>
      </c>
      <c r="M8" s="65">
        <v>1707794</v>
      </c>
      <c r="N8" s="65">
        <v>5123382</v>
      </c>
      <c r="O8" s="65">
        <v>1707794</v>
      </c>
      <c r="P8" s="65">
        <v>1707794</v>
      </c>
      <c r="Q8" s="65">
        <v>1707794</v>
      </c>
      <c r="R8" s="65">
        <v>5123382</v>
      </c>
      <c r="S8" s="65">
        <v>1707794</v>
      </c>
      <c r="T8" s="65">
        <v>1707794</v>
      </c>
      <c r="U8" s="65"/>
      <c r="V8" s="65">
        <v>3415588</v>
      </c>
      <c r="W8" s="65">
        <v>18785734</v>
      </c>
      <c r="X8" s="65">
        <v>21928079</v>
      </c>
      <c r="Y8" s="65">
        <v>-3142345</v>
      </c>
      <c r="Z8" s="145">
        <v>-14.33</v>
      </c>
      <c r="AA8" s="67">
        <v>21928079</v>
      </c>
    </row>
    <row r="9" spans="1:27" ht="13.5">
      <c r="A9" s="264" t="s">
        <v>149</v>
      </c>
      <c r="B9" s="197"/>
      <c r="C9" s="160">
        <v>831299</v>
      </c>
      <c r="D9" s="160"/>
      <c r="E9" s="64">
        <v>10496961</v>
      </c>
      <c r="F9" s="65">
        <v>10496961</v>
      </c>
      <c r="G9" s="65">
        <v>817520</v>
      </c>
      <c r="H9" s="65">
        <v>817520</v>
      </c>
      <c r="I9" s="65">
        <v>817520</v>
      </c>
      <c r="J9" s="65">
        <v>2452560</v>
      </c>
      <c r="K9" s="65">
        <v>817520</v>
      </c>
      <c r="L9" s="65">
        <v>817520</v>
      </c>
      <c r="M9" s="65">
        <v>817520</v>
      </c>
      <c r="N9" s="65">
        <v>2452560</v>
      </c>
      <c r="O9" s="65">
        <v>817520</v>
      </c>
      <c r="P9" s="65">
        <v>817520</v>
      </c>
      <c r="Q9" s="65">
        <v>817520</v>
      </c>
      <c r="R9" s="65">
        <v>2452560</v>
      </c>
      <c r="S9" s="65">
        <v>817520</v>
      </c>
      <c r="T9" s="65">
        <v>817520</v>
      </c>
      <c r="U9" s="65"/>
      <c r="V9" s="65">
        <v>1635040</v>
      </c>
      <c r="W9" s="65">
        <v>8992720</v>
      </c>
      <c r="X9" s="65">
        <v>10496961</v>
      </c>
      <c r="Y9" s="65">
        <v>-1504241</v>
      </c>
      <c r="Z9" s="145">
        <v>-14.33</v>
      </c>
      <c r="AA9" s="67">
        <v>10496961</v>
      </c>
    </row>
    <row r="10" spans="1:27" ht="13.5">
      <c r="A10" s="264" t="s">
        <v>150</v>
      </c>
      <c r="B10" s="197"/>
      <c r="C10" s="160"/>
      <c r="D10" s="160"/>
      <c r="E10" s="64">
        <v>177412</v>
      </c>
      <c r="F10" s="65">
        <v>177412</v>
      </c>
      <c r="G10" s="164">
        <v>13817</v>
      </c>
      <c r="H10" s="164">
        <v>13817</v>
      </c>
      <c r="I10" s="164">
        <v>13817</v>
      </c>
      <c r="J10" s="65">
        <v>41451</v>
      </c>
      <c r="K10" s="164">
        <v>13817</v>
      </c>
      <c r="L10" s="164">
        <v>13817</v>
      </c>
      <c r="M10" s="65">
        <v>13817</v>
      </c>
      <c r="N10" s="164">
        <v>41451</v>
      </c>
      <c r="O10" s="164">
        <v>13817</v>
      </c>
      <c r="P10" s="164">
        <v>13817</v>
      </c>
      <c r="Q10" s="65">
        <v>13817</v>
      </c>
      <c r="R10" s="164">
        <v>41451</v>
      </c>
      <c r="S10" s="164">
        <v>13817</v>
      </c>
      <c r="T10" s="65">
        <v>13817</v>
      </c>
      <c r="U10" s="164"/>
      <c r="V10" s="164">
        <v>27634</v>
      </c>
      <c r="W10" s="164">
        <v>151987</v>
      </c>
      <c r="X10" s="65">
        <v>177412</v>
      </c>
      <c r="Y10" s="164">
        <v>-25425</v>
      </c>
      <c r="Z10" s="146">
        <v>-14.33</v>
      </c>
      <c r="AA10" s="239">
        <v>177412</v>
      </c>
    </row>
    <row r="11" spans="1:27" ht="13.5">
      <c r="A11" s="264" t="s">
        <v>151</v>
      </c>
      <c r="B11" s="197" t="s">
        <v>96</v>
      </c>
      <c r="C11" s="160">
        <v>6738543</v>
      </c>
      <c r="D11" s="160"/>
      <c r="E11" s="64">
        <v>7524700</v>
      </c>
      <c r="F11" s="65">
        <v>7524700</v>
      </c>
      <c r="G11" s="65">
        <v>608536</v>
      </c>
      <c r="H11" s="65">
        <v>608536</v>
      </c>
      <c r="I11" s="65">
        <v>608536</v>
      </c>
      <c r="J11" s="65">
        <v>1825608</v>
      </c>
      <c r="K11" s="65">
        <v>608536</v>
      </c>
      <c r="L11" s="65">
        <v>608536</v>
      </c>
      <c r="M11" s="65">
        <v>608536</v>
      </c>
      <c r="N11" s="65">
        <v>1825608</v>
      </c>
      <c r="O11" s="65">
        <v>608536</v>
      </c>
      <c r="P11" s="65">
        <v>608536</v>
      </c>
      <c r="Q11" s="65">
        <v>608536</v>
      </c>
      <c r="R11" s="65">
        <v>1825608</v>
      </c>
      <c r="S11" s="65">
        <v>608536</v>
      </c>
      <c r="T11" s="65">
        <v>608536</v>
      </c>
      <c r="U11" s="65"/>
      <c r="V11" s="65">
        <v>1217072</v>
      </c>
      <c r="W11" s="65">
        <v>6693896</v>
      </c>
      <c r="X11" s="65">
        <v>7524700</v>
      </c>
      <c r="Y11" s="65">
        <v>-830804</v>
      </c>
      <c r="Z11" s="145">
        <v>-11.04</v>
      </c>
      <c r="AA11" s="67">
        <v>7524700</v>
      </c>
    </row>
    <row r="12" spans="1:27" ht="13.5">
      <c r="A12" s="265" t="s">
        <v>56</v>
      </c>
      <c r="B12" s="266"/>
      <c r="C12" s="177">
        <f aca="true" t="shared" si="0" ref="C12:Y12">SUM(C6:C11)</f>
        <v>25788518</v>
      </c>
      <c r="D12" s="177">
        <f>SUM(D6:D11)</f>
        <v>0</v>
      </c>
      <c r="E12" s="77">
        <f t="shared" si="0"/>
        <v>45747099</v>
      </c>
      <c r="F12" s="78">
        <f t="shared" si="0"/>
        <v>45747099</v>
      </c>
      <c r="G12" s="78">
        <f t="shared" si="0"/>
        <v>3585358</v>
      </c>
      <c r="H12" s="78">
        <f t="shared" si="0"/>
        <v>3585358</v>
      </c>
      <c r="I12" s="78">
        <f t="shared" si="0"/>
        <v>3585358</v>
      </c>
      <c r="J12" s="78">
        <f t="shared" si="0"/>
        <v>10756074</v>
      </c>
      <c r="K12" s="78">
        <f t="shared" si="0"/>
        <v>3585358</v>
      </c>
      <c r="L12" s="78">
        <f t="shared" si="0"/>
        <v>3585358</v>
      </c>
      <c r="M12" s="78">
        <f t="shared" si="0"/>
        <v>3585358</v>
      </c>
      <c r="N12" s="78">
        <f t="shared" si="0"/>
        <v>10756074</v>
      </c>
      <c r="O12" s="78">
        <f t="shared" si="0"/>
        <v>3585358</v>
      </c>
      <c r="P12" s="78">
        <f t="shared" si="0"/>
        <v>3585358</v>
      </c>
      <c r="Q12" s="78">
        <f t="shared" si="0"/>
        <v>3585358</v>
      </c>
      <c r="R12" s="78">
        <f t="shared" si="0"/>
        <v>10756074</v>
      </c>
      <c r="S12" s="78">
        <f t="shared" si="0"/>
        <v>3585358</v>
      </c>
      <c r="T12" s="78">
        <f t="shared" si="0"/>
        <v>3585358</v>
      </c>
      <c r="U12" s="78">
        <f t="shared" si="0"/>
        <v>0</v>
      </c>
      <c r="V12" s="78">
        <f t="shared" si="0"/>
        <v>7170716</v>
      </c>
      <c r="W12" s="78">
        <f t="shared" si="0"/>
        <v>39438938</v>
      </c>
      <c r="X12" s="78">
        <f t="shared" si="0"/>
        <v>45747099</v>
      </c>
      <c r="Y12" s="78">
        <f t="shared" si="0"/>
        <v>-6308161</v>
      </c>
      <c r="Z12" s="179">
        <f>+IF(X12&lt;&gt;0,+(Y12/X12)*100,0)</f>
        <v>-13.789204425836926</v>
      </c>
      <c r="AA12" s="79">
        <f>SUM(AA6:AA11)</f>
        <v>45747099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551241</v>
      </c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222</v>
      </c>
      <c r="D16" s="160"/>
      <c r="E16" s="64">
        <v>570</v>
      </c>
      <c r="F16" s="65">
        <v>570</v>
      </c>
      <c r="G16" s="164">
        <v>44</v>
      </c>
      <c r="H16" s="164">
        <v>44</v>
      </c>
      <c r="I16" s="164">
        <v>44</v>
      </c>
      <c r="J16" s="65">
        <v>132</v>
      </c>
      <c r="K16" s="164">
        <v>44</v>
      </c>
      <c r="L16" s="164">
        <v>44</v>
      </c>
      <c r="M16" s="65">
        <v>44</v>
      </c>
      <c r="N16" s="164">
        <v>132</v>
      </c>
      <c r="O16" s="164">
        <v>44</v>
      </c>
      <c r="P16" s="164">
        <v>44</v>
      </c>
      <c r="Q16" s="65">
        <v>44</v>
      </c>
      <c r="R16" s="164">
        <v>132</v>
      </c>
      <c r="S16" s="164">
        <v>44</v>
      </c>
      <c r="T16" s="65">
        <v>44</v>
      </c>
      <c r="U16" s="164"/>
      <c r="V16" s="164">
        <v>88</v>
      </c>
      <c r="W16" s="164">
        <v>484</v>
      </c>
      <c r="X16" s="65">
        <v>570</v>
      </c>
      <c r="Y16" s="164">
        <v>-86</v>
      </c>
      <c r="Z16" s="146">
        <v>-15.09</v>
      </c>
      <c r="AA16" s="239">
        <v>570</v>
      </c>
    </row>
    <row r="17" spans="1:27" ht="13.5">
      <c r="A17" s="264" t="s">
        <v>155</v>
      </c>
      <c r="B17" s="197"/>
      <c r="C17" s="160">
        <v>1618560</v>
      </c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951776737</v>
      </c>
      <c r="D19" s="160"/>
      <c r="E19" s="64">
        <v>192068238</v>
      </c>
      <c r="F19" s="65">
        <v>192068238</v>
      </c>
      <c r="G19" s="65">
        <v>14958586</v>
      </c>
      <c r="H19" s="65">
        <v>14958586</v>
      </c>
      <c r="I19" s="65">
        <v>14958586</v>
      </c>
      <c r="J19" s="65">
        <v>44875758</v>
      </c>
      <c r="K19" s="65">
        <v>14958586</v>
      </c>
      <c r="L19" s="65">
        <v>14958586</v>
      </c>
      <c r="M19" s="65">
        <v>14958586</v>
      </c>
      <c r="N19" s="65">
        <v>44875758</v>
      </c>
      <c r="O19" s="65">
        <v>14958586</v>
      </c>
      <c r="P19" s="65">
        <v>14958586</v>
      </c>
      <c r="Q19" s="65">
        <v>14958586</v>
      </c>
      <c r="R19" s="65">
        <v>44875758</v>
      </c>
      <c r="S19" s="65">
        <v>14958586</v>
      </c>
      <c r="T19" s="65">
        <v>14958586</v>
      </c>
      <c r="U19" s="65"/>
      <c r="V19" s="65">
        <v>29917172</v>
      </c>
      <c r="W19" s="65">
        <v>164544446</v>
      </c>
      <c r="X19" s="65">
        <v>192068238</v>
      </c>
      <c r="Y19" s="65">
        <v>-27523792</v>
      </c>
      <c r="Z19" s="145">
        <v>-14.33</v>
      </c>
      <c r="AA19" s="67">
        <v>192068238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199707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954146467</v>
      </c>
      <c r="D24" s="177">
        <f>SUM(D15:D23)</f>
        <v>0</v>
      </c>
      <c r="E24" s="81">
        <f t="shared" si="1"/>
        <v>192068808</v>
      </c>
      <c r="F24" s="82">
        <f t="shared" si="1"/>
        <v>192068808</v>
      </c>
      <c r="G24" s="82">
        <f t="shared" si="1"/>
        <v>14958630</v>
      </c>
      <c r="H24" s="82">
        <f t="shared" si="1"/>
        <v>14958630</v>
      </c>
      <c r="I24" s="82">
        <f t="shared" si="1"/>
        <v>14958630</v>
      </c>
      <c r="J24" s="82">
        <f t="shared" si="1"/>
        <v>44875890</v>
      </c>
      <c r="K24" s="82">
        <f t="shared" si="1"/>
        <v>14958630</v>
      </c>
      <c r="L24" s="82">
        <f t="shared" si="1"/>
        <v>14958630</v>
      </c>
      <c r="M24" s="82">
        <f t="shared" si="1"/>
        <v>14958630</v>
      </c>
      <c r="N24" s="82">
        <f t="shared" si="1"/>
        <v>44875890</v>
      </c>
      <c r="O24" s="82">
        <f t="shared" si="1"/>
        <v>14958630</v>
      </c>
      <c r="P24" s="82">
        <f t="shared" si="1"/>
        <v>14958630</v>
      </c>
      <c r="Q24" s="82">
        <f t="shared" si="1"/>
        <v>14958630</v>
      </c>
      <c r="R24" s="82">
        <f t="shared" si="1"/>
        <v>44875890</v>
      </c>
      <c r="S24" s="82">
        <f t="shared" si="1"/>
        <v>14958630</v>
      </c>
      <c r="T24" s="82">
        <f t="shared" si="1"/>
        <v>14958630</v>
      </c>
      <c r="U24" s="82">
        <f t="shared" si="1"/>
        <v>0</v>
      </c>
      <c r="V24" s="82">
        <f t="shared" si="1"/>
        <v>29917260</v>
      </c>
      <c r="W24" s="82">
        <f t="shared" si="1"/>
        <v>164544930</v>
      </c>
      <c r="X24" s="82">
        <f t="shared" si="1"/>
        <v>192068808</v>
      </c>
      <c r="Y24" s="82">
        <f t="shared" si="1"/>
        <v>-27523878</v>
      </c>
      <c r="Z24" s="227">
        <f>+IF(X24&lt;&gt;0,+(Y24/X24)*100,0)</f>
        <v>-14.330217533291506</v>
      </c>
      <c r="AA24" s="84">
        <f>SUM(AA15:AA23)</f>
        <v>192068808</v>
      </c>
    </row>
    <row r="25" spans="1:27" ht="13.5">
      <c r="A25" s="265" t="s">
        <v>162</v>
      </c>
      <c r="B25" s="266"/>
      <c r="C25" s="177">
        <f aca="true" t="shared" si="2" ref="C25:Y25">+C12+C24</f>
        <v>979934985</v>
      </c>
      <c r="D25" s="177">
        <f>+D12+D24</f>
        <v>0</v>
      </c>
      <c r="E25" s="77">
        <f t="shared" si="2"/>
        <v>237815907</v>
      </c>
      <c r="F25" s="78">
        <f t="shared" si="2"/>
        <v>237815907</v>
      </c>
      <c r="G25" s="78">
        <f t="shared" si="2"/>
        <v>18543988</v>
      </c>
      <c r="H25" s="78">
        <f t="shared" si="2"/>
        <v>18543988</v>
      </c>
      <c r="I25" s="78">
        <f t="shared" si="2"/>
        <v>18543988</v>
      </c>
      <c r="J25" s="78">
        <f t="shared" si="2"/>
        <v>55631964</v>
      </c>
      <c r="K25" s="78">
        <f t="shared" si="2"/>
        <v>18543988</v>
      </c>
      <c r="L25" s="78">
        <f t="shared" si="2"/>
        <v>18543988</v>
      </c>
      <c r="M25" s="78">
        <f t="shared" si="2"/>
        <v>18543988</v>
      </c>
      <c r="N25" s="78">
        <f t="shared" si="2"/>
        <v>55631964</v>
      </c>
      <c r="O25" s="78">
        <f t="shared" si="2"/>
        <v>18543988</v>
      </c>
      <c r="P25" s="78">
        <f t="shared" si="2"/>
        <v>18543988</v>
      </c>
      <c r="Q25" s="78">
        <f t="shared" si="2"/>
        <v>18543988</v>
      </c>
      <c r="R25" s="78">
        <f t="shared" si="2"/>
        <v>55631964</v>
      </c>
      <c r="S25" s="78">
        <f t="shared" si="2"/>
        <v>18543988</v>
      </c>
      <c r="T25" s="78">
        <f t="shared" si="2"/>
        <v>18543988</v>
      </c>
      <c r="U25" s="78">
        <f t="shared" si="2"/>
        <v>0</v>
      </c>
      <c r="V25" s="78">
        <f t="shared" si="2"/>
        <v>37087976</v>
      </c>
      <c r="W25" s="78">
        <f t="shared" si="2"/>
        <v>203983868</v>
      </c>
      <c r="X25" s="78">
        <f t="shared" si="2"/>
        <v>237815907</v>
      </c>
      <c r="Y25" s="78">
        <f t="shared" si="2"/>
        <v>-33832039</v>
      </c>
      <c r="Z25" s="179">
        <f>+IF(X25&lt;&gt;0,+(Y25/X25)*100,0)</f>
        <v>-14.226146361185165</v>
      </c>
      <c r="AA25" s="79">
        <f>+AA12+AA24</f>
        <v>237815907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2334704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3081390</v>
      </c>
      <c r="D30" s="160"/>
      <c r="E30" s="64">
        <v>8456603</v>
      </c>
      <c r="F30" s="65">
        <v>8456603</v>
      </c>
      <c r="G30" s="65">
        <v>641151</v>
      </c>
      <c r="H30" s="65">
        <v>641151</v>
      </c>
      <c r="I30" s="65">
        <v>641151</v>
      </c>
      <c r="J30" s="65">
        <v>1923453</v>
      </c>
      <c r="K30" s="65">
        <v>641151</v>
      </c>
      <c r="L30" s="65">
        <v>641151</v>
      </c>
      <c r="M30" s="65">
        <v>641151</v>
      </c>
      <c r="N30" s="65">
        <v>1923453</v>
      </c>
      <c r="O30" s="65">
        <v>641151</v>
      </c>
      <c r="P30" s="65">
        <v>641151</v>
      </c>
      <c r="Q30" s="65">
        <v>641151</v>
      </c>
      <c r="R30" s="65">
        <v>1923453</v>
      </c>
      <c r="S30" s="65">
        <v>641151</v>
      </c>
      <c r="T30" s="65">
        <v>641151</v>
      </c>
      <c r="U30" s="65"/>
      <c r="V30" s="65">
        <v>1282302</v>
      </c>
      <c r="W30" s="65">
        <v>7052661</v>
      </c>
      <c r="X30" s="65">
        <v>8456603</v>
      </c>
      <c r="Y30" s="65">
        <v>-1403942</v>
      </c>
      <c r="Z30" s="145">
        <v>-16.6</v>
      </c>
      <c r="AA30" s="67">
        <v>8456603</v>
      </c>
    </row>
    <row r="31" spans="1:27" ht="13.5">
      <c r="A31" s="264" t="s">
        <v>166</v>
      </c>
      <c r="B31" s="197"/>
      <c r="C31" s="160">
        <v>1831834</v>
      </c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6724836</v>
      </c>
      <c r="D32" s="160"/>
      <c r="E32" s="64">
        <v>9387846</v>
      </c>
      <c r="F32" s="65">
        <v>9387846</v>
      </c>
      <c r="G32" s="65">
        <v>771051</v>
      </c>
      <c r="H32" s="65">
        <v>771051</v>
      </c>
      <c r="I32" s="65">
        <v>771051</v>
      </c>
      <c r="J32" s="65">
        <v>2313153</v>
      </c>
      <c r="K32" s="65">
        <v>771051</v>
      </c>
      <c r="L32" s="65">
        <v>771051</v>
      </c>
      <c r="M32" s="65">
        <v>771051</v>
      </c>
      <c r="N32" s="65">
        <v>2313153</v>
      </c>
      <c r="O32" s="65">
        <v>771051</v>
      </c>
      <c r="P32" s="65">
        <v>771051</v>
      </c>
      <c r="Q32" s="65">
        <v>771051</v>
      </c>
      <c r="R32" s="65">
        <v>2313153</v>
      </c>
      <c r="S32" s="65">
        <v>771051</v>
      </c>
      <c r="T32" s="65">
        <v>771051</v>
      </c>
      <c r="U32" s="65"/>
      <c r="V32" s="65">
        <v>1542102</v>
      </c>
      <c r="W32" s="65">
        <v>8481561</v>
      </c>
      <c r="X32" s="65">
        <v>9387846</v>
      </c>
      <c r="Y32" s="65">
        <v>-906285</v>
      </c>
      <c r="Z32" s="145">
        <v>-9.65</v>
      </c>
      <c r="AA32" s="67">
        <v>9387846</v>
      </c>
    </row>
    <row r="33" spans="1:27" ht="13.5">
      <c r="A33" s="264" t="s">
        <v>168</v>
      </c>
      <c r="B33" s="197"/>
      <c r="C33" s="160">
        <v>1496304</v>
      </c>
      <c r="D33" s="160"/>
      <c r="E33" s="64">
        <v>4943686</v>
      </c>
      <c r="F33" s="65">
        <v>4943686</v>
      </c>
      <c r="G33" s="65">
        <v>385022</v>
      </c>
      <c r="H33" s="65">
        <v>385022</v>
      </c>
      <c r="I33" s="65">
        <v>385022</v>
      </c>
      <c r="J33" s="65">
        <v>1155066</v>
      </c>
      <c r="K33" s="65">
        <v>385022</v>
      </c>
      <c r="L33" s="65">
        <v>385022</v>
      </c>
      <c r="M33" s="65">
        <v>385022</v>
      </c>
      <c r="N33" s="65">
        <v>1155066</v>
      </c>
      <c r="O33" s="65">
        <v>385022</v>
      </c>
      <c r="P33" s="65">
        <v>385022</v>
      </c>
      <c r="Q33" s="65">
        <v>385022</v>
      </c>
      <c r="R33" s="65">
        <v>1155066</v>
      </c>
      <c r="S33" s="65">
        <v>385022</v>
      </c>
      <c r="T33" s="65">
        <v>385022</v>
      </c>
      <c r="U33" s="65"/>
      <c r="V33" s="65">
        <v>770044</v>
      </c>
      <c r="W33" s="65">
        <v>4235242</v>
      </c>
      <c r="X33" s="65">
        <v>4943686</v>
      </c>
      <c r="Y33" s="65">
        <v>-708444</v>
      </c>
      <c r="Z33" s="145">
        <v>-14.33</v>
      </c>
      <c r="AA33" s="67">
        <v>4943686</v>
      </c>
    </row>
    <row r="34" spans="1:27" ht="13.5">
      <c r="A34" s="265" t="s">
        <v>58</v>
      </c>
      <c r="B34" s="266"/>
      <c r="C34" s="177">
        <f aca="true" t="shared" si="3" ref="C34:Y34">SUM(C29:C33)</f>
        <v>15469068</v>
      </c>
      <c r="D34" s="177">
        <f>SUM(D29:D33)</f>
        <v>0</v>
      </c>
      <c r="E34" s="77">
        <f t="shared" si="3"/>
        <v>22788135</v>
      </c>
      <c r="F34" s="78">
        <f t="shared" si="3"/>
        <v>22788135</v>
      </c>
      <c r="G34" s="78">
        <f t="shared" si="3"/>
        <v>1797224</v>
      </c>
      <c r="H34" s="78">
        <f t="shared" si="3"/>
        <v>1797224</v>
      </c>
      <c r="I34" s="78">
        <f t="shared" si="3"/>
        <v>1797224</v>
      </c>
      <c r="J34" s="78">
        <f t="shared" si="3"/>
        <v>5391672</v>
      </c>
      <c r="K34" s="78">
        <f t="shared" si="3"/>
        <v>1797224</v>
      </c>
      <c r="L34" s="78">
        <f t="shared" si="3"/>
        <v>1797224</v>
      </c>
      <c r="M34" s="78">
        <f t="shared" si="3"/>
        <v>1797224</v>
      </c>
      <c r="N34" s="78">
        <f t="shared" si="3"/>
        <v>5391672</v>
      </c>
      <c r="O34" s="78">
        <f t="shared" si="3"/>
        <v>1797224</v>
      </c>
      <c r="P34" s="78">
        <f t="shared" si="3"/>
        <v>1797224</v>
      </c>
      <c r="Q34" s="78">
        <f t="shared" si="3"/>
        <v>1797224</v>
      </c>
      <c r="R34" s="78">
        <f t="shared" si="3"/>
        <v>5391672</v>
      </c>
      <c r="S34" s="78">
        <f t="shared" si="3"/>
        <v>1797224</v>
      </c>
      <c r="T34" s="78">
        <f t="shared" si="3"/>
        <v>1797224</v>
      </c>
      <c r="U34" s="78">
        <f t="shared" si="3"/>
        <v>0</v>
      </c>
      <c r="V34" s="78">
        <f t="shared" si="3"/>
        <v>3594448</v>
      </c>
      <c r="W34" s="78">
        <f t="shared" si="3"/>
        <v>19769464</v>
      </c>
      <c r="X34" s="78">
        <f t="shared" si="3"/>
        <v>22788135</v>
      </c>
      <c r="Y34" s="78">
        <f t="shared" si="3"/>
        <v>-3018671</v>
      </c>
      <c r="Z34" s="179">
        <f>+IF(X34&lt;&gt;0,+(Y34/X34)*100,0)</f>
        <v>-13.246678589537932</v>
      </c>
      <c r="AA34" s="79">
        <f>SUM(AA29:AA33)</f>
        <v>22788135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30694747</v>
      </c>
      <c r="D37" s="160"/>
      <c r="E37" s="64">
        <v>36998714</v>
      </c>
      <c r="F37" s="65">
        <v>36998714</v>
      </c>
      <c r="G37" s="65">
        <v>2881519</v>
      </c>
      <c r="H37" s="65">
        <v>2881519</v>
      </c>
      <c r="I37" s="65">
        <v>2881519</v>
      </c>
      <c r="J37" s="65">
        <v>8644557</v>
      </c>
      <c r="K37" s="65">
        <v>2881519</v>
      </c>
      <c r="L37" s="65">
        <v>2881519</v>
      </c>
      <c r="M37" s="65">
        <v>2881519</v>
      </c>
      <c r="N37" s="65">
        <v>8644557</v>
      </c>
      <c r="O37" s="65">
        <v>2881519</v>
      </c>
      <c r="P37" s="65">
        <v>2881519</v>
      </c>
      <c r="Q37" s="65">
        <v>2881519</v>
      </c>
      <c r="R37" s="65">
        <v>8644557</v>
      </c>
      <c r="S37" s="65">
        <v>2881519</v>
      </c>
      <c r="T37" s="65">
        <v>2881519</v>
      </c>
      <c r="U37" s="65"/>
      <c r="V37" s="65">
        <v>5763038</v>
      </c>
      <c r="W37" s="65">
        <v>31696709</v>
      </c>
      <c r="X37" s="65">
        <v>36998714</v>
      </c>
      <c r="Y37" s="65">
        <v>-5302005</v>
      </c>
      <c r="Z37" s="145">
        <v>-14.33</v>
      </c>
      <c r="AA37" s="67">
        <v>36998714</v>
      </c>
    </row>
    <row r="38" spans="1:27" ht="13.5">
      <c r="A38" s="264" t="s">
        <v>168</v>
      </c>
      <c r="B38" s="197"/>
      <c r="C38" s="160">
        <v>8477674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39172421</v>
      </c>
      <c r="D39" s="177">
        <f>SUM(D37:D38)</f>
        <v>0</v>
      </c>
      <c r="E39" s="81">
        <f t="shared" si="4"/>
        <v>36998714</v>
      </c>
      <c r="F39" s="82">
        <f t="shared" si="4"/>
        <v>36998714</v>
      </c>
      <c r="G39" s="82">
        <f t="shared" si="4"/>
        <v>2881519</v>
      </c>
      <c r="H39" s="82">
        <f t="shared" si="4"/>
        <v>2881519</v>
      </c>
      <c r="I39" s="82">
        <f t="shared" si="4"/>
        <v>2881519</v>
      </c>
      <c r="J39" s="82">
        <f t="shared" si="4"/>
        <v>8644557</v>
      </c>
      <c r="K39" s="82">
        <f t="shared" si="4"/>
        <v>2881519</v>
      </c>
      <c r="L39" s="82">
        <f t="shared" si="4"/>
        <v>2881519</v>
      </c>
      <c r="M39" s="82">
        <f t="shared" si="4"/>
        <v>2881519</v>
      </c>
      <c r="N39" s="82">
        <f t="shared" si="4"/>
        <v>8644557</v>
      </c>
      <c r="O39" s="82">
        <f t="shared" si="4"/>
        <v>2881519</v>
      </c>
      <c r="P39" s="82">
        <f t="shared" si="4"/>
        <v>2881519</v>
      </c>
      <c r="Q39" s="82">
        <f t="shared" si="4"/>
        <v>2881519</v>
      </c>
      <c r="R39" s="82">
        <f t="shared" si="4"/>
        <v>8644557</v>
      </c>
      <c r="S39" s="82">
        <f t="shared" si="4"/>
        <v>2881519</v>
      </c>
      <c r="T39" s="82">
        <f t="shared" si="4"/>
        <v>2881519</v>
      </c>
      <c r="U39" s="82">
        <f t="shared" si="4"/>
        <v>0</v>
      </c>
      <c r="V39" s="82">
        <f t="shared" si="4"/>
        <v>5763038</v>
      </c>
      <c r="W39" s="82">
        <f t="shared" si="4"/>
        <v>31696709</v>
      </c>
      <c r="X39" s="82">
        <f t="shared" si="4"/>
        <v>36998714</v>
      </c>
      <c r="Y39" s="82">
        <f t="shared" si="4"/>
        <v>-5302005</v>
      </c>
      <c r="Z39" s="227">
        <f>+IF(X39&lt;&gt;0,+(Y39/X39)*100,0)</f>
        <v>-14.330241315954929</v>
      </c>
      <c r="AA39" s="84">
        <f>SUM(AA37:AA38)</f>
        <v>36998714</v>
      </c>
    </row>
    <row r="40" spans="1:27" ht="13.5">
      <c r="A40" s="265" t="s">
        <v>170</v>
      </c>
      <c r="B40" s="266"/>
      <c r="C40" s="177">
        <f aca="true" t="shared" si="5" ref="C40:Y40">+C34+C39</f>
        <v>54641489</v>
      </c>
      <c r="D40" s="177">
        <f>+D34+D39</f>
        <v>0</v>
      </c>
      <c r="E40" s="77">
        <f t="shared" si="5"/>
        <v>59786849</v>
      </c>
      <c r="F40" s="78">
        <f t="shared" si="5"/>
        <v>59786849</v>
      </c>
      <c r="G40" s="78">
        <f t="shared" si="5"/>
        <v>4678743</v>
      </c>
      <c r="H40" s="78">
        <f t="shared" si="5"/>
        <v>4678743</v>
      </c>
      <c r="I40" s="78">
        <f t="shared" si="5"/>
        <v>4678743</v>
      </c>
      <c r="J40" s="78">
        <f t="shared" si="5"/>
        <v>14036229</v>
      </c>
      <c r="K40" s="78">
        <f t="shared" si="5"/>
        <v>4678743</v>
      </c>
      <c r="L40" s="78">
        <f t="shared" si="5"/>
        <v>4678743</v>
      </c>
      <c r="M40" s="78">
        <f t="shared" si="5"/>
        <v>4678743</v>
      </c>
      <c r="N40" s="78">
        <f t="shared" si="5"/>
        <v>14036229</v>
      </c>
      <c r="O40" s="78">
        <f t="shared" si="5"/>
        <v>4678743</v>
      </c>
      <c r="P40" s="78">
        <f t="shared" si="5"/>
        <v>4678743</v>
      </c>
      <c r="Q40" s="78">
        <f t="shared" si="5"/>
        <v>4678743</v>
      </c>
      <c r="R40" s="78">
        <f t="shared" si="5"/>
        <v>14036229</v>
      </c>
      <c r="S40" s="78">
        <f t="shared" si="5"/>
        <v>4678743</v>
      </c>
      <c r="T40" s="78">
        <f t="shared" si="5"/>
        <v>4678743</v>
      </c>
      <c r="U40" s="78">
        <f t="shared" si="5"/>
        <v>0</v>
      </c>
      <c r="V40" s="78">
        <f t="shared" si="5"/>
        <v>9357486</v>
      </c>
      <c r="W40" s="78">
        <f t="shared" si="5"/>
        <v>51466173</v>
      </c>
      <c r="X40" s="78">
        <f t="shared" si="5"/>
        <v>59786849</v>
      </c>
      <c r="Y40" s="78">
        <f t="shared" si="5"/>
        <v>-8320676</v>
      </c>
      <c r="Z40" s="179">
        <f>+IF(X40&lt;&gt;0,+(Y40/X40)*100,0)</f>
        <v>-13.917234540994125</v>
      </c>
      <c r="AA40" s="79">
        <f>+AA34+AA39</f>
        <v>59786849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925293496</v>
      </c>
      <c r="D42" s="272">
        <f>+D25-D40</f>
        <v>0</v>
      </c>
      <c r="E42" s="273">
        <f t="shared" si="6"/>
        <v>178029058</v>
      </c>
      <c r="F42" s="274">
        <f t="shared" si="6"/>
        <v>178029058</v>
      </c>
      <c r="G42" s="274">
        <f t="shared" si="6"/>
        <v>13865245</v>
      </c>
      <c r="H42" s="274">
        <f t="shared" si="6"/>
        <v>13865245</v>
      </c>
      <c r="I42" s="274">
        <f t="shared" si="6"/>
        <v>13865245</v>
      </c>
      <c r="J42" s="274">
        <f t="shared" si="6"/>
        <v>41595735</v>
      </c>
      <c r="K42" s="274">
        <f t="shared" si="6"/>
        <v>13865245</v>
      </c>
      <c r="L42" s="274">
        <f t="shared" si="6"/>
        <v>13865245</v>
      </c>
      <c r="M42" s="274">
        <f t="shared" si="6"/>
        <v>13865245</v>
      </c>
      <c r="N42" s="274">
        <f t="shared" si="6"/>
        <v>41595735</v>
      </c>
      <c r="O42" s="274">
        <f t="shared" si="6"/>
        <v>13865245</v>
      </c>
      <c r="P42" s="274">
        <f t="shared" si="6"/>
        <v>13865245</v>
      </c>
      <c r="Q42" s="274">
        <f t="shared" si="6"/>
        <v>13865245</v>
      </c>
      <c r="R42" s="274">
        <f t="shared" si="6"/>
        <v>41595735</v>
      </c>
      <c r="S42" s="274">
        <f t="shared" si="6"/>
        <v>13865245</v>
      </c>
      <c r="T42" s="274">
        <f t="shared" si="6"/>
        <v>13865245</v>
      </c>
      <c r="U42" s="274">
        <f t="shared" si="6"/>
        <v>0</v>
      </c>
      <c r="V42" s="274">
        <f t="shared" si="6"/>
        <v>27730490</v>
      </c>
      <c r="W42" s="274">
        <f t="shared" si="6"/>
        <v>152517695</v>
      </c>
      <c r="X42" s="274">
        <f t="shared" si="6"/>
        <v>178029058</v>
      </c>
      <c r="Y42" s="274">
        <f t="shared" si="6"/>
        <v>-25511363</v>
      </c>
      <c r="Z42" s="275">
        <f>+IF(X42&lt;&gt;0,+(Y42/X42)*100,0)</f>
        <v>-14.32988709067932</v>
      </c>
      <c r="AA42" s="276">
        <f>+AA25-AA40</f>
        <v>178029058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925293496</v>
      </c>
      <c r="D45" s="160"/>
      <c r="E45" s="64">
        <v>178029058</v>
      </c>
      <c r="F45" s="65">
        <v>178029058</v>
      </c>
      <c r="G45" s="65">
        <v>13865245</v>
      </c>
      <c r="H45" s="65">
        <v>13865245</v>
      </c>
      <c r="I45" s="65">
        <v>13865245</v>
      </c>
      <c r="J45" s="65">
        <v>41595735</v>
      </c>
      <c r="K45" s="65">
        <v>13865245</v>
      </c>
      <c r="L45" s="65">
        <v>13865245</v>
      </c>
      <c r="M45" s="65">
        <v>13865245</v>
      </c>
      <c r="N45" s="65">
        <v>41595735</v>
      </c>
      <c r="O45" s="65">
        <v>13865245</v>
      </c>
      <c r="P45" s="65">
        <v>13865245</v>
      </c>
      <c r="Q45" s="65">
        <v>13865245</v>
      </c>
      <c r="R45" s="65">
        <v>41595735</v>
      </c>
      <c r="S45" s="65">
        <v>13865245</v>
      </c>
      <c r="T45" s="65">
        <v>13865245</v>
      </c>
      <c r="U45" s="65"/>
      <c r="V45" s="65">
        <v>27730490</v>
      </c>
      <c r="W45" s="65">
        <v>152517695</v>
      </c>
      <c r="X45" s="65">
        <v>178029058</v>
      </c>
      <c r="Y45" s="65">
        <v>-25511363</v>
      </c>
      <c r="Z45" s="144">
        <v>-14.33</v>
      </c>
      <c r="AA45" s="67">
        <v>178029058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925293496</v>
      </c>
      <c r="D48" s="232">
        <f>SUM(D45:D47)</f>
        <v>0</v>
      </c>
      <c r="E48" s="279">
        <f t="shared" si="7"/>
        <v>178029058</v>
      </c>
      <c r="F48" s="234">
        <f t="shared" si="7"/>
        <v>178029058</v>
      </c>
      <c r="G48" s="234">
        <f t="shared" si="7"/>
        <v>13865245</v>
      </c>
      <c r="H48" s="234">
        <f t="shared" si="7"/>
        <v>13865245</v>
      </c>
      <c r="I48" s="234">
        <f t="shared" si="7"/>
        <v>13865245</v>
      </c>
      <c r="J48" s="234">
        <f t="shared" si="7"/>
        <v>41595735</v>
      </c>
      <c r="K48" s="234">
        <f t="shared" si="7"/>
        <v>13865245</v>
      </c>
      <c r="L48" s="234">
        <f t="shared" si="7"/>
        <v>13865245</v>
      </c>
      <c r="M48" s="234">
        <f t="shared" si="7"/>
        <v>13865245</v>
      </c>
      <c r="N48" s="234">
        <f t="shared" si="7"/>
        <v>41595735</v>
      </c>
      <c r="O48" s="234">
        <f t="shared" si="7"/>
        <v>13865245</v>
      </c>
      <c r="P48" s="234">
        <f t="shared" si="7"/>
        <v>13865245</v>
      </c>
      <c r="Q48" s="234">
        <f t="shared" si="7"/>
        <v>13865245</v>
      </c>
      <c r="R48" s="234">
        <f t="shared" si="7"/>
        <v>41595735</v>
      </c>
      <c r="S48" s="234">
        <f t="shared" si="7"/>
        <v>13865245</v>
      </c>
      <c r="T48" s="234">
        <f t="shared" si="7"/>
        <v>13865245</v>
      </c>
      <c r="U48" s="234">
        <f t="shared" si="7"/>
        <v>0</v>
      </c>
      <c r="V48" s="234">
        <f t="shared" si="7"/>
        <v>27730490</v>
      </c>
      <c r="W48" s="234">
        <f t="shared" si="7"/>
        <v>152517695</v>
      </c>
      <c r="X48" s="234">
        <f t="shared" si="7"/>
        <v>178029058</v>
      </c>
      <c r="Y48" s="234">
        <f t="shared" si="7"/>
        <v>-25511363</v>
      </c>
      <c r="Z48" s="280">
        <f>+IF(X48&lt;&gt;0,+(Y48/X48)*100,0)</f>
        <v>-14.32988709067932</v>
      </c>
      <c r="AA48" s="247">
        <f>SUM(AA45:AA47)</f>
        <v>178029058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80794043</v>
      </c>
      <c r="D6" s="160">
        <v>194894903</v>
      </c>
      <c r="E6" s="64">
        <v>108689563</v>
      </c>
      <c r="F6" s="65">
        <v>161899161</v>
      </c>
      <c r="G6" s="65">
        <v>7237027</v>
      </c>
      <c r="H6" s="65">
        <v>24685394</v>
      </c>
      <c r="I6" s="65">
        <v>15023809</v>
      </c>
      <c r="J6" s="65">
        <v>46946230</v>
      </c>
      <c r="K6" s="65">
        <v>13284353</v>
      </c>
      <c r="L6" s="65">
        <v>31055864</v>
      </c>
      <c r="M6" s="65">
        <v>7652509</v>
      </c>
      <c r="N6" s="65">
        <v>51992726</v>
      </c>
      <c r="O6" s="65">
        <v>31406865</v>
      </c>
      <c r="P6" s="65">
        <v>11508852</v>
      </c>
      <c r="Q6" s="65">
        <v>14156776</v>
      </c>
      <c r="R6" s="65">
        <v>57072493</v>
      </c>
      <c r="S6" s="65">
        <v>11586296</v>
      </c>
      <c r="T6" s="65">
        <v>13138536</v>
      </c>
      <c r="U6" s="65">
        <v>14158622</v>
      </c>
      <c r="V6" s="65">
        <v>38883454</v>
      </c>
      <c r="W6" s="65">
        <v>194894903</v>
      </c>
      <c r="X6" s="65">
        <v>161899161</v>
      </c>
      <c r="Y6" s="65">
        <v>32995742</v>
      </c>
      <c r="Z6" s="145">
        <v>20.38</v>
      </c>
      <c r="AA6" s="67">
        <v>161899161</v>
      </c>
    </row>
    <row r="7" spans="1:27" ht="13.5">
      <c r="A7" s="264" t="s">
        <v>181</v>
      </c>
      <c r="B7" s="197" t="s">
        <v>72</v>
      </c>
      <c r="C7" s="160">
        <v>80930282</v>
      </c>
      <c r="D7" s="160">
        <v>62586000</v>
      </c>
      <c r="E7" s="64">
        <v>64015936</v>
      </c>
      <c r="F7" s="65">
        <v>64035000</v>
      </c>
      <c r="G7" s="65">
        <v>24211000</v>
      </c>
      <c r="H7" s="65">
        <v>1450000</v>
      </c>
      <c r="I7" s="65"/>
      <c r="J7" s="65">
        <v>25661000</v>
      </c>
      <c r="K7" s="65">
        <v>1140000</v>
      </c>
      <c r="L7" s="65"/>
      <c r="M7" s="65">
        <v>19301000</v>
      </c>
      <c r="N7" s="65">
        <v>20441000</v>
      </c>
      <c r="O7" s="65">
        <v>493000</v>
      </c>
      <c r="P7" s="65"/>
      <c r="Q7" s="65">
        <v>11568000</v>
      </c>
      <c r="R7" s="65">
        <v>12061000</v>
      </c>
      <c r="S7" s="65"/>
      <c r="T7" s="65"/>
      <c r="U7" s="65">
        <v>4423000</v>
      </c>
      <c r="V7" s="65">
        <v>4423000</v>
      </c>
      <c r="W7" s="65">
        <v>62586000</v>
      </c>
      <c r="X7" s="65">
        <v>64035000</v>
      </c>
      <c r="Y7" s="65">
        <v>-1449000</v>
      </c>
      <c r="Z7" s="145">
        <v>-2.26</v>
      </c>
      <c r="AA7" s="67">
        <v>64035000</v>
      </c>
    </row>
    <row r="8" spans="1:27" ht="13.5">
      <c r="A8" s="264" t="s">
        <v>182</v>
      </c>
      <c r="B8" s="197" t="s">
        <v>72</v>
      </c>
      <c r="C8" s="160">
        <v>27441703</v>
      </c>
      <c r="D8" s="160">
        <v>45474000</v>
      </c>
      <c r="E8" s="64"/>
      <c r="F8" s="65">
        <v>45474000</v>
      </c>
      <c r="G8" s="65">
        <v>24500000</v>
      </c>
      <c r="H8" s="65"/>
      <c r="I8" s="65"/>
      <c r="J8" s="65">
        <v>24500000</v>
      </c>
      <c r="K8" s="65"/>
      <c r="L8" s="65"/>
      <c r="M8" s="65">
        <v>17000000</v>
      </c>
      <c r="N8" s="65">
        <v>17000000</v>
      </c>
      <c r="O8" s="65"/>
      <c r="P8" s="65"/>
      <c r="Q8" s="65">
        <v>3974000</v>
      </c>
      <c r="R8" s="65">
        <v>3974000</v>
      </c>
      <c r="S8" s="65"/>
      <c r="T8" s="65"/>
      <c r="U8" s="65"/>
      <c r="V8" s="65"/>
      <c r="W8" s="65">
        <v>45474000</v>
      </c>
      <c r="X8" s="65">
        <v>45474000</v>
      </c>
      <c r="Y8" s="65"/>
      <c r="Z8" s="145"/>
      <c r="AA8" s="67">
        <v>45474000</v>
      </c>
    </row>
    <row r="9" spans="1:27" ht="13.5">
      <c r="A9" s="264" t="s">
        <v>183</v>
      </c>
      <c r="B9" s="197"/>
      <c r="C9" s="160">
        <v>2114753</v>
      </c>
      <c r="D9" s="160">
        <v>847148</v>
      </c>
      <c r="E9" s="64"/>
      <c r="F9" s="65">
        <v>922520</v>
      </c>
      <c r="G9" s="65">
        <v>40430</v>
      </c>
      <c r="H9" s="65">
        <v>35213</v>
      </c>
      <c r="I9" s="65">
        <v>93491</v>
      </c>
      <c r="J9" s="65">
        <v>169134</v>
      </c>
      <c r="K9" s="65">
        <v>102023</v>
      </c>
      <c r="L9" s="65">
        <v>53446</v>
      </c>
      <c r="M9" s="65">
        <v>39162</v>
      </c>
      <c r="N9" s="65">
        <v>194631</v>
      </c>
      <c r="O9" s="65">
        <v>7482</v>
      </c>
      <c r="P9" s="65">
        <v>146742</v>
      </c>
      <c r="Q9" s="65">
        <v>79552</v>
      </c>
      <c r="R9" s="65">
        <v>233776</v>
      </c>
      <c r="S9" s="65">
        <v>61374</v>
      </c>
      <c r="T9" s="65">
        <v>94885</v>
      </c>
      <c r="U9" s="65">
        <v>93348</v>
      </c>
      <c r="V9" s="65">
        <v>249607</v>
      </c>
      <c r="W9" s="65">
        <v>847148</v>
      </c>
      <c r="X9" s="65">
        <v>922520</v>
      </c>
      <c r="Y9" s="65">
        <v>-75372</v>
      </c>
      <c r="Z9" s="145">
        <v>-8.17</v>
      </c>
      <c r="AA9" s="67">
        <v>922520</v>
      </c>
    </row>
    <row r="10" spans="1:27" ht="13.5">
      <c r="A10" s="264" t="s">
        <v>184</v>
      </c>
      <c r="B10" s="197"/>
      <c r="C10" s="160">
        <v>104</v>
      </c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-158231331</v>
      </c>
      <c r="D12" s="160">
        <v>-234080913</v>
      </c>
      <c r="E12" s="64">
        <v>-57654996</v>
      </c>
      <c r="F12" s="65">
        <v>-221672237</v>
      </c>
      <c r="G12" s="65">
        <v>-13884189</v>
      </c>
      <c r="H12" s="65">
        <v>-24296120</v>
      </c>
      <c r="I12" s="65">
        <v>-16395653</v>
      </c>
      <c r="J12" s="65">
        <v>-54575962</v>
      </c>
      <c r="K12" s="65">
        <v>-13237759</v>
      </c>
      <c r="L12" s="65">
        <v>-35531690</v>
      </c>
      <c r="M12" s="65">
        <v>-27136362</v>
      </c>
      <c r="N12" s="65">
        <v>-75905811</v>
      </c>
      <c r="O12" s="65">
        <v>-14423802</v>
      </c>
      <c r="P12" s="65">
        <v>-39800557</v>
      </c>
      <c r="Q12" s="65">
        <v>-13953318</v>
      </c>
      <c r="R12" s="65">
        <v>-68177677</v>
      </c>
      <c r="S12" s="65">
        <v>-18417829</v>
      </c>
      <c r="T12" s="65">
        <v>-13333304</v>
      </c>
      <c r="U12" s="65">
        <v>-3670330</v>
      </c>
      <c r="V12" s="65">
        <v>-35421463</v>
      </c>
      <c r="W12" s="65">
        <v>-234080913</v>
      </c>
      <c r="X12" s="65">
        <v>-221672237</v>
      </c>
      <c r="Y12" s="65">
        <v>-12408676</v>
      </c>
      <c r="Z12" s="145">
        <v>5.6</v>
      </c>
      <c r="AA12" s="67">
        <v>-221672237</v>
      </c>
    </row>
    <row r="13" spans="1:27" ht="13.5">
      <c r="A13" s="264" t="s">
        <v>40</v>
      </c>
      <c r="B13" s="197"/>
      <c r="C13" s="160">
        <v>-4102974</v>
      </c>
      <c r="D13" s="160"/>
      <c r="E13" s="64">
        <v>-113767146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28946580</v>
      </c>
      <c r="D15" s="177">
        <f>SUM(D6:D14)</f>
        <v>69721138</v>
      </c>
      <c r="E15" s="77">
        <f t="shared" si="0"/>
        <v>1283357</v>
      </c>
      <c r="F15" s="78">
        <f t="shared" si="0"/>
        <v>50658444</v>
      </c>
      <c r="G15" s="78">
        <f t="shared" si="0"/>
        <v>42104268</v>
      </c>
      <c r="H15" s="78">
        <f t="shared" si="0"/>
        <v>1874487</v>
      </c>
      <c r="I15" s="78">
        <f t="shared" si="0"/>
        <v>-1278353</v>
      </c>
      <c r="J15" s="78">
        <f t="shared" si="0"/>
        <v>42700402</v>
      </c>
      <c r="K15" s="78">
        <f t="shared" si="0"/>
        <v>1288617</v>
      </c>
      <c r="L15" s="78">
        <f t="shared" si="0"/>
        <v>-4422380</v>
      </c>
      <c r="M15" s="78">
        <f t="shared" si="0"/>
        <v>16856309</v>
      </c>
      <c r="N15" s="78">
        <f t="shared" si="0"/>
        <v>13722546</v>
      </c>
      <c r="O15" s="78">
        <f t="shared" si="0"/>
        <v>17483545</v>
      </c>
      <c r="P15" s="78">
        <f t="shared" si="0"/>
        <v>-28144963</v>
      </c>
      <c r="Q15" s="78">
        <f t="shared" si="0"/>
        <v>15825010</v>
      </c>
      <c r="R15" s="78">
        <f t="shared" si="0"/>
        <v>5163592</v>
      </c>
      <c r="S15" s="78">
        <f t="shared" si="0"/>
        <v>-6770159</v>
      </c>
      <c r="T15" s="78">
        <f t="shared" si="0"/>
        <v>-99883</v>
      </c>
      <c r="U15" s="78">
        <f t="shared" si="0"/>
        <v>15004640</v>
      </c>
      <c r="V15" s="78">
        <f t="shared" si="0"/>
        <v>8134598</v>
      </c>
      <c r="W15" s="78">
        <f t="shared" si="0"/>
        <v>69721138</v>
      </c>
      <c r="X15" s="78">
        <f t="shared" si="0"/>
        <v>50658444</v>
      </c>
      <c r="Y15" s="78">
        <f t="shared" si="0"/>
        <v>19062694</v>
      </c>
      <c r="Z15" s="179">
        <f>+IF(X15&lt;&gt;0,+(Y15/X15)*100,0)</f>
        <v>37.629845085648505</v>
      </c>
      <c r="AA15" s="79">
        <f>SUM(AA6:AA14)</f>
        <v>50658444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>
        <v>822519</v>
      </c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-81586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276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-31197437</v>
      </c>
      <c r="D24" s="160">
        <v>-46659143</v>
      </c>
      <c r="E24" s="64"/>
      <c r="F24" s="65">
        <v>-45473662</v>
      </c>
      <c r="G24" s="65">
        <v>-5450617</v>
      </c>
      <c r="H24" s="65">
        <v>-8599859</v>
      </c>
      <c r="I24" s="65">
        <v>-9064844</v>
      </c>
      <c r="J24" s="65">
        <v>-23115320</v>
      </c>
      <c r="K24" s="65">
        <v>-3519990</v>
      </c>
      <c r="L24" s="65">
        <v>-5738117</v>
      </c>
      <c r="M24" s="65">
        <v>-1506746</v>
      </c>
      <c r="N24" s="65">
        <v>-10764853</v>
      </c>
      <c r="O24" s="65">
        <v>-53106</v>
      </c>
      <c r="P24" s="65">
        <v>-403946</v>
      </c>
      <c r="Q24" s="65">
        <v>-2788974</v>
      </c>
      <c r="R24" s="65">
        <v>-3246026</v>
      </c>
      <c r="S24" s="65">
        <v>-1353353</v>
      </c>
      <c r="T24" s="65">
        <v>-1126333</v>
      </c>
      <c r="U24" s="65">
        <v>-7053258</v>
      </c>
      <c r="V24" s="65">
        <v>-9532944</v>
      </c>
      <c r="W24" s="65">
        <v>-46659143</v>
      </c>
      <c r="X24" s="65">
        <v>-45473662</v>
      </c>
      <c r="Y24" s="65">
        <v>-1185481</v>
      </c>
      <c r="Z24" s="145">
        <v>2.61</v>
      </c>
      <c r="AA24" s="67">
        <v>-45473662</v>
      </c>
    </row>
    <row r="25" spans="1:27" ht="13.5">
      <c r="A25" s="265" t="s">
        <v>194</v>
      </c>
      <c r="B25" s="266"/>
      <c r="C25" s="177">
        <f aca="true" t="shared" si="1" ref="C25:Y25">SUM(C19:C24)</f>
        <v>-31278747</v>
      </c>
      <c r="D25" s="177">
        <f>SUM(D19:D24)</f>
        <v>-46659143</v>
      </c>
      <c r="E25" s="77">
        <f t="shared" si="1"/>
        <v>822519</v>
      </c>
      <c r="F25" s="78">
        <f t="shared" si="1"/>
        <v>-45473662</v>
      </c>
      <c r="G25" s="78">
        <f t="shared" si="1"/>
        <v>-5450617</v>
      </c>
      <c r="H25" s="78">
        <f t="shared" si="1"/>
        <v>-8599859</v>
      </c>
      <c r="I25" s="78">
        <f t="shared" si="1"/>
        <v>-9064844</v>
      </c>
      <c r="J25" s="78">
        <f t="shared" si="1"/>
        <v>-23115320</v>
      </c>
      <c r="K25" s="78">
        <f t="shared" si="1"/>
        <v>-3519990</v>
      </c>
      <c r="L25" s="78">
        <f t="shared" si="1"/>
        <v>-5738117</v>
      </c>
      <c r="M25" s="78">
        <f t="shared" si="1"/>
        <v>-1506746</v>
      </c>
      <c r="N25" s="78">
        <f t="shared" si="1"/>
        <v>-10764853</v>
      </c>
      <c r="O25" s="78">
        <f t="shared" si="1"/>
        <v>-53106</v>
      </c>
      <c r="P25" s="78">
        <f t="shared" si="1"/>
        <v>-403946</v>
      </c>
      <c r="Q25" s="78">
        <f t="shared" si="1"/>
        <v>-2788974</v>
      </c>
      <c r="R25" s="78">
        <f t="shared" si="1"/>
        <v>-3246026</v>
      </c>
      <c r="S25" s="78">
        <f t="shared" si="1"/>
        <v>-1353353</v>
      </c>
      <c r="T25" s="78">
        <f t="shared" si="1"/>
        <v>-1126333</v>
      </c>
      <c r="U25" s="78">
        <f t="shared" si="1"/>
        <v>-7053258</v>
      </c>
      <c r="V25" s="78">
        <f t="shared" si="1"/>
        <v>-9532944</v>
      </c>
      <c r="W25" s="78">
        <f t="shared" si="1"/>
        <v>-46659143</v>
      </c>
      <c r="X25" s="78">
        <f t="shared" si="1"/>
        <v>-45473662</v>
      </c>
      <c r="Y25" s="78">
        <f t="shared" si="1"/>
        <v>-1185481</v>
      </c>
      <c r="Z25" s="179">
        <f>+IF(X25&lt;&gt;0,+(Y25/X25)*100,0)</f>
        <v>2.606961805715141</v>
      </c>
      <c r="AA25" s="79">
        <f>SUM(AA19:AA24)</f>
        <v>-45473662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1146807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254621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-5209305</v>
      </c>
      <c r="D33" s="160">
        <v>-3458826</v>
      </c>
      <c r="E33" s="64"/>
      <c r="F33" s="65">
        <v>-2460991</v>
      </c>
      <c r="G33" s="65">
        <v>-147848</v>
      </c>
      <c r="H33" s="65">
        <v>-148453</v>
      </c>
      <c r="I33" s="65">
        <v>-149625</v>
      </c>
      <c r="J33" s="65">
        <v>-445926</v>
      </c>
      <c r="K33" s="65">
        <v>-149742</v>
      </c>
      <c r="L33" s="65">
        <v>-150858</v>
      </c>
      <c r="M33" s="65">
        <v>-947746</v>
      </c>
      <c r="N33" s="65">
        <v>-1248346</v>
      </c>
      <c r="O33" s="65">
        <v>-151594</v>
      </c>
      <c r="P33" s="65"/>
      <c r="Q33" s="65">
        <v>-306093</v>
      </c>
      <c r="R33" s="65">
        <v>-457687</v>
      </c>
      <c r="S33" s="65">
        <v>-153934</v>
      </c>
      <c r="T33" s="65">
        <v>-154259</v>
      </c>
      <c r="U33" s="65">
        <v>-998674</v>
      </c>
      <c r="V33" s="65">
        <v>-1306867</v>
      </c>
      <c r="W33" s="65">
        <v>-3458826</v>
      </c>
      <c r="X33" s="65">
        <v>-2460991</v>
      </c>
      <c r="Y33" s="65">
        <v>-997835</v>
      </c>
      <c r="Z33" s="145">
        <v>40.55</v>
      </c>
      <c r="AA33" s="67">
        <v>-2460991</v>
      </c>
    </row>
    <row r="34" spans="1:27" ht="13.5">
      <c r="A34" s="265" t="s">
        <v>200</v>
      </c>
      <c r="B34" s="266"/>
      <c r="C34" s="177">
        <f aca="true" t="shared" si="2" ref="C34:Y34">SUM(C29:C33)</f>
        <v>-3807877</v>
      </c>
      <c r="D34" s="177">
        <f>SUM(D29:D33)</f>
        <v>-3458826</v>
      </c>
      <c r="E34" s="77">
        <f t="shared" si="2"/>
        <v>0</v>
      </c>
      <c r="F34" s="78">
        <f t="shared" si="2"/>
        <v>-2460991</v>
      </c>
      <c r="G34" s="78">
        <f t="shared" si="2"/>
        <v>-147848</v>
      </c>
      <c r="H34" s="78">
        <f t="shared" si="2"/>
        <v>-148453</v>
      </c>
      <c r="I34" s="78">
        <f t="shared" si="2"/>
        <v>-149625</v>
      </c>
      <c r="J34" s="78">
        <f t="shared" si="2"/>
        <v>-445926</v>
      </c>
      <c r="K34" s="78">
        <f t="shared" si="2"/>
        <v>-149742</v>
      </c>
      <c r="L34" s="78">
        <f t="shared" si="2"/>
        <v>-150858</v>
      </c>
      <c r="M34" s="78">
        <f t="shared" si="2"/>
        <v>-947746</v>
      </c>
      <c r="N34" s="78">
        <f t="shared" si="2"/>
        <v>-1248346</v>
      </c>
      <c r="O34" s="78">
        <f t="shared" si="2"/>
        <v>-151594</v>
      </c>
      <c r="P34" s="78">
        <f t="shared" si="2"/>
        <v>0</v>
      </c>
      <c r="Q34" s="78">
        <f t="shared" si="2"/>
        <v>-306093</v>
      </c>
      <c r="R34" s="78">
        <f t="shared" si="2"/>
        <v>-457687</v>
      </c>
      <c r="S34" s="78">
        <f t="shared" si="2"/>
        <v>-153934</v>
      </c>
      <c r="T34" s="78">
        <f t="shared" si="2"/>
        <v>-154259</v>
      </c>
      <c r="U34" s="78">
        <f t="shared" si="2"/>
        <v>-998674</v>
      </c>
      <c r="V34" s="78">
        <f t="shared" si="2"/>
        <v>-1306867</v>
      </c>
      <c r="W34" s="78">
        <f t="shared" si="2"/>
        <v>-3458826</v>
      </c>
      <c r="X34" s="78">
        <f t="shared" si="2"/>
        <v>-2460991</v>
      </c>
      <c r="Y34" s="78">
        <f t="shared" si="2"/>
        <v>-997835</v>
      </c>
      <c r="Z34" s="179">
        <f>+IF(X34&lt;&gt;0,+(Y34/X34)*100,0)</f>
        <v>40.54606457317398</v>
      </c>
      <c r="AA34" s="79">
        <f>SUM(AA29:AA33)</f>
        <v>-2460991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-6140044</v>
      </c>
      <c r="D36" s="158">
        <f>+D15+D25+D34</f>
        <v>19603169</v>
      </c>
      <c r="E36" s="104">
        <f t="shared" si="3"/>
        <v>2105876</v>
      </c>
      <c r="F36" s="105">
        <f t="shared" si="3"/>
        <v>2723791</v>
      </c>
      <c r="G36" s="105">
        <f t="shared" si="3"/>
        <v>36505803</v>
      </c>
      <c r="H36" s="105">
        <f t="shared" si="3"/>
        <v>-6873825</v>
      </c>
      <c r="I36" s="105">
        <f t="shared" si="3"/>
        <v>-10492822</v>
      </c>
      <c r="J36" s="105">
        <f t="shared" si="3"/>
        <v>19139156</v>
      </c>
      <c r="K36" s="105">
        <f t="shared" si="3"/>
        <v>-2381115</v>
      </c>
      <c r="L36" s="105">
        <f t="shared" si="3"/>
        <v>-10311355</v>
      </c>
      <c r="M36" s="105">
        <f t="shared" si="3"/>
        <v>14401817</v>
      </c>
      <c r="N36" s="105">
        <f t="shared" si="3"/>
        <v>1709347</v>
      </c>
      <c r="O36" s="105">
        <f t="shared" si="3"/>
        <v>17278845</v>
      </c>
      <c r="P36" s="105">
        <f t="shared" si="3"/>
        <v>-28548909</v>
      </c>
      <c r="Q36" s="105">
        <f t="shared" si="3"/>
        <v>12729943</v>
      </c>
      <c r="R36" s="105">
        <f t="shared" si="3"/>
        <v>1459879</v>
      </c>
      <c r="S36" s="105">
        <f t="shared" si="3"/>
        <v>-8277446</v>
      </c>
      <c r="T36" s="105">
        <f t="shared" si="3"/>
        <v>-1380475</v>
      </c>
      <c r="U36" s="105">
        <f t="shared" si="3"/>
        <v>6952708</v>
      </c>
      <c r="V36" s="105">
        <f t="shared" si="3"/>
        <v>-2705213</v>
      </c>
      <c r="W36" s="105">
        <f t="shared" si="3"/>
        <v>19603169</v>
      </c>
      <c r="X36" s="105">
        <f t="shared" si="3"/>
        <v>2723791</v>
      </c>
      <c r="Y36" s="105">
        <f t="shared" si="3"/>
        <v>16879378</v>
      </c>
      <c r="Z36" s="142">
        <f>+IF(X36&lt;&gt;0,+(Y36/X36)*100,0)</f>
        <v>619.7016584605793</v>
      </c>
      <c r="AA36" s="107">
        <f>+AA15+AA25+AA34</f>
        <v>2723791</v>
      </c>
    </row>
    <row r="37" spans="1:27" ht="13.5">
      <c r="A37" s="264" t="s">
        <v>202</v>
      </c>
      <c r="B37" s="197" t="s">
        <v>96</v>
      </c>
      <c r="C37" s="158">
        <v>3812811</v>
      </c>
      <c r="D37" s="158">
        <v>-2334704</v>
      </c>
      <c r="E37" s="104"/>
      <c r="F37" s="105">
        <v>-2327233</v>
      </c>
      <c r="G37" s="105">
        <v>-2334704</v>
      </c>
      <c r="H37" s="105">
        <v>34171099</v>
      </c>
      <c r="I37" s="105">
        <v>27297274</v>
      </c>
      <c r="J37" s="105">
        <v>-2334704</v>
      </c>
      <c r="K37" s="105">
        <v>16804452</v>
      </c>
      <c r="L37" s="105">
        <v>14423337</v>
      </c>
      <c r="M37" s="105">
        <v>4111982</v>
      </c>
      <c r="N37" s="105">
        <v>16804452</v>
      </c>
      <c r="O37" s="105">
        <v>18513799</v>
      </c>
      <c r="P37" s="105">
        <v>35792644</v>
      </c>
      <c r="Q37" s="105">
        <v>7243735</v>
      </c>
      <c r="R37" s="105">
        <v>18513799</v>
      </c>
      <c r="S37" s="105">
        <v>19973678</v>
      </c>
      <c r="T37" s="105">
        <v>11696232</v>
      </c>
      <c r="U37" s="105">
        <v>10315757</v>
      </c>
      <c r="V37" s="105">
        <v>19973678</v>
      </c>
      <c r="W37" s="105">
        <v>-2334704</v>
      </c>
      <c r="X37" s="105">
        <v>-2327233</v>
      </c>
      <c r="Y37" s="105">
        <v>-7471</v>
      </c>
      <c r="Z37" s="142">
        <v>0.32</v>
      </c>
      <c r="AA37" s="107">
        <v>-2327233</v>
      </c>
    </row>
    <row r="38" spans="1:27" ht="13.5">
      <c r="A38" s="282" t="s">
        <v>203</v>
      </c>
      <c r="B38" s="271" t="s">
        <v>96</v>
      </c>
      <c r="C38" s="272">
        <v>-2327233</v>
      </c>
      <c r="D38" s="272">
        <v>17268465</v>
      </c>
      <c r="E38" s="273">
        <v>2105876</v>
      </c>
      <c r="F38" s="274">
        <v>396558</v>
      </c>
      <c r="G38" s="274">
        <v>34171099</v>
      </c>
      <c r="H38" s="274">
        <v>27297274</v>
      </c>
      <c r="I38" s="274">
        <v>16804452</v>
      </c>
      <c r="J38" s="274">
        <v>16804452</v>
      </c>
      <c r="K38" s="274">
        <v>14423337</v>
      </c>
      <c r="L38" s="274">
        <v>4111982</v>
      </c>
      <c r="M38" s="274">
        <v>18513799</v>
      </c>
      <c r="N38" s="274">
        <v>18513799</v>
      </c>
      <c r="O38" s="274">
        <v>35792644</v>
      </c>
      <c r="P38" s="274">
        <v>7243735</v>
      </c>
      <c r="Q38" s="274">
        <v>19973678</v>
      </c>
      <c r="R38" s="274">
        <v>19973678</v>
      </c>
      <c r="S38" s="274">
        <v>11696232</v>
      </c>
      <c r="T38" s="274">
        <v>10315757</v>
      </c>
      <c r="U38" s="274">
        <v>17268465</v>
      </c>
      <c r="V38" s="274">
        <v>17268465</v>
      </c>
      <c r="W38" s="274">
        <v>17268465</v>
      </c>
      <c r="X38" s="274">
        <v>396558</v>
      </c>
      <c r="Y38" s="274">
        <v>16871907</v>
      </c>
      <c r="Z38" s="275">
        <v>4254.59</v>
      </c>
      <c r="AA38" s="276">
        <v>396558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2012-08-01T09:17:43Z</dcterms:created>
  <dcterms:modified xsi:type="dcterms:W3CDTF">2012-08-01T09:17:43Z</dcterms:modified>
  <cp:category/>
  <cp:version/>
  <cp:contentType/>
  <cp:contentStatus/>
</cp:coreProperties>
</file>