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<sst xmlns="http://schemas.openxmlformats.org/spreadsheetml/2006/main" count="536" uniqueCount="252">
  <si>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 West: Moretele(NW371)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</si>
  <si>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</si>
  <si>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</si>
  <si>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</si>
  <si>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</si>
  <si>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</si>
  <si>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</si>
  <si>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</si>
  <si>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</si>
  <si>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</si>
  <si>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</si>
  <si>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</si>
  <si>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</si>
  <si>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</si>
  <si>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</si>
  <si>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</si>
  <si>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</si>
  <si>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</si>
  <si>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</si>
  <si>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</si>
  <si>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</si>
  <si>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</si>
  <si>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</si>
  <si>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</si>
  <si>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</si>
  <si>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</si>
  <si>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</si>
  <si>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</si>
  <si>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</si>
  <si>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</si>
  <si>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</si>
  <si>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</si>
  <si>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</si>
  <si>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</si>
  <si>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</si>
  <si>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</si>
  <si>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</si>
  <si>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</si>
  <si>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</si>
  <si>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</si>
  <si>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</si>
  <si>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</si>
  <si>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</si>
  <si>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</si>
  <si>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</si>
  <si>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</si>
  <si>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</si>
  <si>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</si>
  <si>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</si>
  <si>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</si>
  <si>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</si>
  <si>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</si>
  <si>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</si>
  <si>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</si>
  <si>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</si>
  <si>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</si>
  <si>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</si>
  <si>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</si>
  <si>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</si>
  <si>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</si>
  <si>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</si>
  <si>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</si>
  <si>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</si>
  <si>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</si>
  <si>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</si>
  <si>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</si>
  <si>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</si>
  <si>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</si>
  <si>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</si>
  <si>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</si>
  <si>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Moretele(NW371)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</si>
  <si>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</si>
  <si>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</si>
  <si>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</si>
  <si>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</si>
  <si>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</si>
  <si>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</si>
  <si>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</si>
  <si>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</si>
  <si>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</si>
  <si>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</si>
  <si>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</si>
  <si>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</si>
  <si>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</si>
  <si>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</si>
  <si>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</si>
  <si>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</si>
  <si>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</si>
  <si>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</si>
  <si>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</si>
  <si>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</si>
  <si>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</si>
  <si>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</si>
  <si>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</si>
  <si>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</si>
  <si>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</si>
  <si>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</si>
  <si>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</si>
  <si>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</si>
  <si>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</si>
  <si>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Moretele(NW371)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</si>
  <si>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</si>
  <si>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</si>
  <si>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</si>
  <si>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</si>
  <si>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</si>
  <si>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</si>
  <si>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</si>
  <si>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</si>
  <si>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</si>
  <si>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</si>
  <si>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</si>
  <si>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</si>
  <si>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</si>
  <si>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</si>
  <si>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</si>
  <si>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</si>
  <si>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</si>
  <si>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</si>
  <si>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</si>
  <si>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</si>
  <si>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</si>
  <si>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</si>
  <si>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</si>
  <si>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</si>
  <si>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</si>
  <si>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</si>
  <si>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</si>
  <si>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</si>
  <si>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</si>
  <si>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</si>
  <si>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</si>
  <si>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</si>
  <si>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Moretele(NW371)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</si>
  <si>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</si>
  <si>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</si>
  <si>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</si>
  <si>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</si>
  <si>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</si>
  <si>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</si>
  <si>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</si>
  <si>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</si>
  <si>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</si>
  <si>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Moretele(NW371)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</si>
  <si>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</si>
  <si>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</si>
  <si>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</si>
  <si>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</si>
  <si>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</si>
  <si>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</si>
  <si>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</si>
  <si>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</si>
  <si>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</si>
  <si>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</si>
  <si>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</si>
  <si>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</si>
  <si>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</si>
  <si>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</si>
  <si>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</si>
  <si>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</si>
  <si>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</si>
  <si>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</si>
  <si>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</si>
  <si>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</si>
  <si>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</si>
  <si>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</si>
  <si>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</si>
  <si>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</si>
  <si>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</si>
  <si>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</si>
  <si>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</si>
  <si>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</si>
  <si>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</si>
  <si>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</si>
  <si>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</si>
  <si>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</si>
  <si>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</si>
  <si>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Moretele(NW371)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</si>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</sst>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1204772</v>
      </c>
      <c r="C5" s="19"/>
      <c r="D5" s="64">
        <v>1276115</v>
      </c>
      <c r="E5" s="65">
        <v>2860780</v>
      </c>
      <c r="F5" s="65">
        <v>205065</v>
      </c>
      <c r="G5" s="65">
        <v>215065</v>
      </c>
      <c r="H5" s="65">
        <v>195064</v>
      </c>
      <c r="I5" s="65">
        <v>615194</v>
      </c>
      <c r="J5" s="65">
        <v>205065</v>
      </c>
      <c r="K5" s="65">
        <v>205065</v>
      </c>
      <c r="L5" s="65">
        <v>205065</v>
      </c>
      <c r="M5" s="65">
        <v>615195</v>
      </c>
      <c r="N5" s="65">
        <v>205065</v>
      </c>
      <c r="O5" s="65">
        <v>205065</v>
      </c>
      <c r="P5" s="65">
        <v>205065</v>
      </c>
      <c r="Q5" s="65">
        <v>615195</v>
      </c>
      <c r="R5" s="65">
        <v>205065</v>
      </c>
      <c r="S5" s="65">
        <v>203441</v>
      </c>
      <c r="T5" s="65">
        <v>205038</v>
      </c>
      <c r="U5" s="65">
        <v>613544</v>
      </c>
      <c r="V5" s="65">
        <v>2459128</v>
      </c>
      <c r="W5" s="65">
        <v>2860780</v>
      </c>
      <c r="X5" s="65">
        <v>-401652</v>
      </c>
      <c r="Y5" s="66">
        <v>-14.04</v>
      </c>
      <c r="Z5" s="67">
        <v>2860780</v>
      </c>
    </row>
    <row r="6" spans="1:26" ht="13.5">
      <c r="A6" s="63" t="s">
        <v>32</v>
      </c>
      <c r="B6" s="19">
        <v>13421227</v>
      </c>
      <c r="C6" s="19"/>
      <c r="D6" s="64">
        <v>32859057</v>
      </c>
      <c r="E6" s="65">
        <v>19378854</v>
      </c>
      <c r="F6" s="65">
        <v>1054091</v>
      </c>
      <c r="G6" s="65">
        <v>1142269</v>
      </c>
      <c r="H6" s="65">
        <v>1628581</v>
      </c>
      <c r="I6" s="65">
        <v>3824941</v>
      </c>
      <c r="J6" s="65">
        <v>1095701</v>
      </c>
      <c r="K6" s="65">
        <v>1144863</v>
      </c>
      <c r="L6" s="65">
        <v>1445017</v>
      </c>
      <c r="M6" s="65">
        <v>3685581</v>
      </c>
      <c r="N6" s="65">
        <v>2440593</v>
      </c>
      <c r="O6" s="65">
        <v>1756927</v>
      </c>
      <c r="P6" s="65">
        <v>1737968</v>
      </c>
      <c r="Q6" s="65">
        <v>5935488</v>
      </c>
      <c r="R6" s="65">
        <v>2522562</v>
      </c>
      <c r="S6" s="65">
        <v>1188532</v>
      </c>
      <c r="T6" s="65">
        <v>1228975</v>
      </c>
      <c r="U6" s="65">
        <v>4940069</v>
      </c>
      <c r="V6" s="65">
        <v>18386079</v>
      </c>
      <c r="W6" s="65">
        <v>19378854</v>
      </c>
      <c r="X6" s="65">
        <v>-992775</v>
      </c>
      <c r="Y6" s="66">
        <v>-5.12</v>
      </c>
      <c r="Z6" s="67">
        <v>19378854</v>
      </c>
    </row>
    <row r="7" spans="1:26" ht="13.5">
      <c r="A7" s="63" t="s">
        <v>33</v>
      </c>
      <c r="B7" s="19">
        <v>435422</v>
      </c>
      <c r="C7" s="19"/>
      <c r="D7" s="64">
        <v>0</v>
      </c>
      <c r="E7" s="65">
        <v>7241013</v>
      </c>
      <c r="F7" s="65">
        <v>3813</v>
      </c>
      <c r="G7" s="65">
        <v>61169</v>
      </c>
      <c r="H7" s="65">
        <v>142252</v>
      </c>
      <c r="I7" s="65">
        <v>207234</v>
      </c>
      <c r="J7" s="65">
        <v>68439</v>
      </c>
      <c r="K7" s="65">
        <v>1547</v>
      </c>
      <c r="L7" s="65">
        <v>55130</v>
      </c>
      <c r="M7" s="65">
        <v>125116</v>
      </c>
      <c r="N7" s="65">
        <v>89589</v>
      </c>
      <c r="O7" s="65">
        <v>67214</v>
      </c>
      <c r="P7" s="65">
        <v>54713</v>
      </c>
      <c r="Q7" s="65">
        <v>211516</v>
      </c>
      <c r="R7" s="65">
        <v>48119</v>
      </c>
      <c r="S7" s="65">
        <v>67474</v>
      </c>
      <c r="T7" s="65">
        <v>53779</v>
      </c>
      <c r="U7" s="65">
        <v>169372</v>
      </c>
      <c r="V7" s="65">
        <v>713238</v>
      </c>
      <c r="W7" s="65">
        <v>7241013</v>
      </c>
      <c r="X7" s="65">
        <v>-6527775</v>
      </c>
      <c r="Y7" s="66">
        <v>-90.15</v>
      </c>
      <c r="Z7" s="67">
        <v>7241013</v>
      </c>
    </row>
    <row r="8" spans="1:26" ht="13.5">
      <c r="A8" s="63" t="s">
        <v>34</v>
      </c>
      <c r="B8" s="19">
        <v>147522830</v>
      </c>
      <c r="C8" s="19"/>
      <c r="D8" s="64">
        <v>151131600</v>
      </c>
      <c r="E8" s="65">
        <v>163700836</v>
      </c>
      <c r="F8" s="65">
        <v>59573000</v>
      </c>
      <c r="G8" s="65">
        <v>0</v>
      </c>
      <c r="H8" s="65">
        <v>1470800</v>
      </c>
      <c r="I8" s="65">
        <v>61043800</v>
      </c>
      <c r="J8" s="65">
        <v>0</v>
      </c>
      <c r="K8" s="65">
        <v>45711000</v>
      </c>
      <c r="L8" s="65">
        <v>1000000</v>
      </c>
      <c r="M8" s="65">
        <v>46711000</v>
      </c>
      <c r="N8" s="65">
        <v>2137000</v>
      </c>
      <c r="O8" s="65">
        <v>0</v>
      </c>
      <c r="P8" s="65">
        <v>35137509</v>
      </c>
      <c r="Q8" s="65">
        <v>37274509</v>
      </c>
      <c r="R8" s="65">
        <v>0</v>
      </c>
      <c r="S8" s="65">
        <v>9000000</v>
      </c>
      <c r="T8" s="65">
        <v>0</v>
      </c>
      <c r="U8" s="65">
        <v>9000000</v>
      </c>
      <c r="V8" s="65">
        <v>154029309</v>
      </c>
      <c r="W8" s="65">
        <v>163700836</v>
      </c>
      <c r="X8" s="65">
        <v>-9671527</v>
      </c>
      <c r="Y8" s="66">
        <v>-5.91</v>
      </c>
      <c r="Z8" s="67">
        <v>163700836</v>
      </c>
    </row>
    <row r="9" spans="1:26" ht="13.5">
      <c r="A9" s="63" t="s">
        <v>35</v>
      </c>
      <c r="B9" s="19">
        <v>7770742</v>
      </c>
      <c r="C9" s="19"/>
      <c r="D9" s="64">
        <v>12771780</v>
      </c>
      <c r="E9" s="65">
        <v>24224179</v>
      </c>
      <c r="F9" s="65">
        <v>607454</v>
      </c>
      <c r="G9" s="65">
        <v>623643</v>
      </c>
      <c r="H9" s="65">
        <v>684253</v>
      </c>
      <c r="I9" s="65">
        <v>1915350</v>
      </c>
      <c r="J9" s="65">
        <v>698390</v>
      </c>
      <c r="K9" s="65">
        <v>753088</v>
      </c>
      <c r="L9" s="65">
        <v>749369</v>
      </c>
      <c r="M9" s="65">
        <v>2200847</v>
      </c>
      <c r="N9" s="65">
        <v>735268</v>
      </c>
      <c r="O9" s="65">
        <v>761513</v>
      </c>
      <c r="P9" s="65">
        <v>881089</v>
      </c>
      <c r="Q9" s="65">
        <v>2377870</v>
      </c>
      <c r="R9" s="65">
        <v>854874</v>
      </c>
      <c r="S9" s="65">
        <v>874349</v>
      </c>
      <c r="T9" s="65">
        <v>850294</v>
      </c>
      <c r="U9" s="65">
        <v>2579517</v>
      </c>
      <c r="V9" s="65">
        <v>9073584</v>
      </c>
      <c r="W9" s="65">
        <v>24224179</v>
      </c>
      <c r="X9" s="65">
        <v>-15150595</v>
      </c>
      <c r="Y9" s="66">
        <v>-62.54</v>
      </c>
      <c r="Z9" s="67">
        <v>24224179</v>
      </c>
    </row>
    <row r="10" spans="1:26" ht="25.5">
      <c r="A10" s="68" t="s">
        <v>213</v>
      </c>
      <c r="B10" s="69">
        <f>SUM(B5:B9)</f>
        <v>170354993</v>
      </c>
      <c r="C10" s="69">
        <f>SUM(C5:C9)</f>
        <v>0</v>
      </c>
      <c r="D10" s="70">
        <f aca="true" t="shared" si="0" ref="D10:Z10">SUM(D5:D9)</f>
        <v>198038552</v>
      </c>
      <c r="E10" s="71">
        <f t="shared" si="0"/>
        <v>217405662</v>
      </c>
      <c r="F10" s="71">
        <f t="shared" si="0"/>
        <v>61443423</v>
      </c>
      <c r="G10" s="71">
        <f t="shared" si="0"/>
        <v>2042146</v>
      </c>
      <c r="H10" s="71">
        <f t="shared" si="0"/>
        <v>4120950</v>
      </c>
      <c r="I10" s="71">
        <f t="shared" si="0"/>
        <v>67606519</v>
      </c>
      <c r="J10" s="71">
        <f t="shared" si="0"/>
        <v>2067595</v>
      </c>
      <c r="K10" s="71">
        <f t="shared" si="0"/>
        <v>47815563</v>
      </c>
      <c r="L10" s="71">
        <f t="shared" si="0"/>
        <v>3454581</v>
      </c>
      <c r="M10" s="71">
        <f t="shared" si="0"/>
        <v>53337739</v>
      </c>
      <c r="N10" s="71">
        <f t="shared" si="0"/>
        <v>5607515</v>
      </c>
      <c r="O10" s="71">
        <f t="shared" si="0"/>
        <v>2790719</v>
      </c>
      <c r="P10" s="71">
        <f t="shared" si="0"/>
        <v>38016344</v>
      </c>
      <c r="Q10" s="71">
        <f t="shared" si="0"/>
        <v>46414578</v>
      </c>
      <c r="R10" s="71">
        <f t="shared" si="0"/>
        <v>3630620</v>
      </c>
      <c r="S10" s="71">
        <f t="shared" si="0"/>
        <v>11333796</v>
      </c>
      <c r="T10" s="71">
        <f t="shared" si="0"/>
        <v>2338086</v>
      </c>
      <c r="U10" s="71">
        <f t="shared" si="0"/>
        <v>17302502</v>
      </c>
      <c r="V10" s="71">
        <f t="shared" si="0"/>
        <v>184661338</v>
      </c>
      <c r="W10" s="71">
        <f t="shared" si="0"/>
        <v>217405662</v>
      </c>
      <c r="X10" s="71">
        <f t="shared" si="0"/>
        <v>-32744324</v>
      </c>
      <c r="Y10" s="72">
        <f>+IF(W10&lt;&gt;0,(X10/W10)*100,0)</f>
        <v>-15.0613943072007</v>
      </c>
      <c r="Z10" s="73">
        <f t="shared" si="0"/>
        <v>217405662</v>
      </c>
    </row>
    <row r="11" spans="1:26" ht="13.5">
      <c r="A11" s="63" t="s">
        <v>37</v>
      </c>
      <c r="B11" s="19">
        <v>28651795</v>
      </c>
      <c r="C11" s="19"/>
      <c r="D11" s="64">
        <v>48151605</v>
      </c>
      <c r="E11" s="65">
        <v>44767125</v>
      </c>
      <c r="F11" s="65">
        <v>5866052</v>
      </c>
      <c r="G11" s="65">
        <v>0</v>
      </c>
      <c r="H11" s="65">
        <v>3108491</v>
      </c>
      <c r="I11" s="65">
        <v>8974543</v>
      </c>
      <c r="J11" s="65">
        <v>3017039</v>
      </c>
      <c r="K11" s="65">
        <v>6555767</v>
      </c>
      <c r="L11" s="65">
        <v>0</v>
      </c>
      <c r="M11" s="65">
        <v>9572806</v>
      </c>
      <c r="N11" s="65">
        <v>3135454</v>
      </c>
      <c r="O11" s="65">
        <v>3293994</v>
      </c>
      <c r="P11" s="65">
        <v>3110396</v>
      </c>
      <c r="Q11" s="65">
        <v>9539844</v>
      </c>
      <c r="R11" s="65">
        <v>3363112</v>
      </c>
      <c r="S11" s="65">
        <v>3286666</v>
      </c>
      <c r="T11" s="65">
        <v>3499961</v>
      </c>
      <c r="U11" s="65">
        <v>10149739</v>
      </c>
      <c r="V11" s="65">
        <v>38236932</v>
      </c>
      <c r="W11" s="65">
        <v>44767125</v>
      </c>
      <c r="X11" s="65">
        <v>-6530193</v>
      </c>
      <c r="Y11" s="66">
        <v>-14.59</v>
      </c>
      <c r="Z11" s="67">
        <v>44767125</v>
      </c>
    </row>
    <row r="12" spans="1:26" ht="13.5">
      <c r="A12" s="63" t="s">
        <v>38</v>
      </c>
      <c r="B12" s="19">
        <v>10767865</v>
      </c>
      <c r="C12" s="19"/>
      <c r="D12" s="64">
        <v>13734456</v>
      </c>
      <c r="E12" s="65">
        <v>13734456</v>
      </c>
      <c r="F12" s="65">
        <v>2211773</v>
      </c>
      <c r="G12" s="65">
        <v>0</v>
      </c>
      <c r="H12" s="65">
        <v>1094274</v>
      </c>
      <c r="I12" s="65">
        <v>3306047</v>
      </c>
      <c r="J12" s="65">
        <v>1103054</v>
      </c>
      <c r="K12" s="65">
        <v>2239591</v>
      </c>
      <c r="L12" s="65">
        <v>0</v>
      </c>
      <c r="M12" s="65">
        <v>3342645</v>
      </c>
      <c r="N12" s="65">
        <v>1491393</v>
      </c>
      <c r="O12" s="65">
        <v>1155434</v>
      </c>
      <c r="P12" s="65">
        <v>1153394</v>
      </c>
      <c r="Q12" s="65">
        <v>3800221</v>
      </c>
      <c r="R12" s="65">
        <v>1153489</v>
      </c>
      <c r="S12" s="65">
        <v>1153489</v>
      </c>
      <c r="T12" s="65">
        <v>1153489</v>
      </c>
      <c r="U12" s="65">
        <v>3460467</v>
      </c>
      <c r="V12" s="65">
        <v>13909380</v>
      </c>
      <c r="W12" s="65">
        <v>13734456</v>
      </c>
      <c r="X12" s="65">
        <v>174924</v>
      </c>
      <c r="Y12" s="66">
        <v>1.27</v>
      </c>
      <c r="Z12" s="67">
        <v>13734456</v>
      </c>
    </row>
    <row r="13" spans="1:26" ht="13.5">
      <c r="A13" s="63" t="s">
        <v>214</v>
      </c>
      <c r="B13" s="19">
        <v>16592432</v>
      </c>
      <c r="C13" s="19"/>
      <c r="D13" s="64">
        <v>7763437</v>
      </c>
      <c r="E13" s="65">
        <v>7763437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7763437</v>
      </c>
      <c r="X13" s="65">
        <v>-7763437</v>
      </c>
      <c r="Y13" s="66">
        <v>-100</v>
      </c>
      <c r="Z13" s="67">
        <v>7763437</v>
      </c>
    </row>
    <row r="14" spans="1:26" ht="13.5">
      <c r="A14" s="63" t="s">
        <v>40</v>
      </c>
      <c r="B14" s="19">
        <v>106016</v>
      </c>
      <c r="C14" s="19"/>
      <c r="D14" s="64">
        <v>353000</v>
      </c>
      <c r="E14" s="65">
        <v>604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604</v>
      </c>
      <c r="X14" s="65">
        <v>-604</v>
      </c>
      <c r="Y14" s="66">
        <v>-100</v>
      </c>
      <c r="Z14" s="67">
        <v>604</v>
      </c>
    </row>
    <row r="15" spans="1:26" ht="13.5">
      <c r="A15" s="63" t="s">
        <v>41</v>
      </c>
      <c r="B15" s="19">
        <v>44591908</v>
      </c>
      <c r="C15" s="19"/>
      <c r="D15" s="64">
        <v>38400000</v>
      </c>
      <c r="E15" s="65">
        <v>61309437</v>
      </c>
      <c r="F15" s="65">
        <v>5464610</v>
      </c>
      <c r="G15" s="65">
        <v>0</v>
      </c>
      <c r="H15" s="65">
        <v>2982456</v>
      </c>
      <c r="I15" s="65">
        <v>8447066</v>
      </c>
      <c r="J15" s="65">
        <v>10108420</v>
      </c>
      <c r="K15" s="65">
        <v>7156496</v>
      </c>
      <c r="L15" s="65">
        <v>0</v>
      </c>
      <c r="M15" s="65">
        <v>17264916</v>
      </c>
      <c r="N15" s="65">
        <v>0</v>
      </c>
      <c r="O15" s="65">
        <v>3501883</v>
      </c>
      <c r="P15" s="65">
        <v>3738955</v>
      </c>
      <c r="Q15" s="65">
        <v>7240838</v>
      </c>
      <c r="R15" s="65">
        <v>6488162</v>
      </c>
      <c r="S15" s="65">
        <v>3645366</v>
      </c>
      <c r="T15" s="65">
        <v>0</v>
      </c>
      <c r="U15" s="65">
        <v>10133528</v>
      </c>
      <c r="V15" s="65">
        <v>43086348</v>
      </c>
      <c r="W15" s="65">
        <v>61309437</v>
      </c>
      <c r="X15" s="65">
        <v>-18223089</v>
      </c>
      <c r="Y15" s="66">
        <v>-29.72</v>
      </c>
      <c r="Z15" s="67">
        <v>61309437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36063468</v>
      </c>
      <c r="C17" s="19"/>
      <c r="D17" s="64">
        <v>89635857</v>
      </c>
      <c r="E17" s="65">
        <v>66930442</v>
      </c>
      <c r="F17" s="65">
        <v>3904161</v>
      </c>
      <c r="G17" s="65">
        <v>7148845</v>
      </c>
      <c r="H17" s="65">
        <v>5212416</v>
      </c>
      <c r="I17" s="65">
        <v>16265422</v>
      </c>
      <c r="J17" s="65">
        <v>5606814</v>
      </c>
      <c r="K17" s="65">
        <v>10391504</v>
      </c>
      <c r="L17" s="65">
        <v>357522</v>
      </c>
      <c r="M17" s="65">
        <v>16355840</v>
      </c>
      <c r="N17" s="65">
        <v>9207322</v>
      </c>
      <c r="O17" s="65">
        <v>5382802</v>
      </c>
      <c r="P17" s="65">
        <v>7040509</v>
      </c>
      <c r="Q17" s="65">
        <v>21630633</v>
      </c>
      <c r="R17" s="65">
        <v>6458478</v>
      </c>
      <c r="S17" s="65">
        <v>10670320</v>
      </c>
      <c r="T17" s="65">
        <v>6217376</v>
      </c>
      <c r="U17" s="65">
        <v>23346174</v>
      </c>
      <c r="V17" s="65">
        <v>77598069</v>
      </c>
      <c r="W17" s="65">
        <v>66930442</v>
      </c>
      <c r="X17" s="65">
        <v>10667627</v>
      </c>
      <c r="Y17" s="66">
        <v>15.94</v>
      </c>
      <c r="Z17" s="67">
        <v>66930442</v>
      </c>
    </row>
    <row r="18" spans="1:26" ht="13.5">
      <c r="A18" s="75" t="s">
        <v>44</v>
      </c>
      <c r="B18" s="76">
        <f>SUM(B11:B17)</f>
        <v>136773484</v>
      </c>
      <c r="C18" s="76">
        <f>SUM(C11:C17)</f>
        <v>0</v>
      </c>
      <c r="D18" s="77">
        <f aca="true" t="shared" si="1" ref="D18:Z18">SUM(D11:D17)</f>
        <v>198038355</v>
      </c>
      <c r="E18" s="78">
        <f t="shared" si="1"/>
        <v>194505501</v>
      </c>
      <c r="F18" s="78">
        <f t="shared" si="1"/>
        <v>17446596</v>
      </c>
      <c r="G18" s="78">
        <f t="shared" si="1"/>
        <v>7148845</v>
      </c>
      <c r="H18" s="78">
        <f t="shared" si="1"/>
        <v>12397637</v>
      </c>
      <c r="I18" s="78">
        <f t="shared" si="1"/>
        <v>36993078</v>
      </c>
      <c r="J18" s="78">
        <f t="shared" si="1"/>
        <v>19835327</v>
      </c>
      <c r="K18" s="78">
        <f t="shared" si="1"/>
        <v>26343358</v>
      </c>
      <c r="L18" s="78">
        <f t="shared" si="1"/>
        <v>357522</v>
      </c>
      <c r="M18" s="78">
        <f t="shared" si="1"/>
        <v>46536207</v>
      </c>
      <c r="N18" s="78">
        <f t="shared" si="1"/>
        <v>13834169</v>
      </c>
      <c r="O18" s="78">
        <f t="shared" si="1"/>
        <v>13334113</v>
      </c>
      <c r="P18" s="78">
        <f t="shared" si="1"/>
        <v>15043254</v>
      </c>
      <c r="Q18" s="78">
        <f t="shared" si="1"/>
        <v>42211536</v>
      </c>
      <c r="R18" s="78">
        <f t="shared" si="1"/>
        <v>17463241</v>
      </c>
      <c r="S18" s="78">
        <f t="shared" si="1"/>
        <v>18755841</v>
      </c>
      <c r="T18" s="78">
        <f t="shared" si="1"/>
        <v>10870826</v>
      </c>
      <c r="U18" s="78">
        <f t="shared" si="1"/>
        <v>47089908</v>
      </c>
      <c r="V18" s="78">
        <f t="shared" si="1"/>
        <v>172830729</v>
      </c>
      <c r="W18" s="78">
        <f t="shared" si="1"/>
        <v>194505501</v>
      </c>
      <c r="X18" s="78">
        <f t="shared" si="1"/>
        <v>-21674772</v>
      </c>
      <c r="Y18" s="72">
        <f>+IF(W18&lt;&gt;0,(X18/W18)*100,0)</f>
        <v>-11.143526475377167</v>
      </c>
      <c r="Z18" s="79">
        <f t="shared" si="1"/>
        <v>194505501</v>
      </c>
    </row>
    <row r="19" spans="1:26" ht="13.5">
      <c r="A19" s="75" t="s">
        <v>45</v>
      </c>
      <c r="B19" s="80">
        <f>+B10-B18</f>
        <v>33581509</v>
      </c>
      <c r="C19" s="80">
        <f>+C10-C18</f>
        <v>0</v>
      </c>
      <c r="D19" s="81">
        <f aca="true" t="shared" si="2" ref="D19:Z19">+D10-D18</f>
        <v>197</v>
      </c>
      <c r="E19" s="82">
        <f t="shared" si="2"/>
        <v>22900161</v>
      </c>
      <c r="F19" s="82">
        <f t="shared" si="2"/>
        <v>43996827</v>
      </c>
      <c r="G19" s="82">
        <f t="shared" si="2"/>
        <v>-5106699</v>
      </c>
      <c r="H19" s="82">
        <f t="shared" si="2"/>
        <v>-8276687</v>
      </c>
      <c r="I19" s="82">
        <f t="shared" si="2"/>
        <v>30613441</v>
      </c>
      <c r="J19" s="82">
        <f t="shared" si="2"/>
        <v>-17767732</v>
      </c>
      <c r="K19" s="82">
        <f t="shared" si="2"/>
        <v>21472205</v>
      </c>
      <c r="L19" s="82">
        <f t="shared" si="2"/>
        <v>3097059</v>
      </c>
      <c r="M19" s="82">
        <f t="shared" si="2"/>
        <v>6801532</v>
      </c>
      <c r="N19" s="82">
        <f t="shared" si="2"/>
        <v>-8226654</v>
      </c>
      <c r="O19" s="82">
        <f t="shared" si="2"/>
        <v>-10543394</v>
      </c>
      <c r="P19" s="82">
        <f t="shared" si="2"/>
        <v>22973090</v>
      </c>
      <c r="Q19" s="82">
        <f t="shared" si="2"/>
        <v>4203042</v>
      </c>
      <c r="R19" s="82">
        <f t="shared" si="2"/>
        <v>-13832621</v>
      </c>
      <c r="S19" s="82">
        <f t="shared" si="2"/>
        <v>-7422045</v>
      </c>
      <c r="T19" s="82">
        <f t="shared" si="2"/>
        <v>-8532740</v>
      </c>
      <c r="U19" s="82">
        <f t="shared" si="2"/>
        <v>-29787406</v>
      </c>
      <c r="V19" s="82">
        <f t="shared" si="2"/>
        <v>11830609</v>
      </c>
      <c r="W19" s="82">
        <f>IF(E10=E18,0,W10-W18)</f>
        <v>22900161</v>
      </c>
      <c r="X19" s="82">
        <f t="shared" si="2"/>
        <v>-11069552</v>
      </c>
      <c r="Y19" s="83">
        <f>+IF(W19&lt;&gt;0,(X19/W19)*100,0)</f>
        <v>-48.33831517603741</v>
      </c>
      <c r="Z19" s="84">
        <f t="shared" si="2"/>
        <v>22900161</v>
      </c>
    </row>
    <row r="20" spans="1:26" ht="13.5">
      <c r="A20" s="63" t="s">
        <v>46</v>
      </c>
      <c r="B20" s="19">
        <v>0</v>
      </c>
      <c r="C20" s="19"/>
      <c r="D20" s="64">
        <v>86323600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33581509</v>
      </c>
      <c r="C22" s="91">
        <f>SUM(C19:C21)</f>
        <v>0</v>
      </c>
      <c r="D22" s="92">
        <f aca="true" t="shared" si="3" ref="D22:Z22">SUM(D19:D21)</f>
        <v>86323797</v>
      </c>
      <c r="E22" s="93">
        <f t="shared" si="3"/>
        <v>22900161</v>
      </c>
      <c r="F22" s="93">
        <f t="shared" si="3"/>
        <v>43996827</v>
      </c>
      <c r="G22" s="93">
        <f t="shared" si="3"/>
        <v>-5106699</v>
      </c>
      <c r="H22" s="93">
        <f t="shared" si="3"/>
        <v>-8276687</v>
      </c>
      <c r="I22" s="93">
        <f t="shared" si="3"/>
        <v>30613441</v>
      </c>
      <c r="J22" s="93">
        <f t="shared" si="3"/>
        <v>-17767732</v>
      </c>
      <c r="K22" s="93">
        <f t="shared" si="3"/>
        <v>21472205</v>
      </c>
      <c r="L22" s="93">
        <f t="shared" si="3"/>
        <v>3097059</v>
      </c>
      <c r="M22" s="93">
        <f t="shared" si="3"/>
        <v>6801532</v>
      </c>
      <c r="N22" s="93">
        <f t="shared" si="3"/>
        <v>-8226654</v>
      </c>
      <c r="O22" s="93">
        <f t="shared" si="3"/>
        <v>-10543394</v>
      </c>
      <c r="P22" s="93">
        <f t="shared" si="3"/>
        <v>22973090</v>
      </c>
      <c r="Q22" s="93">
        <f t="shared" si="3"/>
        <v>4203042</v>
      </c>
      <c r="R22" s="93">
        <f t="shared" si="3"/>
        <v>-13832621</v>
      </c>
      <c r="S22" s="93">
        <f t="shared" si="3"/>
        <v>-7422045</v>
      </c>
      <c r="T22" s="93">
        <f t="shared" si="3"/>
        <v>-8532740</v>
      </c>
      <c r="U22" s="93">
        <f t="shared" si="3"/>
        <v>-29787406</v>
      </c>
      <c r="V22" s="93">
        <f t="shared" si="3"/>
        <v>11830609</v>
      </c>
      <c r="W22" s="93">
        <f t="shared" si="3"/>
        <v>22900161</v>
      </c>
      <c r="X22" s="93">
        <f t="shared" si="3"/>
        <v>-11069552</v>
      </c>
      <c r="Y22" s="94">
        <f>+IF(W22&lt;&gt;0,(X22/W22)*100,0)</f>
        <v>-48.33831517603741</v>
      </c>
      <c r="Z22" s="95">
        <f t="shared" si="3"/>
        <v>22900161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33581509</v>
      </c>
      <c r="C24" s="80">
        <f>SUM(C22:C23)</f>
        <v>0</v>
      </c>
      <c r="D24" s="81">
        <f aca="true" t="shared" si="4" ref="D24:Z24">SUM(D22:D23)</f>
        <v>86323797</v>
      </c>
      <c r="E24" s="82">
        <f t="shared" si="4"/>
        <v>22900161</v>
      </c>
      <c r="F24" s="82">
        <f t="shared" si="4"/>
        <v>43996827</v>
      </c>
      <c r="G24" s="82">
        <f t="shared" si="4"/>
        <v>-5106699</v>
      </c>
      <c r="H24" s="82">
        <f t="shared" si="4"/>
        <v>-8276687</v>
      </c>
      <c r="I24" s="82">
        <f t="shared" si="4"/>
        <v>30613441</v>
      </c>
      <c r="J24" s="82">
        <f t="shared" si="4"/>
        <v>-17767732</v>
      </c>
      <c r="K24" s="82">
        <f t="shared" si="4"/>
        <v>21472205</v>
      </c>
      <c r="L24" s="82">
        <f t="shared" si="4"/>
        <v>3097059</v>
      </c>
      <c r="M24" s="82">
        <f t="shared" si="4"/>
        <v>6801532</v>
      </c>
      <c r="N24" s="82">
        <f t="shared" si="4"/>
        <v>-8226654</v>
      </c>
      <c r="O24" s="82">
        <f t="shared" si="4"/>
        <v>-10543394</v>
      </c>
      <c r="P24" s="82">
        <f t="shared" si="4"/>
        <v>22973090</v>
      </c>
      <c r="Q24" s="82">
        <f t="shared" si="4"/>
        <v>4203042</v>
      </c>
      <c r="R24" s="82">
        <f t="shared" si="4"/>
        <v>-13832621</v>
      </c>
      <c r="S24" s="82">
        <f t="shared" si="4"/>
        <v>-7422045</v>
      </c>
      <c r="T24" s="82">
        <f t="shared" si="4"/>
        <v>-8532740</v>
      </c>
      <c r="U24" s="82">
        <f t="shared" si="4"/>
        <v>-29787406</v>
      </c>
      <c r="V24" s="82">
        <f t="shared" si="4"/>
        <v>11830609</v>
      </c>
      <c r="W24" s="82">
        <f t="shared" si="4"/>
        <v>22900161</v>
      </c>
      <c r="X24" s="82">
        <f t="shared" si="4"/>
        <v>-11069552</v>
      </c>
      <c r="Y24" s="83">
        <f>+IF(W24&lt;&gt;0,(X24/W24)*100,0)</f>
        <v>-48.33831517603741</v>
      </c>
      <c r="Z24" s="84">
        <f t="shared" si="4"/>
        <v>22900161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92023600</v>
      </c>
      <c r="E27" s="105">
        <v>97588439</v>
      </c>
      <c r="F27" s="105">
        <v>682988</v>
      </c>
      <c r="G27" s="105">
        <v>3840622</v>
      </c>
      <c r="H27" s="105">
        <v>4823562</v>
      </c>
      <c r="I27" s="105">
        <v>9347172</v>
      </c>
      <c r="J27" s="105">
        <v>13198404</v>
      </c>
      <c r="K27" s="105">
        <v>6116085</v>
      </c>
      <c r="L27" s="105">
        <v>0</v>
      </c>
      <c r="M27" s="105">
        <v>19314489</v>
      </c>
      <c r="N27" s="105">
        <v>9127732</v>
      </c>
      <c r="O27" s="105">
        <v>5321055</v>
      </c>
      <c r="P27" s="105">
        <v>1298511</v>
      </c>
      <c r="Q27" s="105">
        <v>15747298</v>
      </c>
      <c r="R27" s="105">
        <v>2441459</v>
      </c>
      <c r="S27" s="105">
        <v>8578362</v>
      </c>
      <c r="T27" s="105">
        <v>8758572</v>
      </c>
      <c r="U27" s="105">
        <v>19778393</v>
      </c>
      <c r="V27" s="105">
        <v>64187352</v>
      </c>
      <c r="W27" s="105">
        <v>97588439</v>
      </c>
      <c r="X27" s="105">
        <v>-33401087</v>
      </c>
      <c r="Y27" s="106">
        <v>-34.23</v>
      </c>
      <c r="Z27" s="107">
        <v>97588439</v>
      </c>
    </row>
    <row r="28" spans="1:26" ht="13.5">
      <c r="A28" s="108" t="s">
        <v>46</v>
      </c>
      <c r="B28" s="19">
        <v>0</v>
      </c>
      <c r="C28" s="19"/>
      <c r="D28" s="64">
        <v>86323600</v>
      </c>
      <c r="E28" s="65">
        <v>0</v>
      </c>
      <c r="F28" s="65">
        <v>0</v>
      </c>
      <c r="G28" s="65">
        <v>2783608</v>
      </c>
      <c r="H28" s="65">
        <v>4823562</v>
      </c>
      <c r="I28" s="65">
        <v>7607170</v>
      </c>
      <c r="J28" s="65">
        <v>12954804</v>
      </c>
      <c r="K28" s="65">
        <v>6116085</v>
      </c>
      <c r="L28" s="65">
        <v>0</v>
      </c>
      <c r="M28" s="65">
        <v>19070889</v>
      </c>
      <c r="N28" s="65">
        <v>8624732</v>
      </c>
      <c r="O28" s="65">
        <v>3813255</v>
      </c>
      <c r="P28" s="65">
        <v>1298511</v>
      </c>
      <c r="Q28" s="65">
        <v>13736498</v>
      </c>
      <c r="R28" s="65">
        <v>2415695</v>
      </c>
      <c r="S28" s="65">
        <v>8518666</v>
      </c>
      <c r="T28" s="65">
        <v>8605098</v>
      </c>
      <c r="U28" s="65">
        <v>19539459</v>
      </c>
      <c r="V28" s="65">
        <v>59954016</v>
      </c>
      <c r="W28" s="65">
        <v>0</v>
      </c>
      <c r="X28" s="65">
        <v>59954016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5700000</v>
      </c>
      <c r="E31" s="65">
        <v>0</v>
      </c>
      <c r="F31" s="65">
        <v>682988</v>
      </c>
      <c r="G31" s="65">
        <v>1057014</v>
      </c>
      <c r="H31" s="65">
        <v>0</v>
      </c>
      <c r="I31" s="65">
        <v>1740002</v>
      </c>
      <c r="J31" s="65">
        <v>243600</v>
      </c>
      <c r="K31" s="65">
        <v>0</v>
      </c>
      <c r="L31" s="65">
        <v>0</v>
      </c>
      <c r="M31" s="65">
        <v>243600</v>
      </c>
      <c r="N31" s="65">
        <v>503000</v>
      </c>
      <c r="O31" s="65">
        <v>1507800</v>
      </c>
      <c r="P31" s="65">
        <v>0</v>
      </c>
      <c r="Q31" s="65">
        <v>2010800</v>
      </c>
      <c r="R31" s="65">
        <v>25764</v>
      </c>
      <c r="S31" s="65">
        <v>59696</v>
      </c>
      <c r="T31" s="65">
        <v>153474</v>
      </c>
      <c r="U31" s="65">
        <v>238934</v>
      </c>
      <c r="V31" s="65">
        <v>4233336</v>
      </c>
      <c r="W31" s="65">
        <v>0</v>
      </c>
      <c r="X31" s="65">
        <v>4233336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92023600</v>
      </c>
      <c r="E32" s="105">
        <f t="shared" si="5"/>
        <v>0</v>
      </c>
      <c r="F32" s="105">
        <f t="shared" si="5"/>
        <v>682988</v>
      </c>
      <c r="G32" s="105">
        <f t="shared" si="5"/>
        <v>3840622</v>
      </c>
      <c r="H32" s="105">
        <f t="shared" si="5"/>
        <v>4823562</v>
      </c>
      <c r="I32" s="105">
        <f t="shared" si="5"/>
        <v>9347172</v>
      </c>
      <c r="J32" s="105">
        <f t="shared" si="5"/>
        <v>13198404</v>
      </c>
      <c r="K32" s="105">
        <f t="shared" si="5"/>
        <v>6116085</v>
      </c>
      <c r="L32" s="105">
        <f t="shared" si="5"/>
        <v>0</v>
      </c>
      <c r="M32" s="105">
        <f t="shared" si="5"/>
        <v>19314489</v>
      </c>
      <c r="N32" s="105">
        <f t="shared" si="5"/>
        <v>9127732</v>
      </c>
      <c r="O32" s="105">
        <f t="shared" si="5"/>
        <v>5321055</v>
      </c>
      <c r="P32" s="105">
        <f t="shared" si="5"/>
        <v>1298511</v>
      </c>
      <c r="Q32" s="105">
        <f t="shared" si="5"/>
        <v>15747298</v>
      </c>
      <c r="R32" s="105">
        <f t="shared" si="5"/>
        <v>2441459</v>
      </c>
      <c r="S32" s="105">
        <f t="shared" si="5"/>
        <v>8578362</v>
      </c>
      <c r="T32" s="105">
        <f t="shared" si="5"/>
        <v>8758572</v>
      </c>
      <c r="U32" s="105">
        <f t="shared" si="5"/>
        <v>19778393</v>
      </c>
      <c r="V32" s="105">
        <f t="shared" si="5"/>
        <v>64187352</v>
      </c>
      <c r="W32" s="105">
        <f t="shared" si="5"/>
        <v>0</v>
      </c>
      <c r="X32" s="105">
        <f t="shared" si="5"/>
        <v>64187352</v>
      </c>
      <c r="Y32" s="106">
        <f>+IF(W32&lt;&gt;0,(X32/W32)*100,0)</f>
        <v>0</v>
      </c>
      <c r="Z32" s="107">
        <f t="shared" si="5"/>
        <v>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0</v>
      </c>
      <c r="C35" s="19"/>
      <c r="D35" s="64">
        <v>32842000</v>
      </c>
      <c r="E35" s="65">
        <v>32842000</v>
      </c>
      <c r="F35" s="65">
        <v>77653548</v>
      </c>
      <c r="G35" s="65">
        <v>2095928</v>
      </c>
      <c r="H35" s="65">
        <v>2711518</v>
      </c>
      <c r="I35" s="65">
        <v>82460994</v>
      </c>
      <c r="J35" s="65">
        <v>2207674</v>
      </c>
      <c r="K35" s="65">
        <v>11741819</v>
      </c>
      <c r="L35" s="65">
        <v>33577769</v>
      </c>
      <c r="M35" s="65">
        <v>47527262</v>
      </c>
      <c r="N35" s="65">
        <v>6260948</v>
      </c>
      <c r="O35" s="65">
        <v>2818248</v>
      </c>
      <c r="P35" s="65">
        <v>36754993</v>
      </c>
      <c r="Q35" s="65">
        <v>45834189</v>
      </c>
      <c r="R35" s="65">
        <v>4460545</v>
      </c>
      <c r="S35" s="65">
        <v>2192810</v>
      </c>
      <c r="T35" s="65">
        <v>968895</v>
      </c>
      <c r="U35" s="65">
        <v>7622250</v>
      </c>
      <c r="V35" s="65">
        <v>183444695</v>
      </c>
      <c r="W35" s="65">
        <v>32842000</v>
      </c>
      <c r="X35" s="65">
        <v>150602695</v>
      </c>
      <c r="Y35" s="66">
        <v>458.57</v>
      </c>
      <c r="Z35" s="67">
        <v>32842000</v>
      </c>
    </row>
    <row r="36" spans="1:26" ht="13.5">
      <c r="A36" s="63" t="s">
        <v>57</v>
      </c>
      <c r="B36" s="19">
        <v>0</v>
      </c>
      <c r="C36" s="19"/>
      <c r="D36" s="64">
        <v>541759000</v>
      </c>
      <c r="E36" s="65">
        <v>541759000</v>
      </c>
      <c r="F36" s="65">
        <v>682988</v>
      </c>
      <c r="G36" s="65">
        <v>3840622</v>
      </c>
      <c r="H36" s="65">
        <v>4823561</v>
      </c>
      <c r="I36" s="65">
        <v>9347171</v>
      </c>
      <c r="J36" s="65">
        <v>13198405</v>
      </c>
      <c r="K36" s="65">
        <v>5364987</v>
      </c>
      <c r="L36" s="65">
        <v>0</v>
      </c>
      <c r="M36" s="65">
        <v>18563392</v>
      </c>
      <c r="N36" s="65">
        <v>8068554</v>
      </c>
      <c r="O36" s="65">
        <v>4852760</v>
      </c>
      <c r="P36" s="65">
        <v>1139045</v>
      </c>
      <c r="Q36" s="65">
        <v>14060359</v>
      </c>
      <c r="R36" s="65">
        <v>2141631</v>
      </c>
      <c r="S36" s="65">
        <v>7643678</v>
      </c>
      <c r="T36" s="65">
        <v>7701806</v>
      </c>
      <c r="U36" s="65">
        <v>17487115</v>
      </c>
      <c r="V36" s="65">
        <v>59458037</v>
      </c>
      <c r="W36" s="65">
        <v>541759000</v>
      </c>
      <c r="X36" s="65">
        <v>-482300963</v>
      </c>
      <c r="Y36" s="66">
        <v>-89.03</v>
      </c>
      <c r="Z36" s="67">
        <v>541759000</v>
      </c>
    </row>
    <row r="37" spans="1:26" ht="13.5">
      <c r="A37" s="63" t="s">
        <v>58</v>
      </c>
      <c r="B37" s="19">
        <v>0</v>
      </c>
      <c r="C37" s="19"/>
      <c r="D37" s="64">
        <v>574601000</v>
      </c>
      <c r="E37" s="65">
        <v>574601000</v>
      </c>
      <c r="F37" s="65">
        <v>32873921</v>
      </c>
      <c r="G37" s="65">
        <v>11043249</v>
      </c>
      <c r="H37" s="65">
        <v>15811767</v>
      </c>
      <c r="I37" s="65">
        <v>59728937</v>
      </c>
      <c r="J37" s="65">
        <v>33173812</v>
      </c>
      <c r="K37" s="65">
        <v>-4365401</v>
      </c>
      <c r="L37" s="65">
        <v>30480709</v>
      </c>
      <c r="M37" s="65">
        <v>59289120</v>
      </c>
      <c r="N37" s="65">
        <v>20031656</v>
      </c>
      <c r="O37" s="65">
        <v>18214404</v>
      </c>
      <c r="P37" s="65">
        <v>14920949</v>
      </c>
      <c r="Q37" s="65">
        <v>53167009</v>
      </c>
      <c r="R37" s="65">
        <v>20524023</v>
      </c>
      <c r="S37" s="65">
        <v>13264133</v>
      </c>
      <c r="T37" s="65">
        <v>17203442</v>
      </c>
      <c r="U37" s="65">
        <v>50991598</v>
      </c>
      <c r="V37" s="65">
        <v>223176664</v>
      </c>
      <c r="W37" s="65">
        <v>574601000</v>
      </c>
      <c r="X37" s="65">
        <v>-351424336</v>
      </c>
      <c r="Y37" s="66">
        <v>-61.16</v>
      </c>
      <c r="Z37" s="67">
        <v>574601000</v>
      </c>
    </row>
    <row r="38" spans="1:26" ht="13.5">
      <c r="A38" s="63" t="s">
        <v>59</v>
      </c>
      <c r="B38" s="19">
        <v>0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0</v>
      </c>
      <c r="C39" s="19"/>
      <c r="D39" s="64">
        <v>464102000</v>
      </c>
      <c r="E39" s="65">
        <v>464102000</v>
      </c>
      <c r="F39" s="65">
        <v>45462615</v>
      </c>
      <c r="G39" s="65">
        <v>-5106699</v>
      </c>
      <c r="H39" s="65">
        <v>-8276688</v>
      </c>
      <c r="I39" s="65">
        <v>32079228</v>
      </c>
      <c r="J39" s="65">
        <v>-17767733</v>
      </c>
      <c r="K39" s="65">
        <v>21472206</v>
      </c>
      <c r="L39" s="65">
        <v>3097059</v>
      </c>
      <c r="M39" s="65">
        <v>6801532</v>
      </c>
      <c r="N39" s="65">
        <v>-5702154</v>
      </c>
      <c r="O39" s="65">
        <v>-10543396</v>
      </c>
      <c r="P39" s="65">
        <v>22973088</v>
      </c>
      <c r="Q39" s="65">
        <v>6727538</v>
      </c>
      <c r="R39" s="65">
        <v>-13921846</v>
      </c>
      <c r="S39" s="65">
        <v>-3427645</v>
      </c>
      <c r="T39" s="65">
        <v>-8532741</v>
      </c>
      <c r="U39" s="65">
        <v>-25882232</v>
      </c>
      <c r="V39" s="65">
        <v>19726066</v>
      </c>
      <c r="W39" s="65">
        <v>464102000</v>
      </c>
      <c r="X39" s="65">
        <v>-444375934</v>
      </c>
      <c r="Y39" s="66">
        <v>-95.75</v>
      </c>
      <c r="Z39" s="67">
        <v>464102000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68351001</v>
      </c>
      <c r="C42" s="19">
        <v>48125309</v>
      </c>
      <c r="D42" s="64">
        <v>115639587</v>
      </c>
      <c r="E42" s="65">
        <v>115639587</v>
      </c>
      <c r="F42" s="65">
        <v>81311598</v>
      </c>
      <c r="G42" s="65">
        <v>-18200433</v>
      </c>
      <c r="H42" s="65">
        <v>-8817458</v>
      </c>
      <c r="I42" s="65">
        <v>54293707</v>
      </c>
      <c r="J42" s="65">
        <v>-24798277</v>
      </c>
      <c r="K42" s="65">
        <v>36089799</v>
      </c>
      <c r="L42" s="65">
        <v>2825706</v>
      </c>
      <c r="M42" s="65">
        <v>14117228</v>
      </c>
      <c r="N42" s="65">
        <v>-5255467</v>
      </c>
      <c r="O42" s="65">
        <v>-12986007</v>
      </c>
      <c r="P42" s="65">
        <v>38110881</v>
      </c>
      <c r="Q42" s="65">
        <v>19869407</v>
      </c>
      <c r="R42" s="65">
        <v>-19693620</v>
      </c>
      <c r="S42" s="65">
        <v>-11738929</v>
      </c>
      <c r="T42" s="65">
        <v>-8722484</v>
      </c>
      <c r="U42" s="65">
        <v>-40155033</v>
      </c>
      <c r="V42" s="65">
        <v>48125309</v>
      </c>
      <c r="W42" s="65">
        <v>115639587</v>
      </c>
      <c r="X42" s="65">
        <v>-67514278</v>
      </c>
      <c r="Y42" s="66">
        <v>-58.38</v>
      </c>
      <c r="Z42" s="67">
        <v>115639587</v>
      </c>
    </row>
    <row r="43" spans="1:26" ht="13.5">
      <c r="A43" s="63" t="s">
        <v>63</v>
      </c>
      <c r="B43" s="19">
        <v>-47168089</v>
      </c>
      <c r="C43" s="19">
        <v>-55147323</v>
      </c>
      <c r="D43" s="64">
        <v>-92023600</v>
      </c>
      <c r="E43" s="65">
        <v>-92023600</v>
      </c>
      <c r="F43" s="65">
        <v>-682988</v>
      </c>
      <c r="G43" s="65">
        <v>-3840622</v>
      </c>
      <c r="H43" s="65">
        <v>1976439</v>
      </c>
      <c r="I43" s="65">
        <v>-2547171</v>
      </c>
      <c r="J43" s="65">
        <v>-19998405</v>
      </c>
      <c r="K43" s="65">
        <v>-6116085</v>
      </c>
      <c r="L43" s="65">
        <v>0</v>
      </c>
      <c r="M43" s="65">
        <v>-26114490</v>
      </c>
      <c r="N43" s="65">
        <v>0</v>
      </c>
      <c r="O43" s="65">
        <v>-5532147</v>
      </c>
      <c r="P43" s="65">
        <v>-1139045</v>
      </c>
      <c r="Q43" s="65">
        <v>-6671192</v>
      </c>
      <c r="R43" s="65">
        <v>-2441459</v>
      </c>
      <c r="S43" s="65">
        <v>-8592952</v>
      </c>
      <c r="T43" s="65">
        <v>-8780059</v>
      </c>
      <c r="U43" s="65">
        <v>-19814470</v>
      </c>
      <c r="V43" s="65">
        <v>-55147323</v>
      </c>
      <c r="W43" s="65">
        <v>-92023600</v>
      </c>
      <c r="X43" s="65">
        <v>36876277</v>
      </c>
      <c r="Y43" s="66">
        <v>-40.07</v>
      </c>
      <c r="Z43" s="67">
        <v>-92023600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39243667</v>
      </c>
      <c r="C45" s="22">
        <v>32221650</v>
      </c>
      <c r="D45" s="104">
        <v>-4033013</v>
      </c>
      <c r="E45" s="105">
        <v>-4033013</v>
      </c>
      <c r="F45" s="105">
        <v>119872274</v>
      </c>
      <c r="G45" s="105">
        <v>97831219</v>
      </c>
      <c r="H45" s="105">
        <v>90990200</v>
      </c>
      <c r="I45" s="105">
        <v>90990200</v>
      </c>
      <c r="J45" s="105">
        <v>46193518</v>
      </c>
      <c r="K45" s="105">
        <v>76167232</v>
      </c>
      <c r="L45" s="105">
        <v>78992938</v>
      </c>
      <c r="M45" s="105">
        <v>78992938</v>
      </c>
      <c r="N45" s="105">
        <v>73737471</v>
      </c>
      <c r="O45" s="105">
        <v>55219317</v>
      </c>
      <c r="P45" s="105">
        <v>92191153</v>
      </c>
      <c r="Q45" s="105">
        <v>92191153</v>
      </c>
      <c r="R45" s="105">
        <v>70056074</v>
      </c>
      <c r="S45" s="105">
        <v>49724193</v>
      </c>
      <c r="T45" s="105">
        <v>32221650</v>
      </c>
      <c r="U45" s="105">
        <v>32221650</v>
      </c>
      <c r="V45" s="105">
        <v>32221650</v>
      </c>
      <c r="W45" s="105">
        <v>-4033013</v>
      </c>
      <c r="X45" s="105">
        <v>36254663</v>
      </c>
      <c r="Y45" s="106">
        <v>-898.95</v>
      </c>
      <c r="Z45" s="107">
        <v>-4033013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2121886</v>
      </c>
      <c r="C49" s="57"/>
      <c r="D49" s="134">
        <v>2120997</v>
      </c>
      <c r="E49" s="59">
        <v>3801164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58066322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3788962</v>
      </c>
      <c r="C51" s="57"/>
      <c r="D51" s="134">
        <v>0</v>
      </c>
      <c r="E51" s="59">
        <v>277416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82300400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8.756609764685077</v>
      </c>
      <c r="C58" s="5">
        <f>IF(C67=0,0,+(C76/C67)*100)</f>
        <v>0</v>
      </c>
      <c r="D58" s="6">
        <f aca="true" t="shared" si="6" ref="D58:Z58">IF(D67=0,0,+(D76/D67)*100)</f>
        <v>99.99988718846514</v>
      </c>
      <c r="E58" s="7">
        <f t="shared" si="6"/>
        <v>133.99307776950351</v>
      </c>
      <c r="F58" s="7">
        <f t="shared" si="6"/>
        <v>2.0092751447565944</v>
      </c>
      <c r="G58" s="7">
        <f t="shared" si="6"/>
        <v>1.9890021785080865</v>
      </c>
      <c r="H58" s="7">
        <f t="shared" si="6"/>
        <v>0.19817066439956538</v>
      </c>
      <c r="I58" s="7">
        <f t="shared" si="6"/>
        <v>1.2903987918165565</v>
      </c>
      <c r="J58" s="7">
        <f t="shared" si="6"/>
        <v>0.6306805675872695</v>
      </c>
      <c r="K58" s="7">
        <f t="shared" si="6"/>
        <v>10.27038094756378</v>
      </c>
      <c r="L58" s="7">
        <f t="shared" si="6"/>
        <v>0.6607230128868186</v>
      </c>
      <c r="M58" s="7">
        <f t="shared" si="6"/>
        <v>3.7346463800839667</v>
      </c>
      <c r="N58" s="7">
        <f t="shared" si="6"/>
        <v>0.584246171705416</v>
      </c>
      <c r="O58" s="7">
        <f t="shared" si="6"/>
        <v>5.321742689021139</v>
      </c>
      <c r="P58" s="7">
        <f t="shared" si="6"/>
        <v>1.9136374360538384</v>
      </c>
      <c r="Q58" s="7">
        <f t="shared" si="6"/>
        <v>2.451303689666048</v>
      </c>
      <c r="R58" s="7">
        <f t="shared" si="6"/>
        <v>4.121990692487797</v>
      </c>
      <c r="S58" s="7">
        <f t="shared" si="6"/>
        <v>3.9243142788189807</v>
      </c>
      <c r="T58" s="7">
        <f t="shared" si="6"/>
        <v>8.619939565991539</v>
      </c>
      <c r="U58" s="7">
        <f t="shared" si="6"/>
        <v>5.156607174788202</v>
      </c>
      <c r="V58" s="7">
        <f t="shared" si="6"/>
        <v>3.1887211191395557</v>
      </c>
      <c r="W58" s="7">
        <f t="shared" si="6"/>
        <v>133.99307776950351</v>
      </c>
      <c r="X58" s="7">
        <f t="shared" si="6"/>
        <v>0</v>
      </c>
      <c r="Y58" s="7">
        <f t="shared" si="6"/>
        <v>0</v>
      </c>
      <c r="Z58" s="8">
        <f t="shared" si="6"/>
        <v>133.99307776950351</v>
      </c>
    </row>
    <row r="59" spans="1:26" ht="13.5">
      <c r="A59" s="37" t="s">
        <v>31</v>
      </c>
      <c r="B59" s="9">
        <f aca="true" t="shared" si="7" ref="B59:Z66">IF(B68=0,0,+(B77/B68)*100)</f>
        <v>72.86432619615994</v>
      </c>
      <c r="C59" s="9">
        <f t="shared" si="7"/>
        <v>0</v>
      </c>
      <c r="D59" s="2">
        <f t="shared" si="7"/>
        <v>100.00007836284348</v>
      </c>
      <c r="E59" s="10">
        <f t="shared" si="7"/>
        <v>44.60727493900265</v>
      </c>
      <c r="F59" s="10">
        <f t="shared" si="7"/>
        <v>15.513129983176066</v>
      </c>
      <c r="G59" s="10">
        <f t="shared" si="7"/>
        <v>14.323576593123008</v>
      </c>
      <c r="H59" s="10">
        <f t="shared" si="7"/>
        <v>0.3393757946109994</v>
      </c>
      <c r="I59" s="10">
        <f t="shared" si="7"/>
        <v>10.286023595808802</v>
      </c>
      <c r="J59" s="10">
        <f t="shared" si="7"/>
        <v>0</v>
      </c>
      <c r="K59" s="10">
        <f t="shared" si="7"/>
        <v>81.78479994148196</v>
      </c>
      <c r="L59" s="10">
        <f t="shared" si="7"/>
        <v>0</v>
      </c>
      <c r="M59" s="10">
        <f t="shared" si="7"/>
        <v>27.26159998049399</v>
      </c>
      <c r="N59" s="10">
        <f t="shared" si="7"/>
        <v>0</v>
      </c>
      <c r="O59" s="10">
        <f t="shared" si="7"/>
        <v>60.05705508009655</v>
      </c>
      <c r="P59" s="10">
        <f t="shared" si="7"/>
        <v>20.44863823665667</v>
      </c>
      <c r="Q59" s="10">
        <f t="shared" si="7"/>
        <v>26.835231105584405</v>
      </c>
      <c r="R59" s="10">
        <f t="shared" si="7"/>
        <v>60.33062687440568</v>
      </c>
      <c r="S59" s="10">
        <f t="shared" si="7"/>
        <v>20.178823344360282</v>
      </c>
      <c r="T59" s="10">
        <f t="shared" si="7"/>
        <v>40.09305592134141</v>
      </c>
      <c r="U59" s="10">
        <f t="shared" si="7"/>
        <v>40.25383672564641</v>
      </c>
      <c r="V59" s="10">
        <f t="shared" si="7"/>
        <v>26.149716484867806</v>
      </c>
      <c r="W59" s="10">
        <f t="shared" si="7"/>
        <v>44.60727493900265</v>
      </c>
      <c r="X59" s="10">
        <f t="shared" si="7"/>
        <v>0</v>
      </c>
      <c r="Y59" s="10">
        <f t="shared" si="7"/>
        <v>0</v>
      </c>
      <c r="Z59" s="11">
        <f t="shared" si="7"/>
        <v>44.60727493900265</v>
      </c>
    </row>
    <row r="60" spans="1:26" ht="13.5">
      <c r="A60" s="38" t="s">
        <v>32</v>
      </c>
      <c r="B60" s="12">
        <f t="shared" si="7"/>
        <v>6.729101594064388</v>
      </c>
      <c r="C60" s="12">
        <f t="shared" si="7"/>
        <v>0</v>
      </c>
      <c r="D60" s="3">
        <f t="shared" si="7"/>
        <v>99.99982653184477</v>
      </c>
      <c r="E60" s="13">
        <f t="shared" si="7"/>
        <v>169.5611102699881</v>
      </c>
      <c r="F60" s="13">
        <f t="shared" si="7"/>
        <v>0.5235790837792942</v>
      </c>
      <c r="G60" s="13">
        <f t="shared" si="7"/>
        <v>0.6923062781183766</v>
      </c>
      <c r="H60" s="13">
        <f t="shared" si="7"/>
        <v>0.2624984572459092</v>
      </c>
      <c r="I60" s="13">
        <f t="shared" si="7"/>
        <v>0.4628045243050808</v>
      </c>
      <c r="J60" s="13">
        <f t="shared" si="7"/>
        <v>1.0335848922288104</v>
      </c>
      <c r="K60" s="13">
        <f t="shared" si="7"/>
        <v>3.796174738811543</v>
      </c>
      <c r="L60" s="13">
        <f t="shared" si="7"/>
        <v>1.084347104566936</v>
      </c>
      <c r="M60" s="13">
        <f t="shared" si="7"/>
        <v>1.9116388976392051</v>
      </c>
      <c r="N60" s="13">
        <f t="shared" si="7"/>
        <v>0.8083691135719884</v>
      </c>
      <c r="O60" s="13">
        <f t="shared" si="7"/>
        <v>1.2208247696119416</v>
      </c>
      <c r="P60" s="13">
        <f t="shared" si="7"/>
        <v>0.6474227373576499</v>
      </c>
      <c r="Q60" s="13">
        <f t="shared" si="7"/>
        <v>0.8833309072480646</v>
      </c>
      <c r="R60" s="13">
        <f t="shared" si="7"/>
        <v>0.9026140883752313</v>
      </c>
      <c r="S60" s="13">
        <f t="shared" si="7"/>
        <v>3.947642974694834</v>
      </c>
      <c r="T60" s="13">
        <f t="shared" si="7"/>
        <v>6.280681055351003</v>
      </c>
      <c r="U60" s="13">
        <f t="shared" si="7"/>
        <v>2.973156852667443</v>
      </c>
      <c r="V60" s="13">
        <f t="shared" si="7"/>
        <v>1.563481805990282</v>
      </c>
      <c r="W60" s="13">
        <f t="shared" si="7"/>
        <v>169.5611102699881</v>
      </c>
      <c r="X60" s="13">
        <f t="shared" si="7"/>
        <v>0</v>
      </c>
      <c r="Y60" s="13">
        <f t="shared" si="7"/>
        <v>0</v>
      </c>
      <c r="Z60" s="14">
        <f t="shared" si="7"/>
        <v>169.5611102699881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99.99971730477179</v>
      </c>
      <c r="E62" s="13">
        <f t="shared" si="7"/>
        <v>104.04640026701269</v>
      </c>
      <c r="F62" s="13">
        <f t="shared" si="7"/>
        <v>0.4597150221679552</v>
      </c>
      <c r="G62" s="13">
        <f t="shared" si="7"/>
        <v>0.6310247411073924</v>
      </c>
      <c r="H62" s="13">
        <f t="shared" si="7"/>
        <v>0.2624984572459092</v>
      </c>
      <c r="I62" s="13">
        <f t="shared" si="7"/>
        <v>0.4276516561505935</v>
      </c>
      <c r="J62" s="13">
        <f t="shared" si="7"/>
        <v>0.6329281437180398</v>
      </c>
      <c r="K62" s="13">
        <f t="shared" si="7"/>
        <v>3.796174738811543</v>
      </c>
      <c r="L62" s="13">
        <f t="shared" si="7"/>
        <v>1.084347104566936</v>
      </c>
      <c r="M62" s="13">
        <f t="shared" si="7"/>
        <v>1.792526063054916</v>
      </c>
      <c r="N62" s="13">
        <f t="shared" si="7"/>
        <v>0.8083691135719884</v>
      </c>
      <c r="O62" s="13">
        <f t="shared" si="7"/>
        <v>1.2208247696119416</v>
      </c>
      <c r="P62" s="13">
        <f t="shared" si="7"/>
        <v>0.6468473527705919</v>
      </c>
      <c r="Q62" s="13">
        <f t="shared" si="7"/>
        <v>0.8831624291043971</v>
      </c>
      <c r="R62" s="13">
        <f t="shared" si="7"/>
        <v>0.9283140511626837</v>
      </c>
      <c r="S62" s="13">
        <f t="shared" si="7"/>
        <v>3.947642974694834</v>
      </c>
      <c r="T62" s="13">
        <f t="shared" si="7"/>
        <v>6.249598242437804</v>
      </c>
      <c r="U62" s="13">
        <f t="shared" si="7"/>
        <v>3.0162592357658244</v>
      </c>
      <c r="V62" s="13">
        <f t="shared" si="7"/>
        <v>1.5312563380152995</v>
      </c>
      <c r="W62" s="13">
        <f t="shared" si="7"/>
        <v>104.04640026701269</v>
      </c>
      <c r="X62" s="13">
        <f t="shared" si="7"/>
        <v>0</v>
      </c>
      <c r="Y62" s="13">
        <f t="shared" si="7"/>
        <v>0</v>
      </c>
      <c r="Z62" s="14">
        <f t="shared" si="7"/>
        <v>104.04640026701269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0</v>
      </c>
      <c r="F64" s="13">
        <f t="shared" si="7"/>
        <v>-0.29475713357093225</v>
      </c>
      <c r="G64" s="13">
        <f t="shared" si="7"/>
        <v>0</v>
      </c>
      <c r="H64" s="13">
        <f t="shared" si="7"/>
        <v>0</v>
      </c>
      <c r="I64" s="13">
        <f t="shared" si="7"/>
        <v>-1.0792818236836796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0.20173492031470647</v>
      </c>
      <c r="S64" s="13">
        <f t="shared" si="7"/>
        <v>0</v>
      </c>
      <c r="T64" s="13">
        <f t="shared" si="7"/>
        <v>0</v>
      </c>
      <c r="U64" s="13">
        <f t="shared" si="7"/>
        <v>0.6298612512048057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6.729101594064388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100.0000451549995</v>
      </c>
      <c r="E66" s="16">
        <f t="shared" si="7"/>
        <v>96.29100974990979</v>
      </c>
      <c r="F66" s="16">
        <f t="shared" si="7"/>
        <v>0.024090660084086304</v>
      </c>
      <c r="G66" s="16">
        <f t="shared" si="7"/>
        <v>0.09428622256723755</v>
      </c>
      <c r="H66" s="16">
        <f t="shared" si="7"/>
        <v>0</v>
      </c>
      <c r="I66" s="16">
        <f t="shared" si="7"/>
        <v>0.03853032955323845</v>
      </c>
      <c r="J66" s="16">
        <f t="shared" si="7"/>
        <v>0.17173692490920586</v>
      </c>
      <c r="K66" s="16">
        <f t="shared" si="7"/>
        <v>0</v>
      </c>
      <c r="L66" s="16">
        <f t="shared" si="7"/>
        <v>0</v>
      </c>
      <c r="M66" s="16">
        <f t="shared" si="7"/>
        <v>0.055415093686142766</v>
      </c>
      <c r="N66" s="16">
        <f t="shared" si="7"/>
        <v>0</v>
      </c>
      <c r="O66" s="16">
        <f t="shared" si="7"/>
        <v>0</v>
      </c>
      <c r="P66" s="16">
        <f t="shared" si="7"/>
        <v>0.0027464949351051014</v>
      </c>
      <c r="Q66" s="16">
        <f t="shared" si="7"/>
        <v>0.0009897326000705723</v>
      </c>
      <c r="R66" s="16">
        <f t="shared" si="7"/>
        <v>0.004956863200247601</v>
      </c>
      <c r="S66" s="16">
        <f t="shared" si="7"/>
        <v>0</v>
      </c>
      <c r="T66" s="16">
        <f t="shared" si="7"/>
        <v>0.21102797413144833</v>
      </c>
      <c r="U66" s="16">
        <f t="shared" si="7"/>
        <v>0.0446634544494599</v>
      </c>
      <c r="V66" s="16">
        <f t="shared" si="7"/>
        <v>0.033930710853733004</v>
      </c>
      <c r="W66" s="16">
        <f t="shared" si="7"/>
        <v>96.29100974990979</v>
      </c>
      <c r="X66" s="16">
        <f t="shared" si="7"/>
        <v>0</v>
      </c>
      <c r="Y66" s="16">
        <f t="shared" si="7"/>
        <v>0</v>
      </c>
      <c r="Z66" s="17">
        <f t="shared" si="7"/>
        <v>96.29100974990979</v>
      </c>
    </row>
    <row r="67" spans="1:26" ht="13.5" hidden="1">
      <c r="A67" s="41" t="s">
        <v>221</v>
      </c>
      <c r="B67" s="24">
        <v>20338659</v>
      </c>
      <c r="C67" s="24"/>
      <c r="D67" s="25">
        <v>45208143</v>
      </c>
      <c r="E67" s="26">
        <v>33739125</v>
      </c>
      <c r="F67" s="26">
        <v>1865200</v>
      </c>
      <c r="G67" s="26">
        <v>1975664</v>
      </c>
      <c r="H67" s="26">
        <v>2491287</v>
      </c>
      <c r="I67" s="26">
        <v>6332151</v>
      </c>
      <c r="J67" s="26">
        <v>1980876</v>
      </c>
      <c r="K67" s="26">
        <v>2056136</v>
      </c>
      <c r="L67" s="26">
        <v>2371493</v>
      </c>
      <c r="M67" s="26">
        <v>6408505</v>
      </c>
      <c r="N67" s="26">
        <v>3376830</v>
      </c>
      <c r="O67" s="26">
        <v>2717249</v>
      </c>
      <c r="P67" s="26">
        <v>2780464</v>
      </c>
      <c r="Q67" s="26">
        <v>8874543</v>
      </c>
      <c r="R67" s="26">
        <v>3554763</v>
      </c>
      <c r="S67" s="26">
        <v>2241691</v>
      </c>
      <c r="T67" s="26">
        <v>1859549</v>
      </c>
      <c r="U67" s="26">
        <v>7656003</v>
      </c>
      <c r="V67" s="26">
        <v>29271202</v>
      </c>
      <c r="W67" s="26">
        <v>33739125</v>
      </c>
      <c r="X67" s="26"/>
      <c r="Y67" s="25"/>
      <c r="Z67" s="27">
        <v>33739125</v>
      </c>
    </row>
    <row r="68" spans="1:26" ht="13.5" hidden="1">
      <c r="A68" s="37" t="s">
        <v>31</v>
      </c>
      <c r="B68" s="19">
        <v>1204772</v>
      </c>
      <c r="C68" s="19"/>
      <c r="D68" s="20">
        <v>1276115</v>
      </c>
      <c r="E68" s="21">
        <v>2860780</v>
      </c>
      <c r="F68" s="21">
        <v>205065</v>
      </c>
      <c r="G68" s="21">
        <v>215065</v>
      </c>
      <c r="H68" s="21">
        <v>195064</v>
      </c>
      <c r="I68" s="21">
        <v>615194</v>
      </c>
      <c r="J68" s="21">
        <v>205065</v>
      </c>
      <c r="K68" s="21">
        <v>205065</v>
      </c>
      <c r="L68" s="21">
        <v>205065</v>
      </c>
      <c r="M68" s="21">
        <v>615195</v>
      </c>
      <c r="N68" s="21">
        <v>205065</v>
      </c>
      <c r="O68" s="21">
        <v>205065</v>
      </c>
      <c r="P68" s="21">
        <v>205065</v>
      </c>
      <c r="Q68" s="21">
        <v>615195</v>
      </c>
      <c r="R68" s="21">
        <v>205065</v>
      </c>
      <c r="S68" s="21">
        <v>203441</v>
      </c>
      <c r="T68" s="21">
        <v>205038</v>
      </c>
      <c r="U68" s="21">
        <v>613544</v>
      </c>
      <c r="V68" s="21">
        <v>2459128</v>
      </c>
      <c r="W68" s="21">
        <v>2860780</v>
      </c>
      <c r="X68" s="21"/>
      <c r="Y68" s="20"/>
      <c r="Z68" s="23">
        <v>2860780</v>
      </c>
    </row>
    <row r="69" spans="1:26" ht="13.5" hidden="1">
      <c r="A69" s="38" t="s">
        <v>32</v>
      </c>
      <c r="B69" s="19">
        <v>13421227</v>
      </c>
      <c r="C69" s="19"/>
      <c r="D69" s="20">
        <v>32859057</v>
      </c>
      <c r="E69" s="21">
        <v>19378854</v>
      </c>
      <c r="F69" s="21">
        <v>1054091</v>
      </c>
      <c r="G69" s="21">
        <v>1142269</v>
      </c>
      <c r="H69" s="21">
        <v>1628581</v>
      </c>
      <c r="I69" s="21">
        <v>3824941</v>
      </c>
      <c r="J69" s="21">
        <v>1095701</v>
      </c>
      <c r="K69" s="21">
        <v>1144863</v>
      </c>
      <c r="L69" s="21">
        <v>1445017</v>
      </c>
      <c r="M69" s="21">
        <v>3685581</v>
      </c>
      <c r="N69" s="21">
        <v>2440593</v>
      </c>
      <c r="O69" s="21">
        <v>1756927</v>
      </c>
      <c r="P69" s="21">
        <v>1737968</v>
      </c>
      <c r="Q69" s="21">
        <v>5935488</v>
      </c>
      <c r="R69" s="21">
        <v>2522562</v>
      </c>
      <c r="S69" s="21">
        <v>1188532</v>
      </c>
      <c r="T69" s="21">
        <v>1228975</v>
      </c>
      <c r="U69" s="21">
        <v>4940069</v>
      </c>
      <c r="V69" s="21">
        <v>18386079</v>
      </c>
      <c r="W69" s="21">
        <v>19378854</v>
      </c>
      <c r="X69" s="21"/>
      <c r="Y69" s="20"/>
      <c r="Z69" s="23">
        <v>19378854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20163057</v>
      </c>
      <c r="E71" s="21">
        <v>19378854</v>
      </c>
      <c r="F71" s="21">
        <v>1143317</v>
      </c>
      <c r="G71" s="21">
        <v>1142269</v>
      </c>
      <c r="H71" s="21">
        <v>1628581</v>
      </c>
      <c r="I71" s="21">
        <v>3914167</v>
      </c>
      <c r="J71" s="21">
        <v>1095701</v>
      </c>
      <c r="K71" s="21">
        <v>1144863</v>
      </c>
      <c r="L71" s="21">
        <v>1445017</v>
      </c>
      <c r="M71" s="21">
        <v>3685581</v>
      </c>
      <c r="N71" s="21">
        <v>2440593</v>
      </c>
      <c r="O71" s="21">
        <v>1756927</v>
      </c>
      <c r="P71" s="21">
        <v>1737968</v>
      </c>
      <c r="Q71" s="21">
        <v>5935488</v>
      </c>
      <c r="R71" s="21">
        <v>2433336</v>
      </c>
      <c r="S71" s="21">
        <v>1188532</v>
      </c>
      <c r="T71" s="21">
        <v>1228975</v>
      </c>
      <c r="U71" s="21">
        <v>4850843</v>
      </c>
      <c r="V71" s="21">
        <v>18386079</v>
      </c>
      <c r="W71" s="21">
        <v>19378854</v>
      </c>
      <c r="X71" s="21"/>
      <c r="Y71" s="20"/>
      <c r="Z71" s="23">
        <v>19378854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12696000</v>
      </c>
      <c r="E73" s="21"/>
      <c r="F73" s="21">
        <v>-89226</v>
      </c>
      <c r="G73" s="21"/>
      <c r="H73" s="21"/>
      <c r="I73" s="21">
        <v>-89226</v>
      </c>
      <c r="J73" s="21"/>
      <c r="K73" s="21"/>
      <c r="L73" s="21"/>
      <c r="M73" s="21"/>
      <c r="N73" s="21"/>
      <c r="O73" s="21"/>
      <c r="P73" s="21"/>
      <c r="Q73" s="21"/>
      <c r="R73" s="21">
        <v>89226</v>
      </c>
      <c r="S73" s="21"/>
      <c r="T73" s="21"/>
      <c r="U73" s="21">
        <v>89226</v>
      </c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13421227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5712660</v>
      </c>
      <c r="C75" s="28"/>
      <c r="D75" s="29">
        <v>11072971</v>
      </c>
      <c r="E75" s="30">
        <v>11499491</v>
      </c>
      <c r="F75" s="30">
        <v>606044</v>
      </c>
      <c r="G75" s="30">
        <v>618330</v>
      </c>
      <c r="H75" s="30">
        <v>667642</v>
      </c>
      <c r="I75" s="30">
        <v>1892016</v>
      </c>
      <c r="J75" s="30">
        <v>680110</v>
      </c>
      <c r="K75" s="30">
        <v>706208</v>
      </c>
      <c r="L75" s="30">
        <v>721411</v>
      </c>
      <c r="M75" s="30">
        <v>2107729</v>
      </c>
      <c r="N75" s="30">
        <v>731172</v>
      </c>
      <c r="O75" s="30">
        <v>755257</v>
      </c>
      <c r="P75" s="30">
        <v>837431</v>
      </c>
      <c r="Q75" s="30">
        <v>2323860</v>
      </c>
      <c r="R75" s="30">
        <v>827136</v>
      </c>
      <c r="S75" s="30">
        <v>849718</v>
      </c>
      <c r="T75" s="30">
        <v>425536</v>
      </c>
      <c r="U75" s="30">
        <v>2102390</v>
      </c>
      <c r="V75" s="30">
        <v>8425995</v>
      </c>
      <c r="W75" s="30">
        <v>11499491</v>
      </c>
      <c r="X75" s="30"/>
      <c r="Y75" s="29"/>
      <c r="Z75" s="31">
        <v>11499491</v>
      </c>
    </row>
    <row r="76" spans="1:26" ht="13.5" hidden="1">
      <c r="A76" s="42" t="s">
        <v>222</v>
      </c>
      <c r="B76" s="32">
        <v>1780977</v>
      </c>
      <c r="C76" s="32">
        <v>933377</v>
      </c>
      <c r="D76" s="33">
        <v>45208092</v>
      </c>
      <c r="E76" s="34">
        <v>45208092</v>
      </c>
      <c r="F76" s="34">
        <v>37477</v>
      </c>
      <c r="G76" s="34">
        <v>39296</v>
      </c>
      <c r="H76" s="34">
        <v>4937</v>
      </c>
      <c r="I76" s="34">
        <v>81710</v>
      </c>
      <c r="J76" s="34">
        <v>12493</v>
      </c>
      <c r="K76" s="34">
        <v>211173</v>
      </c>
      <c r="L76" s="34">
        <v>15669</v>
      </c>
      <c r="M76" s="34">
        <v>239335</v>
      </c>
      <c r="N76" s="34">
        <v>19729</v>
      </c>
      <c r="O76" s="34">
        <v>144605</v>
      </c>
      <c r="P76" s="34">
        <v>53208</v>
      </c>
      <c r="Q76" s="34">
        <v>217542</v>
      </c>
      <c r="R76" s="34">
        <v>146527</v>
      </c>
      <c r="S76" s="34">
        <v>87971</v>
      </c>
      <c r="T76" s="34">
        <v>160292</v>
      </c>
      <c r="U76" s="34">
        <v>394790</v>
      </c>
      <c r="V76" s="34">
        <v>933377</v>
      </c>
      <c r="W76" s="34">
        <v>45208092</v>
      </c>
      <c r="X76" s="34"/>
      <c r="Y76" s="33"/>
      <c r="Z76" s="35">
        <v>45208092</v>
      </c>
    </row>
    <row r="77" spans="1:26" ht="13.5" hidden="1">
      <c r="A77" s="37" t="s">
        <v>31</v>
      </c>
      <c r="B77" s="19">
        <v>877849</v>
      </c>
      <c r="C77" s="19">
        <v>643055</v>
      </c>
      <c r="D77" s="20">
        <v>1276116</v>
      </c>
      <c r="E77" s="21">
        <v>1276116</v>
      </c>
      <c r="F77" s="21">
        <v>31812</v>
      </c>
      <c r="G77" s="21">
        <v>30805</v>
      </c>
      <c r="H77" s="21">
        <v>662</v>
      </c>
      <c r="I77" s="21">
        <v>63279</v>
      </c>
      <c r="J77" s="21"/>
      <c r="K77" s="21">
        <v>167712</v>
      </c>
      <c r="L77" s="21"/>
      <c r="M77" s="21">
        <v>167712</v>
      </c>
      <c r="N77" s="21"/>
      <c r="O77" s="21">
        <v>123156</v>
      </c>
      <c r="P77" s="21">
        <v>41933</v>
      </c>
      <c r="Q77" s="21">
        <v>165089</v>
      </c>
      <c r="R77" s="21">
        <v>123717</v>
      </c>
      <c r="S77" s="21">
        <v>41052</v>
      </c>
      <c r="T77" s="21">
        <v>82206</v>
      </c>
      <c r="U77" s="21">
        <v>246975</v>
      </c>
      <c r="V77" s="21">
        <v>643055</v>
      </c>
      <c r="W77" s="21">
        <v>1276116</v>
      </c>
      <c r="X77" s="21"/>
      <c r="Y77" s="20"/>
      <c r="Z77" s="23">
        <v>1276116</v>
      </c>
    </row>
    <row r="78" spans="1:26" ht="13.5" hidden="1">
      <c r="A78" s="38" t="s">
        <v>32</v>
      </c>
      <c r="B78" s="19">
        <v>903128</v>
      </c>
      <c r="C78" s="19">
        <v>287463</v>
      </c>
      <c r="D78" s="20">
        <v>32859000</v>
      </c>
      <c r="E78" s="21">
        <v>32859000</v>
      </c>
      <c r="F78" s="21">
        <v>5519</v>
      </c>
      <c r="G78" s="21">
        <v>7908</v>
      </c>
      <c r="H78" s="21">
        <v>4275</v>
      </c>
      <c r="I78" s="21">
        <v>17702</v>
      </c>
      <c r="J78" s="21">
        <v>11325</v>
      </c>
      <c r="K78" s="21">
        <v>43461</v>
      </c>
      <c r="L78" s="21">
        <v>15669</v>
      </c>
      <c r="M78" s="21">
        <v>70455</v>
      </c>
      <c r="N78" s="21">
        <v>19729</v>
      </c>
      <c r="O78" s="21">
        <v>21449</v>
      </c>
      <c r="P78" s="21">
        <v>11252</v>
      </c>
      <c r="Q78" s="21">
        <v>52430</v>
      </c>
      <c r="R78" s="21">
        <v>22769</v>
      </c>
      <c r="S78" s="21">
        <v>46919</v>
      </c>
      <c r="T78" s="21">
        <v>77188</v>
      </c>
      <c r="U78" s="21">
        <v>146876</v>
      </c>
      <c r="V78" s="21">
        <v>287463</v>
      </c>
      <c r="W78" s="21">
        <v>32859000</v>
      </c>
      <c r="X78" s="21"/>
      <c r="Y78" s="20"/>
      <c r="Z78" s="23">
        <v>32859000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>
        <v>281538</v>
      </c>
      <c r="D80" s="20">
        <v>20163000</v>
      </c>
      <c r="E80" s="21">
        <v>20163000</v>
      </c>
      <c r="F80" s="21">
        <v>5256</v>
      </c>
      <c r="G80" s="21">
        <v>7208</v>
      </c>
      <c r="H80" s="21">
        <v>4275</v>
      </c>
      <c r="I80" s="21">
        <v>16739</v>
      </c>
      <c r="J80" s="21">
        <v>6935</v>
      </c>
      <c r="K80" s="21">
        <v>43461</v>
      </c>
      <c r="L80" s="21">
        <v>15669</v>
      </c>
      <c r="M80" s="21">
        <v>66065</v>
      </c>
      <c r="N80" s="21">
        <v>19729</v>
      </c>
      <c r="O80" s="21">
        <v>21449</v>
      </c>
      <c r="P80" s="21">
        <v>11242</v>
      </c>
      <c r="Q80" s="21">
        <v>52420</v>
      </c>
      <c r="R80" s="21">
        <v>22589</v>
      </c>
      <c r="S80" s="21">
        <v>46919</v>
      </c>
      <c r="T80" s="21">
        <v>76806</v>
      </c>
      <c r="U80" s="21">
        <v>146314</v>
      </c>
      <c r="V80" s="21">
        <v>281538</v>
      </c>
      <c r="W80" s="21">
        <v>20163000</v>
      </c>
      <c r="X80" s="21"/>
      <c r="Y80" s="20"/>
      <c r="Z80" s="23">
        <v>20163000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>
        <v>3196</v>
      </c>
      <c r="D82" s="20">
        <v>12696000</v>
      </c>
      <c r="E82" s="21">
        <v>12696000</v>
      </c>
      <c r="F82" s="21">
        <v>263</v>
      </c>
      <c r="G82" s="21">
        <v>700</v>
      </c>
      <c r="H82" s="21"/>
      <c r="I82" s="21">
        <v>963</v>
      </c>
      <c r="J82" s="21">
        <v>1661</v>
      </c>
      <c r="K82" s="21"/>
      <c r="L82" s="21"/>
      <c r="M82" s="21">
        <v>1661</v>
      </c>
      <c r="N82" s="21"/>
      <c r="O82" s="21"/>
      <c r="P82" s="21">
        <v>10</v>
      </c>
      <c r="Q82" s="21">
        <v>10</v>
      </c>
      <c r="R82" s="21">
        <v>180</v>
      </c>
      <c r="S82" s="21"/>
      <c r="T82" s="21">
        <v>382</v>
      </c>
      <c r="U82" s="21">
        <v>562</v>
      </c>
      <c r="V82" s="21">
        <v>3196</v>
      </c>
      <c r="W82" s="21">
        <v>12696000</v>
      </c>
      <c r="X82" s="21"/>
      <c r="Y82" s="20"/>
      <c r="Z82" s="23">
        <v>12696000</v>
      </c>
    </row>
    <row r="83" spans="1:26" ht="13.5" hidden="1">
      <c r="A83" s="39" t="s">
        <v>107</v>
      </c>
      <c r="B83" s="19">
        <v>903128</v>
      </c>
      <c r="C83" s="19">
        <v>2729</v>
      </c>
      <c r="D83" s="20"/>
      <c r="E83" s="21"/>
      <c r="F83" s="21"/>
      <c r="G83" s="21"/>
      <c r="H83" s="21"/>
      <c r="I83" s="21"/>
      <c r="J83" s="21">
        <v>2729</v>
      </c>
      <c r="K83" s="21"/>
      <c r="L83" s="21"/>
      <c r="M83" s="21">
        <v>2729</v>
      </c>
      <c r="N83" s="21"/>
      <c r="O83" s="21"/>
      <c r="P83" s="21"/>
      <c r="Q83" s="21"/>
      <c r="R83" s="21"/>
      <c r="S83" s="21"/>
      <c r="T83" s="21"/>
      <c r="U83" s="21"/>
      <c r="V83" s="21">
        <v>2729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2859</v>
      </c>
      <c r="D84" s="29">
        <v>11072976</v>
      </c>
      <c r="E84" s="30">
        <v>11072976</v>
      </c>
      <c r="F84" s="30">
        <v>146</v>
      </c>
      <c r="G84" s="30">
        <v>583</v>
      </c>
      <c r="H84" s="30"/>
      <c r="I84" s="30">
        <v>729</v>
      </c>
      <c r="J84" s="30">
        <v>1168</v>
      </c>
      <c r="K84" s="30"/>
      <c r="L84" s="30"/>
      <c r="M84" s="30">
        <v>1168</v>
      </c>
      <c r="N84" s="30"/>
      <c r="O84" s="30"/>
      <c r="P84" s="30">
        <v>23</v>
      </c>
      <c r="Q84" s="30">
        <v>23</v>
      </c>
      <c r="R84" s="30">
        <v>41</v>
      </c>
      <c r="S84" s="30"/>
      <c r="T84" s="30">
        <v>898</v>
      </c>
      <c r="U84" s="30">
        <v>939</v>
      </c>
      <c r="V84" s="30">
        <v>2859</v>
      </c>
      <c r="W84" s="30">
        <v>11072976</v>
      </c>
      <c r="X84" s="30"/>
      <c r="Y84" s="29"/>
      <c r="Z84" s="31">
        <v>11072976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170354993</v>
      </c>
      <c r="D5" s="158">
        <f>SUM(D6:D8)</f>
        <v>0</v>
      </c>
      <c r="E5" s="159">
        <f t="shared" si="0"/>
        <v>160596965</v>
      </c>
      <c r="F5" s="105">
        <f t="shared" si="0"/>
        <v>176761840</v>
      </c>
      <c r="G5" s="105">
        <f t="shared" si="0"/>
        <v>59321332</v>
      </c>
      <c r="H5" s="105">
        <f t="shared" si="0"/>
        <v>899577</v>
      </c>
      <c r="I5" s="105">
        <f t="shared" si="0"/>
        <v>1021569</v>
      </c>
      <c r="J5" s="105">
        <f t="shared" si="0"/>
        <v>61242478</v>
      </c>
      <c r="K5" s="105">
        <f t="shared" si="0"/>
        <v>970894</v>
      </c>
      <c r="L5" s="105">
        <f t="shared" si="0"/>
        <v>46670300</v>
      </c>
      <c r="M5" s="105">
        <f t="shared" si="0"/>
        <v>2005846</v>
      </c>
      <c r="N5" s="105">
        <f t="shared" si="0"/>
        <v>49647040</v>
      </c>
      <c r="O5" s="105">
        <f t="shared" si="0"/>
        <v>1028716</v>
      </c>
      <c r="P5" s="105">
        <f t="shared" si="0"/>
        <v>1033066</v>
      </c>
      <c r="Q5" s="105">
        <f t="shared" si="0"/>
        <v>36047767</v>
      </c>
      <c r="R5" s="105">
        <f t="shared" si="0"/>
        <v>38109549</v>
      </c>
      <c r="S5" s="105">
        <f t="shared" si="0"/>
        <v>1104258</v>
      </c>
      <c r="T5" s="105">
        <f t="shared" si="0"/>
        <v>1138214</v>
      </c>
      <c r="U5" s="105">
        <f t="shared" si="0"/>
        <v>1105105</v>
      </c>
      <c r="V5" s="105">
        <f t="shared" si="0"/>
        <v>3347577</v>
      </c>
      <c r="W5" s="105">
        <f t="shared" si="0"/>
        <v>152346644</v>
      </c>
      <c r="X5" s="105">
        <f t="shared" si="0"/>
        <v>176761840</v>
      </c>
      <c r="Y5" s="105">
        <f t="shared" si="0"/>
        <v>-24415196</v>
      </c>
      <c r="Z5" s="142">
        <f>+IF(X5&lt;&gt;0,+(Y5/X5)*100,0)</f>
        <v>-13.81248124595218</v>
      </c>
      <c r="AA5" s="158">
        <f>SUM(AA6:AA8)</f>
        <v>176761840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>
        <v>15395</v>
      </c>
      <c r="L6" s="65"/>
      <c r="M6" s="65"/>
      <c r="N6" s="65">
        <v>15395</v>
      </c>
      <c r="O6" s="65"/>
      <c r="P6" s="65"/>
      <c r="Q6" s="65"/>
      <c r="R6" s="65"/>
      <c r="S6" s="65"/>
      <c r="T6" s="65"/>
      <c r="U6" s="65"/>
      <c r="V6" s="65"/>
      <c r="W6" s="65">
        <v>15395</v>
      </c>
      <c r="X6" s="65"/>
      <c r="Y6" s="65">
        <v>15395</v>
      </c>
      <c r="Z6" s="145">
        <v>0</v>
      </c>
      <c r="AA6" s="160"/>
    </row>
    <row r="7" spans="1:27" ht="13.5">
      <c r="A7" s="143" t="s">
        <v>76</v>
      </c>
      <c r="B7" s="141"/>
      <c r="C7" s="162">
        <v>170354993</v>
      </c>
      <c r="D7" s="162"/>
      <c r="E7" s="163">
        <v>154552365</v>
      </c>
      <c r="F7" s="164">
        <v>176761840</v>
      </c>
      <c r="G7" s="164">
        <v>59321332</v>
      </c>
      <c r="H7" s="164">
        <v>899577</v>
      </c>
      <c r="I7" s="164">
        <v>1021569</v>
      </c>
      <c r="J7" s="164">
        <v>61242478</v>
      </c>
      <c r="K7" s="164">
        <v>955499</v>
      </c>
      <c r="L7" s="164">
        <v>46670300</v>
      </c>
      <c r="M7" s="164">
        <v>2005846</v>
      </c>
      <c r="N7" s="164">
        <v>49631645</v>
      </c>
      <c r="O7" s="164">
        <v>1028716</v>
      </c>
      <c r="P7" s="164">
        <v>1033066</v>
      </c>
      <c r="Q7" s="164">
        <v>36047767</v>
      </c>
      <c r="R7" s="164">
        <v>38109549</v>
      </c>
      <c r="S7" s="164">
        <v>1104258</v>
      </c>
      <c r="T7" s="164">
        <v>1138214</v>
      </c>
      <c r="U7" s="164">
        <v>1105105</v>
      </c>
      <c r="V7" s="164">
        <v>3347577</v>
      </c>
      <c r="W7" s="164">
        <v>152331249</v>
      </c>
      <c r="X7" s="164">
        <v>176761840</v>
      </c>
      <c r="Y7" s="164">
        <v>-24430591</v>
      </c>
      <c r="Z7" s="146">
        <v>-13.82</v>
      </c>
      <c r="AA7" s="162">
        <v>176761840</v>
      </c>
    </row>
    <row r="8" spans="1:27" ht="13.5">
      <c r="A8" s="143" t="s">
        <v>77</v>
      </c>
      <c r="B8" s="141"/>
      <c r="C8" s="160"/>
      <c r="D8" s="160"/>
      <c r="E8" s="161">
        <v>6044600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3178600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229509</v>
      </c>
      <c r="R9" s="105">
        <f t="shared" si="1"/>
        <v>229509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229509</v>
      </c>
      <c r="X9" s="105">
        <f t="shared" si="1"/>
        <v>0</v>
      </c>
      <c r="Y9" s="105">
        <f t="shared" si="1"/>
        <v>229509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>
        <v>3178600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v>229509</v>
      </c>
      <c r="R10" s="65">
        <v>229509</v>
      </c>
      <c r="S10" s="65"/>
      <c r="T10" s="65"/>
      <c r="U10" s="65"/>
      <c r="V10" s="65"/>
      <c r="W10" s="65">
        <v>229509</v>
      </c>
      <c r="X10" s="65"/>
      <c r="Y10" s="65">
        <v>229509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24925000</v>
      </c>
      <c r="F15" s="105">
        <f t="shared" si="2"/>
        <v>18049132</v>
      </c>
      <c r="G15" s="105">
        <f t="shared" si="2"/>
        <v>0</v>
      </c>
      <c r="H15" s="105">
        <f t="shared" si="2"/>
        <v>0</v>
      </c>
      <c r="I15" s="105">
        <f t="shared" si="2"/>
        <v>1470800</v>
      </c>
      <c r="J15" s="105">
        <f t="shared" si="2"/>
        <v>1470800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1470800</v>
      </c>
      <c r="X15" s="105">
        <f t="shared" si="2"/>
        <v>18049132</v>
      </c>
      <c r="Y15" s="105">
        <f t="shared" si="2"/>
        <v>-16578332</v>
      </c>
      <c r="Z15" s="142">
        <f>+IF(X15&lt;&gt;0,+(Y15/X15)*100,0)</f>
        <v>-91.85113167768955</v>
      </c>
      <c r="AA15" s="158">
        <f>SUM(AA16:AA18)</f>
        <v>18049132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>
        <v>24925000</v>
      </c>
      <c r="F17" s="65">
        <v>18049132</v>
      </c>
      <c r="G17" s="65"/>
      <c r="H17" s="65"/>
      <c r="I17" s="65">
        <v>1470800</v>
      </c>
      <c r="J17" s="65">
        <v>1470800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>
        <v>1470800</v>
      </c>
      <c r="X17" s="65">
        <v>18049132</v>
      </c>
      <c r="Y17" s="65">
        <v>-16578332</v>
      </c>
      <c r="Z17" s="145">
        <v>-91.85</v>
      </c>
      <c r="AA17" s="160">
        <v>18049132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95661587</v>
      </c>
      <c r="F19" s="105">
        <f t="shared" si="3"/>
        <v>22594690</v>
      </c>
      <c r="G19" s="105">
        <f t="shared" si="3"/>
        <v>2122091</v>
      </c>
      <c r="H19" s="105">
        <f t="shared" si="3"/>
        <v>1142569</v>
      </c>
      <c r="I19" s="105">
        <f t="shared" si="3"/>
        <v>1628581</v>
      </c>
      <c r="J19" s="105">
        <f t="shared" si="3"/>
        <v>4893241</v>
      </c>
      <c r="K19" s="105">
        <f t="shared" si="3"/>
        <v>1096701</v>
      </c>
      <c r="L19" s="105">
        <f t="shared" si="3"/>
        <v>1145263</v>
      </c>
      <c r="M19" s="105">
        <f t="shared" si="3"/>
        <v>1448735</v>
      </c>
      <c r="N19" s="105">
        <f t="shared" si="3"/>
        <v>3690699</v>
      </c>
      <c r="O19" s="105">
        <f t="shared" si="3"/>
        <v>4578799</v>
      </c>
      <c r="P19" s="105">
        <f t="shared" si="3"/>
        <v>1757653</v>
      </c>
      <c r="Q19" s="105">
        <f t="shared" si="3"/>
        <v>1739068</v>
      </c>
      <c r="R19" s="105">
        <f t="shared" si="3"/>
        <v>8075520</v>
      </c>
      <c r="S19" s="105">
        <f t="shared" si="3"/>
        <v>2526362</v>
      </c>
      <c r="T19" s="105">
        <f t="shared" si="3"/>
        <v>10195582</v>
      </c>
      <c r="U19" s="105">
        <f t="shared" si="3"/>
        <v>1232981</v>
      </c>
      <c r="V19" s="105">
        <f t="shared" si="3"/>
        <v>13954925</v>
      </c>
      <c r="W19" s="105">
        <f t="shared" si="3"/>
        <v>30614385</v>
      </c>
      <c r="X19" s="105">
        <f t="shared" si="3"/>
        <v>22594690</v>
      </c>
      <c r="Y19" s="105">
        <f t="shared" si="3"/>
        <v>8019695</v>
      </c>
      <c r="Z19" s="142">
        <f>+IF(X19&lt;&gt;0,+(Y19/X19)*100,0)</f>
        <v>35.493715558832626</v>
      </c>
      <c r="AA19" s="158">
        <f>SUM(AA20:AA23)</f>
        <v>22594690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>
        <v>44965587</v>
      </c>
      <c r="F21" s="65">
        <v>22594690</v>
      </c>
      <c r="G21" s="65">
        <v>2211317</v>
      </c>
      <c r="H21" s="65">
        <v>1142569</v>
      </c>
      <c r="I21" s="65">
        <v>1628581</v>
      </c>
      <c r="J21" s="65">
        <v>4982467</v>
      </c>
      <c r="K21" s="65">
        <v>1096701</v>
      </c>
      <c r="L21" s="65">
        <v>1145263</v>
      </c>
      <c r="M21" s="65">
        <v>1448735</v>
      </c>
      <c r="N21" s="65">
        <v>3690699</v>
      </c>
      <c r="O21" s="65">
        <v>4578799</v>
      </c>
      <c r="P21" s="65">
        <v>1757653</v>
      </c>
      <c r="Q21" s="65">
        <v>1739068</v>
      </c>
      <c r="R21" s="65">
        <v>8075520</v>
      </c>
      <c r="S21" s="65">
        <v>2437136</v>
      </c>
      <c r="T21" s="65">
        <v>10195582</v>
      </c>
      <c r="U21" s="65">
        <v>1232981</v>
      </c>
      <c r="V21" s="65">
        <v>13865699</v>
      </c>
      <c r="W21" s="65">
        <v>30614385</v>
      </c>
      <c r="X21" s="65">
        <v>22594690</v>
      </c>
      <c r="Y21" s="65">
        <v>8019695</v>
      </c>
      <c r="Z21" s="145">
        <v>35.49</v>
      </c>
      <c r="AA21" s="160">
        <v>22594690</v>
      </c>
    </row>
    <row r="22" spans="1:27" ht="13.5">
      <c r="A22" s="143" t="s">
        <v>91</v>
      </c>
      <c r="B22" s="141"/>
      <c r="C22" s="162"/>
      <c r="D22" s="162"/>
      <c r="E22" s="163">
        <v>38000000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>
        <v>12696000</v>
      </c>
      <c r="F23" s="65"/>
      <c r="G23" s="65">
        <v>-89226</v>
      </c>
      <c r="H23" s="65"/>
      <c r="I23" s="65"/>
      <c r="J23" s="65">
        <v>-89226</v>
      </c>
      <c r="K23" s="65"/>
      <c r="L23" s="65"/>
      <c r="M23" s="65"/>
      <c r="N23" s="65"/>
      <c r="O23" s="65"/>
      <c r="P23" s="65"/>
      <c r="Q23" s="65"/>
      <c r="R23" s="65"/>
      <c r="S23" s="65">
        <v>89226</v>
      </c>
      <c r="T23" s="65"/>
      <c r="U23" s="65"/>
      <c r="V23" s="65">
        <v>89226</v>
      </c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170354993</v>
      </c>
      <c r="D25" s="177">
        <f>+D5+D9+D15+D19+D24</f>
        <v>0</v>
      </c>
      <c r="E25" s="178">
        <f t="shared" si="4"/>
        <v>284362152</v>
      </c>
      <c r="F25" s="78">
        <f t="shared" si="4"/>
        <v>217405662</v>
      </c>
      <c r="G25" s="78">
        <f t="shared" si="4"/>
        <v>61443423</v>
      </c>
      <c r="H25" s="78">
        <f t="shared" si="4"/>
        <v>2042146</v>
      </c>
      <c r="I25" s="78">
        <f t="shared" si="4"/>
        <v>4120950</v>
      </c>
      <c r="J25" s="78">
        <f t="shared" si="4"/>
        <v>67606519</v>
      </c>
      <c r="K25" s="78">
        <f t="shared" si="4"/>
        <v>2067595</v>
      </c>
      <c r="L25" s="78">
        <f t="shared" si="4"/>
        <v>47815563</v>
      </c>
      <c r="M25" s="78">
        <f t="shared" si="4"/>
        <v>3454581</v>
      </c>
      <c r="N25" s="78">
        <f t="shared" si="4"/>
        <v>53337739</v>
      </c>
      <c r="O25" s="78">
        <f t="shared" si="4"/>
        <v>5607515</v>
      </c>
      <c r="P25" s="78">
        <f t="shared" si="4"/>
        <v>2790719</v>
      </c>
      <c r="Q25" s="78">
        <f t="shared" si="4"/>
        <v>38016344</v>
      </c>
      <c r="R25" s="78">
        <f t="shared" si="4"/>
        <v>46414578</v>
      </c>
      <c r="S25" s="78">
        <f t="shared" si="4"/>
        <v>3630620</v>
      </c>
      <c r="T25" s="78">
        <f t="shared" si="4"/>
        <v>11333796</v>
      </c>
      <c r="U25" s="78">
        <f t="shared" si="4"/>
        <v>2338086</v>
      </c>
      <c r="V25" s="78">
        <f t="shared" si="4"/>
        <v>17302502</v>
      </c>
      <c r="W25" s="78">
        <f t="shared" si="4"/>
        <v>184661338</v>
      </c>
      <c r="X25" s="78">
        <f t="shared" si="4"/>
        <v>217405662</v>
      </c>
      <c r="Y25" s="78">
        <f t="shared" si="4"/>
        <v>-32744324</v>
      </c>
      <c r="Z25" s="179">
        <f>+IF(X25&lt;&gt;0,+(Y25/X25)*100,0)</f>
        <v>-15.0613943072007</v>
      </c>
      <c r="AA25" s="177">
        <f>+AA5+AA9+AA15+AA19+AA24</f>
        <v>217405662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136773484</v>
      </c>
      <c r="D28" s="158">
        <f>SUM(D29:D31)</f>
        <v>0</v>
      </c>
      <c r="E28" s="159">
        <f t="shared" si="5"/>
        <v>126911208</v>
      </c>
      <c r="F28" s="105">
        <f t="shared" si="5"/>
        <v>115372898</v>
      </c>
      <c r="G28" s="105">
        <f t="shared" si="5"/>
        <v>10433596</v>
      </c>
      <c r="H28" s="105">
        <f t="shared" si="5"/>
        <v>7069549</v>
      </c>
      <c r="I28" s="105">
        <f t="shared" si="5"/>
        <v>7079957</v>
      </c>
      <c r="J28" s="105">
        <f t="shared" si="5"/>
        <v>24583102</v>
      </c>
      <c r="K28" s="105">
        <f t="shared" si="5"/>
        <v>8078175</v>
      </c>
      <c r="L28" s="105">
        <f t="shared" si="5"/>
        <v>16487397</v>
      </c>
      <c r="M28" s="105">
        <f t="shared" si="5"/>
        <v>327522</v>
      </c>
      <c r="N28" s="105">
        <f t="shared" si="5"/>
        <v>24893094</v>
      </c>
      <c r="O28" s="105">
        <f t="shared" si="5"/>
        <v>12535164</v>
      </c>
      <c r="P28" s="105">
        <f t="shared" si="5"/>
        <v>7637212</v>
      </c>
      <c r="Q28" s="105">
        <f t="shared" si="5"/>
        <v>9146691</v>
      </c>
      <c r="R28" s="105">
        <f t="shared" si="5"/>
        <v>29319067</v>
      </c>
      <c r="S28" s="105">
        <f t="shared" si="5"/>
        <v>9425903</v>
      </c>
      <c r="T28" s="105">
        <f t="shared" si="5"/>
        <v>13224110</v>
      </c>
      <c r="U28" s="105">
        <f t="shared" si="5"/>
        <v>8841564</v>
      </c>
      <c r="V28" s="105">
        <f t="shared" si="5"/>
        <v>31491577</v>
      </c>
      <c r="W28" s="105">
        <f t="shared" si="5"/>
        <v>110286840</v>
      </c>
      <c r="X28" s="105">
        <f t="shared" si="5"/>
        <v>115372898</v>
      </c>
      <c r="Y28" s="105">
        <f t="shared" si="5"/>
        <v>-5086058</v>
      </c>
      <c r="Z28" s="142">
        <f>+IF(X28&lt;&gt;0,+(Y28/X28)*100,0)</f>
        <v>-4.408364605697952</v>
      </c>
      <c r="AA28" s="158">
        <f>SUM(AA29:AA31)</f>
        <v>115372898</v>
      </c>
    </row>
    <row r="29" spans="1:27" ht="13.5">
      <c r="A29" s="143" t="s">
        <v>75</v>
      </c>
      <c r="B29" s="141"/>
      <c r="C29" s="160"/>
      <c r="D29" s="160"/>
      <c r="E29" s="161">
        <v>35595275</v>
      </c>
      <c r="F29" s="65">
        <v>43364421</v>
      </c>
      <c r="G29" s="65">
        <v>5647795</v>
      </c>
      <c r="H29" s="65">
        <v>1174857</v>
      </c>
      <c r="I29" s="65">
        <v>3191927</v>
      </c>
      <c r="J29" s="65">
        <v>10014579</v>
      </c>
      <c r="K29" s="65">
        <v>3607499</v>
      </c>
      <c r="L29" s="65">
        <v>5960297</v>
      </c>
      <c r="M29" s="65">
        <v>14000</v>
      </c>
      <c r="N29" s="65">
        <v>9581796</v>
      </c>
      <c r="O29" s="65">
        <v>3893566</v>
      </c>
      <c r="P29" s="65">
        <v>2908229</v>
      </c>
      <c r="Q29" s="65">
        <v>3293613</v>
      </c>
      <c r="R29" s="65">
        <v>10095408</v>
      </c>
      <c r="S29" s="65">
        <v>3645051</v>
      </c>
      <c r="T29" s="65">
        <v>3779778</v>
      </c>
      <c r="U29" s="65">
        <v>2599118</v>
      </c>
      <c r="V29" s="65">
        <v>10023947</v>
      </c>
      <c r="W29" s="65">
        <v>39715730</v>
      </c>
      <c r="X29" s="65">
        <v>43364421</v>
      </c>
      <c r="Y29" s="65">
        <v>-3648691</v>
      </c>
      <c r="Z29" s="145">
        <v>-8.41</v>
      </c>
      <c r="AA29" s="160">
        <v>43364421</v>
      </c>
    </row>
    <row r="30" spans="1:27" ht="13.5">
      <c r="A30" s="143" t="s">
        <v>76</v>
      </c>
      <c r="B30" s="141"/>
      <c r="C30" s="162">
        <v>136773484</v>
      </c>
      <c r="D30" s="162"/>
      <c r="E30" s="163">
        <v>22520910</v>
      </c>
      <c r="F30" s="164">
        <v>28632694</v>
      </c>
      <c r="G30" s="164">
        <v>1742948</v>
      </c>
      <c r="H30" s="164">
        <v>1049269</v>
      </c>
      <c r="I30" s="164">
        <v>960606</v>
      </c>
      <c r="J30" s="164">
        <v>3752823</v>
      </c>
      <c r="K30" s="164">
        <v>1151160</v>
      </c>
      <c r="L30" s="164">
        <v>4170251</v>
      </c>
      <c r="M30" s="164">
        <v>20796</v>
      </c>
      <c r="N30" s="164">
        <v>5342207</v>
      </c>
      <c r="O30" s="164">
        <v>5145784</v>
      </c>
      <c r="P30" s="164">
        <v>855972</v>
      </c>
      <c r="Q30" s="164">
        <v>1756448</v>
      </c>
      <c r="R30" s="164">
        <v>7758204</v>
      </c>
      <c r="S30" s="164">
        <v>2804452</v>
      </c>
      <c r="T30" s="164">
        <v>6722026</v>
      </c>
      <c r="U30" s="164">
        <v>2630245</v>
      </c>
      <c r="V30" s="164">
        <v>12156723</v>
      </c>
      <c r="W30" s="164">
        <v>29009957</v>
      </c>
      <c r="X30" s="164">
        <v>28632694</v>
      </c>
      <c r="Y30" s="164">
        <v>377263</v>
      </c>
      <c r="Z30" s="146">
        <v>1.32</v>
      </c>
      <c r="AA30" s="162">
        <v>28632694</v>
      </c>
    </row>
    <row r="31" spans="1:27" ht="13.5">
      <c r="A31" s="143" t="s">
        <v>77</v>
      </c>
      <c r="B31" s="141"/>
      <c r="C31" s="160"/>
      <c r="D31" s="160"/>
      <c r="E31" s="161">
        <v>68795023</v>
      </c>
      <c r="F31" s="65">
        <v>43375783</v>
      </c>
      <c r="G31" s="65">
        <v>3042853</v>
      </c>
      <c r="H31" s="65">
        <v>4845423</v>
      </c>
      <c r="I31" s="65">
        <v>2927424</v>
      </c>
      <c r="J31" s="65">
        <v>10815700</v>
      </c>
      <c r="K31" s="65">
        <v>3319516</v>
      </c>
      <c r="L31" s="65">
        <v>6356849</v>
      </c>
      <c r="M31" s="65">
        <v>292726</v>
      </c>
      <c r="N31" s="65">
        <v>9969091</v>
      </c>
      <c r="O31" s="65">
        <v>3495814</v>
      </c>
      <c r="P31" s="65">
        <v>3873011</v>
      </c>
      <c r="Q31" s="65">
        <v>4096630</v>
      </c>
      <c r="R31" s="65">
        <v>11465455</v>
      </c>
      <c r="S31" s="65">
        <v>2976400</v>
      </c>
      <c r="T31" s="65">
        <v>2722306</v>
      </c>
      <c r="U31" s="65">
        <v>3612201</v>
      </c>
      <c r="V31" s="65">
        <v>9310907</v>
      </c>
      <c r="W31" s="65">
        <v>41561153</v>
      </c>
      <c r="X31" s="65">
        <v>43375783</v>
      </c>
      <c r="Y31" s="65">
        <v>-1814630</v>
      </c>
      <c r="Z31" s="145">
        <v>-4.18</v>
      </c>
      <c r="AA31" s="160">
        <v>43375783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6623951</v>
      </c>
      <c r="F32" s="105">
        <f t="shared" si="6"/>
        <v>9004595</v>
      </c>
      <c r="G32" s="105">
        <f t="shared" si="6"/>
        <v>586061</v>
      </c>
      <c r="H32" s="105">
        <f t="shared" si="6"/>
        <v>0</v>
      </c>
      <c r="I32" s="105">
        <f t="shared" si="6"/>
        <v>368413</v>
      </c>
      <c r="J32" s="105">
        <f t="shared" si="6"/>
        <v>954474</v>
      </c>
      <c r="K32" s="105">
        <f t="shared" si="6"/>
        <v>252162</v>
      </c>
      <c r="L32" s="105">
        <f t="shared" si="6"/>
        <v>630012</v>
      </c>
      <c r="M32" s="105">
        <f t="shared" si="6"/>
        <v>0</v>
      </c>
      <c r="N32" s="105">
        <f t="shared" si="6"/>
        <v>882174</v>
      </c>
      <c r="O32" s="105">
        <f t="shared" si="6"/>
        <v>361225</v>
      </c>
      <c r="P32" s="105">
        <f t="shared" si="6"/>
        <v>587593</v>
      </c>
      <c r="Q32" s="105">
        <f t="shared" si="6"/>
        <v>345495</v>
      </c>
      <c r="R32" s="105">
        <f t="shared" si="6"/>
        <v>1294313</v>
      </c>
      <c r="S32" s="105">
        <f t="shared" si="6"/>
        <v>432454</v>
      </c>
      <c r="T32" s="105">
        <f t="shared" si="6"/>
        <v>488086</v>
      </c>
      <c r="U32" s="105">
        <f t="shared" si="6"/>
        <v>558710</v>
      </c>
      <c r="V32" s="105">
        <f t="shared" si="6"/>
        <v>1479250</v>
      </c>
      <c r="W32" s="105">
        <f t="shared" si="6"/>
        <v>4610211</v>
      </c>
      <c r="X32" s="105">
        <f t="shared" si="6"/>
        <v>9004595</v>
      </c>
      <c r="Y32" s="105">
        <f t="shared" si="6"/>
        <v>-4394384</v>
      </c>
      <c r="Z32" s="142">
        <f>+IF(X32&lt;&gt;0,+(Y32/X32)*100,0)</f>
        <v>-48.80157297468681</v>
      </c>
      <c r="AA32" s="158">
        <f>SUM(AA33:AA37)</f>
        <v>9004595</v>
      </c>
    </row>
    <row r="33" spans="1:27" ht="13.5">
      <c r="A33" s="143" t="s">
        <v>79</v>
      </c>
      <c r="B33" s="141"/>
      <c r="C33" s="160"/>
      <c r="D33" s="160"/>
      <c r="E33" s="161">
        <v>3487041</v>
      </c>
      <c r="F33" s="65">
        <v>3434895</v>
      </c>
      <c r="G33" s="65">
        <v>273696</v>
      </c>
      <c r="H33" s="65"/>
      <c r="I33" s="65">
        <v>197177</v>
      </c>
      <c r="J33" s="65">
        <v>470873</v>
      </c>
      <c r="K33" s="65">
        <v>114552</v>
      </c>
      <c r="L33" s="65">
        <v>310179</v>
      </c>
      <c r="M33" s="65"/>
      <c r="N33" s="65">
        <v>424731</v>
      </c>
      <c r="O33" s="65">
        <v>124695</v>
      </c>
      <c r="P33" s="65">
        <v>143322</v>
      </c>
      <c r="Q33" s="65">
        <v>156692</v>
      </c>
      <c r="R33" s="65">
        <v>424709</v>
      </c>
      <c r="S33" s="65">
        <v>227637</v>
      </c>
      <c r="T33" s="65">
        <v>271089</v>
      </c>
      <c r="U33" s="65">
        <v>96537</v>
      </c>
      <c r="V33" s="65">
        <v>595263</v>
      </c>
      <c r="W33" s="65">
        <v>1915576</v>
      </c>
      <c r="X33" s="65">
        <v>3434895</v>
      </c>
      <c r="Y33" s="65">
        <v>-1519319</v>
      </c>
      <c r="Z33" s="145">
        <v>-44.23</v>
      </c>
      <c r="AA33" s="160">
        <v>3434895</v>
      </c>
    </row>
    <row r="34" spans="1:27" ht="13.5">
      <c r="A34" s="143" t="s">
        <v>80</v>
      </c>
      <c r="B34" s="141"/>
      <c r="C34" s="160"/>
      <c r="D34" s="160"/>
      <c r="E34" s="161">
        <v>1631147</v>
      </c>
      <c r="F34" s="65">
        <v>1644355</v>
      </c>
      <c r="G34" s="65">
        <v>147568</v>
      </c>
      <c r="H34" s="65"/>
      <c r="I34" s="65">
        <v>92155</v>
      </c>
      <c r="J34" s="65">
        <v>239723</v>
      </c>
      <c r="K34" s="65">
        <v>73382</v>
      </c>
      <c r="L34" s="65">
        <v>158502</v>
      </c>
      <c r="M34" s="65"/>
      <c r="N34" s="65">
        <v>231884</v>
      </c>
      <c r="O34" s="65">
        <v>159957</v>
      </c>
      <c r="P34" s="65">
        <v>369126</v>
      </c>
      <c r="Q34" s="65">
        <v>111036</v>
      </c>
      <c r="R34" s="65">
        <v>640119</v>
      </c>
      <c r="S34" s="65">
        <v>128219</v>
      </c>
      <c r="T34" s="65">
        <v>150389</v>
      </c>
      <c r="U34" s="65">
        <v>374737</v>
      </c>
      <c r="V34" s="65">
        <v>653345</v>
      </c>
      <c r="W34" s="65">
        <v>1765071</v>
      </c>
      <c r="X34" s="65">
        <v>1644355</v>
      </c>
      <c r="Y34" s="65">
        <v>120716</v>
      </c>
      <c r="Z34" s="145">
        <v>7.34</v>
      </c>
      <c r="AA34" s="160">
        <v>1644355</v>
      </c>
    </row>
    <row r="35" spans="1:27" ht="13.5">
      <c r="A35" s="143" t="s">
        <v>81</v>
      </c>
      <c r="B35" s="141"/>
      <c r="C35" s="160"/>
      <c r="D35" s="160"/>
      <c r="E35" s="161">
        <v>1051049</v>
      </c>
      <c r="F35" s="65">
        <v>3545900</v>
      </c>
      <c r="G35" s="65">
        <v>108071</v>
      </c>
      <c r="H35" s="65"/>
      <c r="I35" s="65">
        <v>51804</v>
      </c>
      <c r="J35" s="65">
        <v>159875</v>
      </c>
      <c r="K35" s="65">
        <v>42496</v>
      </c>
      <c r="L35" s="65">
        <v>104005</v>
      </c>
      <c r="M35" s="65"/>
      <c r="N35" s="65">
        <v>146501</v>
      </c>
      <c r="O35" s="65">
        <v>49373</v>
      </c>
      <c r="P35" s="65">
        <v>50100</v>
      </c>
      <c r="Q35" s="65">
        <v>51907</v>
      </c>
      <c r="R35" s="65">
        <v>151380</v>
      </c>
      <c r="S35" s="65">
        <v>54976</v>
      </c>
      <c r="T35" s="65">
        <v>42232</v>
      </c>
      <c r="U35" s="65">
        <v>45689</v>
      </c>
      <c r="V35" s="65">
        <v>142897</v>
      </c>
      <c r="W35" s="65">
        <v>600653</v>
      </c>
      <c r="X35" s="65">
        <v>3545900</v>
      </c>
      <c r="Y35" s="65">
        <v>-2945247</v>
      </c>
      <c r="Z35" s="145">
        <v>-83.06</v>
      </c>
      <c r="AA35" s="160">
        <v>3545900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>
        <v>454714</v>
      </c>
      <c r="F37" s="164">
        <v>379445</v>
      </c>
      <c r="G37" s="164">
        <v>56726</v>
      </c>
      <c r="H37" s="164"/>
      <c r="I37" s="164">
        <v>27277</v>
      </c>
      <c r="J37" s="164">
        <v>84003</v>
      </c>
      <c r="K37" s="164">
        <v>21732</v>
      </c>
      <c r="L37" s="164">
        <v>57326</v>
      </c>
      <c r="M37" s="164"/>
      <c r="N37" s="164">
        <v>79058</v>
      </c>
      <c r="O37" s="164">
        <v>27200</v>
      </c>
      <c r="P37" s="164">
        <v>25045</v>
      </c>
      <c r="Q37" s="164">
        <v>25860</v>
      </c>
      <c r="R37" s="164">
        <v>78105</v>
      </c>
      <c r="S37" s="164">
        <v>21622</v>
      </c>
      <c r="T37" s="164">
        <v>24376</v>
      </c>
      <c r="U37" s="164">
        <v>41747</v>
      </c>
      <c r="V37" s="164">
        <v>87745</v>
      </c>
      <c r="W37" s="164">
        <v>328911</v>
      </c>
      <c r="X37" s="164">
        <v>379445</v>
      </c>
      <c r="Y37" s="164">
        <v>-50534</v>
      </c>
      <c r="Z37" s="146">
        <v>-13.32</v>
      </c>
      <c r="AA37" s="162">
        <v>379445</v>
      </c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5123715</v>
      </c>
      <c r="F38" s="105">
        <f t="shared" si="7"/>
        <v>6171807</v>
      </c>
      <c r="G38" s="105">
        <f t="shared" si="7"/>
        <v>485717</v>
      </c>
      <c r="H38" s="105">
        <f t="shared" si="7"/>
        <v>0</v>
      </c>
      <c r="I38" s="105">
        <f t="shared" si="7"/>
        <v>1069069</v>
      </c>
      <c r="J38" s="105">
        <f t="shared" si="7"/>
        <v>1554786</v>
      </c>
      <c r="K38" s="105">
        <f t="shared" si="7"/>
        <v>566524</v>
      </c>
      <c r="L38" s="105">
        <f t="shared" si="7"/>
        <v>843174</v>
      </c>
      <c r="M38" s="105">
        <f t="shared" si="7"/>
        <v>30000</v>
      </c>
      <c r="N38" s="105">
        <f t="shared" si="7"/>
        <v>1439698</v>
      </c>
      <c r="O38" s="105">
        <f t="shared" si="7"/>
        <v>332225</v>
      </c>
      <c r="P38" s="105">
        <f t="shared" si="7"/>
        <v>316008</v>
      </c>
      <c r="Q38" s="105">
        <f t="shared" si="7"/>
        <v>276413</v>
      </c>
      <c r="R38" s="105">
        <f t="shared" si="7"/>
        <v>924646</v>
      </c>
      <c r="S38" s="105">
        <f t="shared" si="7"/>
        <v>306548</v>
      </c>
      <c r="T38" s="105">
        <f t="shared" si="7"/>
        <v>308593</v>
      </c>
      <c r="U38" s="105">
        <f t="shared" si="7"/>
        <v>528177</v>
      </c>
      <c r="V38" s="105">
        <f t="shared" si="7"/>
        <v>1143318</v>
      </c>
      <c r="W38" s="105">
        <f t="shared" si="7"/>
        <v>5062448</v>
      </c>
      <c r="X38" s="105">
        <f t="shared" si="7"/>
        <v>6171807</v>
      </c>
      <c r="Y38" s="105">
        <f t="shared" si="7"/>
        <v>-1109359</v>
      </c>
      <c r="Z38" s="142">
        <f>+IF(X38&lt;&gt;0,+(Y38/X38)*100,0)</f>
        <v>-17.974622343180855</v>
      </c>
      <c r="AA38" s="158">
        <f>SUM(AA39:AA41)</f>
        <v>6171807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>
        <v>5123715</v>
      </c>
      <c r="F40" s="65">
        <v>6171807</v>
      </c>
      <c r="G40" s="65">
        <v>485717</v>
      </c>
      <c r="H40" s="65"/>
      <c r="I40" s="65">
        <v>1069069</v>
      </c>
      <c r="J40" s="65">
        <v>1554786</v>
      </c>
      <c r="K40" s="65">
        <v>566524</v>
      </c>
      <c r="L40" s="65">
        <v>843174</v>
      </c>
      <c r="M40" s="65">
        <v>30000</v>
      </c>
      <c r="N40" s="65">
        <v>1439698</v>
      </c>
      <c r="O40" s="65">
        <v>332225</v>
      </c>
      <c r="P40" s="65">
        <v>316008</v>
      </c>
      <c r="Q40" s="65">
        <v>276413</v>
      </c>
      <c r="R40" s="65">
        <v>924646</v>
      </c>
      <c r="S40" s="65">
        <v>306548</v>
      </c>
      <c r="T40" s="65">
        <v>308593</v>
      </c>
      <c r="U40" s="65">
        <v>528177</v>
      </c>
      <c r="V40" s="65">
        <v>1143318</v>
      </c>
      <c r="W40" s="65">
        <v>5062448</v>
      </c>
      <c r="X40" s="65">
        <v>6171807</v>
      </c>
      <c r="Y40" s="65">
        <v>-1109359</v>
      </c>
      <c r="Z40" s="145">
        <v>-17.97</v>
      </c>
      <c r="AA40" s="160">
        <v>6171807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59379481</v>
      </c>
      <c r="F42" s="105">
        <f t="shared" si="8"/>
        <v>63956201</v>
      </c>
      <c r="G42" s="105">
        <f t="shared" si="8"/>
        <v>5941222</v>
      </c>
      <c r="H42" s="105">
        <f t="shared" si="8"/>
        <v>79296</v>
      </c>
      <c r="I42" s="105">
        <f t="shared" si="8"/>
        <v>3880198</v>
      </c>
      <c r="J42" s="105">
        <f t="shared" si="8"/>
        <v>9900716</v>
      </c>
      <c r="K42" s="105">
        <f t="shared" si="8"/>
        <v>10938466</v>
      </c>
      <c r="L42" s="105">
        <f t="shared" si="8"/>
        <v>8382775</v>
      </c>
      <c r="M42" s="105">
        <f t="shared" si="8"/>
        <v>0</v>
      </c>
      <c r="N42" s="105">
        <f t="shared" si="8"/>
        <v>19321241</v>
      </c>
      <c r="O42" s="105">
        <f t="shared" si="8"/>
        <v>605555</v>
      </c>
      <c r="P42" s="105">
        <f t="shared" si="8"/>
        <v>4793300</v>
      </c>
      <c r="Q42" s="105">
        <f t="shared" si="8"/>
        <v>5274655</v>
      </c>
      <c r="R42" s="105">
        <f t="shared" si="8"/>
        <v>10673510</v>
      </c>
      <c r="S42" s="105">
        <f t="shared" si="8"/>
        <v>7298336</v>
      </c>
      <c r="T42" s="105">
        <f t="shared" si="8"/>
        <v>4735052</v>
      </c>
      <c r="U42" s="105">
        <f t="shared" si="8"/>
        <v>942375</v>
      </c>
      <c r="V42" s="105">
        <f t="shared" si="8"/>
        <v>12975763</v>
      </c>
      <c r="W42" s="105">
        <f t="shared" si="8"/>
        <v>52871230</v>
      </c>
      <c r="X42" s="105">
        <f t="shared" si="8"/>
        <v>63956201</v>
      </c>
      <c r="Y42" s="105">
        <f t="shared" si="8"/>
        <v>-11084971</v>
      </c>
      <c r="Z42" s="142">
        <f>+IF(X42&lt;&gt;0,+(Y42/X42)*100,0)</f>
        <v>-17.33212859219077</v>
      </c>
      <c r="AA42" s="158">
        <f>SUM(AA43:AA46)</f>
        <v>63956201</v>
      </c>
    </row>
    <row r="43" spans="1:27" ht="13.5">
      <c r="A43" s="143" t="s">
        <v>89</v>
      </c>
      <c r="B43" s="141"/>
      <c r="C43" s="160"/>
      <c r="D43" s="160"/>
      <c r="E43" s="161">
        <v>6357862</v>
      </c>
      <c r="F43" s="65">
        <v>7021838</v>
      </c>
      <c r="G43" s="65">
        <v>361596</v>
      </c>
      <c r="H43" s="65"/>
      <c r="I43" s="65">
        <v>389351</v>
      </c>
      <c r="J43" s="65">
        <v>750947</v>
      </c>
      <c r="K43" s="65">
        <v>747910</v>
      </c>
      <c r="L43" s="65">
        <v>323625</v>
      </c>
      <c r="M43" s="65"/>
      <c r="N43" s="65">
        <v>1071535</v>
      </c>
      <c r="O43" s="65">
        <v>450923</v>
      </c>
      <c r="P43" s="65">
        <v>387891</v>
      </c>
      <c r="Q43" s="65">
        <v>493493</v>
      </c>
      <c r="R43" s="65">
        <v>1332307</v>
      </c>
      <c r="S43" s="65">
        <v>680899</v>
      </c>
      <c r="T43" s="65">
        <v>395892</v>
      </c>
      <c r="U43" s="65">
        <v>334452</v>
      </c>
      <c r="V43" s="65">
        <v>1411243</v>
      </c>
      <c r="W43" s="65">
        <v>4566032</v>
      </c>
      <c r="X43" s="65">
        <v>7021838</v>
      </c>
      <c r="Y43" s="65">
        <v>-2455806</v>
      </c>
      <c r="Z43" s="145">
        <v>-34.97</v>
      </c>
      <c r="AA43" s="160">
        <v>7021838</v>
      </c>
    </row>
    <row r="44" spans="1:27" ht="13.5">
      <c r="A44" s="143" t="s">
        <v>90</v>
      </c>
      <c r="B44" s="141"/>
      <c r="C44" s="160"/>
      <c r="D44" s="160"/>
      <c r="E44" s="161">
        <v>44635468</v>
      </c>
      <c r="F44" s="65">
        <v>56934363</v>
      </c>
      <c r="G44" s="65">
        <v>5579626</v>
      </c>
      <c r="H44" s="65">
        <v>79296</v>
      </c>
      <c r="I44" s="65">
        <v>3490847</v>
      </c>
      <c r="J44" s="65">
        <v>9149769</v>
      </c>
      <c r="K44" s="65">
        <v>10190556</v>
      </c>
      <c r="L44" s="65">
        <v>8059150</v>
      </c>
      <c r="M44" s="65"/>
      <c r="N44" s="65">
        <v>18249706</v>
      </c>
      <c r="O44" s="65">
        <v>154632</v>
      </c>
      <c r="P44" s="65">
        <v>4405409</v>
      </c>
      <c r="Q44" s="65">
        <v>4781162</v>
      </c>
      <c r="R44" s="65">
        <v>9341203</v>
      </c>
      <c r="S44" s="65">
        <v>6617437</v>
      </c>
      <c r="T44" s="65">
        <v>4339160</v>
      </c>
      <c r="U44" s="65">
        <v>607923</v>
      </c>
      <c r="V44" s="65">
        <v>11564520</v>
      </c>
      <c r="W44" s="65">
        <v>48305198</v>
      </c>
      <c r="X44" s="65">
        <v>56934363</v>
      </c>
      <c r="Y44" s="65">
        <v>-8629165</v>
      </c>
      <c r="Z44" s="145">
        <v>-15.16</v>
      </c>
      <c r="AA44" s="160">
        <v>56934363</v>
      </c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>
        <v>8386151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136773484</v>
      </c>
      <c r="D48" s="177">
        <f>+D28+D32+D38+D42+D47</f>
        <v>0</v>
      </c>
      <c r="E48" s="178">
        <f t="shared" si="9"/>
        <v>198038355</v>
      </c>
      <c r="F48" s="78">
        <f t="shared" si="9"/>
        <v>194505501</v>
      </c>
      <c r="G48" s="78">
        <f t="shared" si="9"/>
        <v>17446596</v>
      </c>
      <c r="H48" s="78">
        <f t="shared" si="9"/>
        <v>7148845</v>
      </c>
      <c r="I48" s="78">
        <f t="shared" si="9"/>
        <v>12397637</v>
      </c>
      <c r="J48" s="78">
        <f t="shared" si="9"/>
        <v>36993078</v>
      </c>
      <c r="K48" s="78">
        <f t="shared" si="9"/>
        <v>19835327</v>
      </c>
      <c r="L48" s="78">
        <f t="shared" si="9"/>
        <v>26343358</v>
      </c>
      <c r="M48" s="78">
        <f t="shared" si="9"/>
        <v>357522</v>
      </c>
      <c r="N48" s="78">
        <f t="shared" si="9"/>
        <v>46536207</v>
      </c>
      <c r="O48" s="78">
        <f t="shared" si="9"/>
        <v>13834169</v>
      </c>
      <c r="P48" s="78">
        <f t="shared" si="9"/>
        <v>13334113</v>
      </c>
      <c r="Q48" s="78">
        <f t="shared" si="9"/>
        <v>15043254</v>
      </c>
      <c r="R48" s="78">
        <f t="shared" si="9"/>
        <v>42211536</v>
      </c>
      <c r="S48" s="78">
        <f t="shared" si="9"/>
        <v>17463241</v>
      </c>
      <c r="T48" s="78">
        <f t="shared" si="9"/>
        <v>18755841</v>
      </c>
      <c r="U48" s="78">
        <f t="shared" si="9"/>
        <v>10870826</v>
      </c>
      <c r="V48" s="78">
        <f t="shared" si="9"/>
        <v>47089908</v>
      </c>
      <c r="W48" s="78">
        <f t="shared" si="9"/>
        <v>172830729</v>
      </c>
      <c r="X48" s="78">
        <f t="shared" si="9"/>
        <v>194505501</v>
      </c>
      <c r="Y48" s="78">
        <f t="shared" si="9"/>
        <v>-21674772</v>
      </c>
      <c r="Z48" s="179">
        <f>+IF(X48&lt;&gt;0,+(Y48/X48)*100,0)</f>
        <v>-11.143526475377167</v>
      </c>
      <c r="AA48" s="177">
        <f>+AA28+AA32+AA38+AA42+AA47</f>
        <v>194505501</v>
      </c>
    </row>
    <row r="49" spans="1:27" ht="13.5">
      <c r="A49" s="153" t="s">
        <v>49</v>
      </c>
      <c r="B49" s="154"/>
      <c r="C49" s="180">
        <f aca="true" t="shared" si="10" ref="C49:Y49">+C25-C48</f>
        <v>33581509</v>
      </c>
      <c r="D49" s="180">
        <f>+D25-D48</f>
        <v>0</v>
      </c>
      <c r="E49" s="181">
        <f t="shared" si="10"/>
        <v>86323797</v>
      </c>
      <c r="F49" s="182">
        <f t="shared" si="10"/>
        <v>22900161</v>
      </c>
      <c r="G49" s="182">
        <f t="shared" si="10"/>
        <v>43996827</v>
      </c>
      <c r="H49" s="182">
        <f t="shared" si="10"/>
        <v>-5106699</v>
      </c>
      <c r="I49" s="182">
        <f t="shared" si="10"/>
        <v>-8276687</v>
      </c>
      <c r="J49" s="182">
        <f t="shared" si="10"/>
        <v>30613441</v>
      </c>
      <c r="K49" s="182">
        <f t="shared" si="10"/>
        <v>-17767732</v>
      </c>
      <c r="L49" s="182">
        <f t="shared" si="10"/>
        <v>21472205</v>
      </c>
      <c r="M49" s="182">
        <f t="shared" si="10"/>
        <v>3097059</v>
      </c>
      <c r="N49" s="182">
        <f t="shared" si="10"/>
        <v>6801532</v>
      </c>
      <c r="O49" s="182">
        <f t="shared" si="10"/>
        <v>-8226654</v>
      </c>
      <c r="P49" s="182">
        <f t="shared" si="10"/>
        <v>-10543394</v>
      </c>
      <c r="Q49" s="182">
        <f t="shared" si="10"/>
        <v>22973090</v>
      </c>
      <c r="R49" s="182">
        <f t="shared" si="10"/>
        <v>4203042</v>
      </c>
      <c r="S49" s="182">
        <f t="shared" si="10"/>
        <v>-13832621</v>
      </c>
      <c r="T49" s="182">
        <f t="shared" si="10"/>
        <v>-7422045</v>
      </c>
      <c r="U49" s="182">
        <f t="shared" si="10"/>
        <v>-8532740</v>
      </c>
      <c r="V49" s="182">
        <f t="shared" si="10"/>
        <v>-29787406</v>
      </c>
      <c r="W49" s="182">
        <f t="shared" si="10"/>
        <v>11830609</v>
      </c>
      <c r="X49" s="182">
        <f>IF(F25=F48,0,X25-X48)</f>
        <v>22900161</v>
      </c>
      <c r="Y49" s="182">
        <f t="shared" si="10"/>
        <v>-11069552</v>
      </c>
      <c r="Z49" s="183">
        <f>+IF(X49&lt;&gt;0,+(Y49/X49)*100,0)</f>
        <v>-48.33831517603741</v>
      </c>
      <c r="AA49" s="180">
        <f>+AA25-AA48</f>
        <v>22900161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1204772</v>
      </c>
      <c r="D5" s="160"/>
      <c r="E5" s="161">
        <v>1276115</v>
      </c>
      <c r="F5" s="65">
        <v>2860780</v>
      </c>
      <c r="G5" s="65">
        <v>205065</v>
      </c>
      <c r="H5" s="65">
        <v>215065</v>
      </c>
      <c r="I5" s="65">
        <v>195064</v>
      </c>
      <c r="J5" s="65">
        <v>615194</v>
      </c>
      <c r="K5" s="65">
        <v>205065</v>
      </c>
      <c r="L5" s="65">
        <v>205065</v>
      </c>
      <c r="M5" s="65">
        <v>205065</v>
      </c>
      <c r="N5" s="65">
        <v>615195</v>
      </c>
      <c r="O5" s="65">
        <v>205065</v>
      </c>
      <c r="P5" s="65">
        <v>205065</v>
      </c>
      <c r="Q5" s="65">
        <v>205065</v>
      </c>
      <c r="R5" s="65">
        <v>615195</v>
      </c>
      <c r="S5" s="65">
        <v>205065</v>
      </c>
      <c r="T5" s="65">
        <v>203441</v>
      </c>
      <c r="U5" s="65">
        <v>205038</v>
      </c>
      <c r="V5" s="65">
        <v>613544</v>
      </c>
      <c r="W5" s="65">
        <v>2459128</v>
      </c>
      <c r="X5" s="65">
        <v>2860780</v>
      </c>
      <c r="Y5" s="65">
        <v>-401652</v>
      </c>
      <c r="Z5" s="145">
        <v>-14.04</v>
      </c>
      <c r="AA5" s="160">
        <v>2860780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20163057</v>
      </c>
      <c r="F8" s="65">
        <v>19378854</v>
      </c>
      <c r="G8" s="65">
        <v>1143317</v>
      </c>
      <c r="H8" s="65">
        <v>1142269</v>
      </c>
      <c r="I8" s="65">
        <v>1628581</v>
      </c>
      <c r="J8" s="65">
        <v>3914167</v>
      </c>
      <c r="K8" s="65">
        <v>1095701</v>
      </c>
      <c r="L8" s="65">
        <v>1144863</v>
      </c>
      <c r="M8" s="65">
        <v>1445017</v>
      </c>
      <c r="N8" s="65">
        <v>3685581</v>
      </c>
      <c r="O8" s="65">
        <v>2440593</v>
      </c>
      <c r="P8" s="65">
        <v>1756927</v>
      </c>
      <c r="Q8" s="65">
        <v>1737968</v>
      </c>
      <c r="R8" s="65">
        <v>5935488</v>
      </c>
      <c r="S8" s="65">
        <v>2433336</v>
      </c>
      <c r="T8" s="65">
        <v>1188532</v>
      </c>
      <c r="U8" s="65">
        <v>1228975</v>
      </c>
      <c r="V8" s="65">
        <v>4850843</v>
      </c>
      <c r="W8" s="65">
        <v>18386079</v>
      </c>
      <c r="X8" s="65">
        <v>19378854</v>
      </c>
      <c r="Y8" s="65">
        <v>-992775</v>
      </c>
      <c r="Z8" s="145">
        <v>-5.12</v>
      </c>
      <c r="AA8" s="160">
        <v>19378854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12696000</v>
      </c>
      <c r="F10" s="59">
        <v>0</v>
      </c>
      <c r="G10" s="59">
        <v>-89226</v>
      </c>
      <c r="H10" s="59">
        <v>0</v>
      </c>
      <c r="I10" s="59">
        <v>0</v>
      </c>
      <c r="J10" s="59">
        <v>-89226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89226</v>
      </c>
      <c r="T10" s="59">
        <v>0</v>
      </c>
      <c r="U10" s="59">
        <v>0</v>
      </c>
      <c r="V10" s="59">
        <v>89226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13421227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19600</v>
      </c>
      <c r="D12" s="160"/>
      <c r="E12" s="161">
        <v>26924</v>
      </c>
      <c r="F12" s="65">
        <v>26924</v>
      </c>
      <c r="G12" s="65">
        <v>1200</v>
      </c>
      <c r="H12" s="65">
        <v>1900</v>
      </c>
      <c r="I12" s="65">
        <v>3600</v>
      </c>
      <c r="J12" s="65">
        <v>6700</v>
      </c>
      <c r="K12" s="65">
        <v>0</v>
      </c>
      <c r="L12" s="65">
        <v>2400</v>
      </c>
      <c r="M12" s="65">
        <v>1200</v>
      </c>
      <c r="N12" s="65">
        <v>3600</v>
      </c>
      <c r="O12" s="65">
        <v>1245</v>
      </c>
      <c r="P12" s="65">
        <v>2500</v>
      </c>
      <c r="Q12" s="65">
        <v>2000</v>
      </c>
      <c r="R12" s="65">
        <v>5745</v>
      </c>
      <c r="S12" s="65">
        <v>1600</v>
      </c>
      <c r="T12" s="65">
        <v>1200</v>
      </c>
      <c r="U12" s="65">
        <v>2800</v>
      </c>
      <c r="V12" s="65">
        <v>5600</v>
      </c>
      <c r="W12" s="65">
        <v>21645</v>
      </c>
      <c r="X12" s="65">
        <v>26924</v>
      </c>
      <c r="Y12" s="65">
        <v>-5279</v>
      </c>
      <c r="Z12" s="145">
        <v>-19.61</v>
      </c>
      <c r="AA12" s="160">
        <v>26924</v>
      </c>
    </row>
    <row r="13" spans="1:27" ht="13.5">
      <c r="A13" s="196" t="s">
        <v>109</v>
      </c>
      <c r="B13" s="200"/>
      <c r="C13" s="160">
        <v>435422</v>
      </c>
      <c r="D13" s="160"/>
      <c r="E13" s="161">
        <v>0</v>
      </c>
      <c r="F13" s="65">
        <v>7241013</v>
      </c>
      <c r="G13" s="65">
        <v>3813</v>
      </c>
      <c r="H13" s="65">
        <v>61169</v>
      </c>
      <c r="I13" s="65">
        <v>142252</v>
      </c>
      <c r="J13" s="65">
        <v>207234</v>
      </c>
      <c r="K13" s="65">
        <v>68439</v>
      </c>
      <c r="L13" s="65">
        <v>1547</v>
      </c>
      <c r="M13" s="65">
        <v>55130</v>
      </c>
      <c r="N13" s="65">
        <v>125116</v>
      </c>
      <c r="O13" s="65">
        <v>89589</v>
      </c>
      <c r="P13" s="65">
        <v>67214</v>
      </c>
      <c r="Q13" s="65">
        <v>54713</v>
      </c>
      <c r="R13" s="65">
        <v>211516</v>
      </c>
      <c r="S13" s="65">
        <v>48119</v>
      </c>
      <c r="T13" s="65">
        <v>67474</v>
      </c>
      <c r="U13" s="65">
        <v>53779</v>
      </c>
      <c r="V13" s="65">
        <v>169372</v>
      </c>
      <c r="W13" s="65">
        <v>713238</v>
      </c>
      <c r="X13" s="65">
        <v>7241013</v>
      </c>
      <c r="Y13" s="65">
        <v>-6527775</v>
      </c>
      <c r="Z13" s="145">
        <v>-90.15</v>
      </c>
      <c r="AA13" s="160">
        <v>7241013</v>
      </c>
    </row>
    <row r="14" spans="1:27" ht="13.5">
      <c r="A14" s="196" t="s">
        <v>110</v>
      </c>
      <c r="B14" s="200"/>
      <c r="C14" s="160">
        <v>5712660</v>
      </c>
      <c r="D14" s="160"/>
      <c r="E14" s="161">
        <v>11072971</v>
      </c>
      <c r="F14" s="65">
        <v>11499491</v>
      </c>
      <c r="G14" s="65">
        <v>606044</v>
      </c>
      <c r="H14" s="65">
        <v>618330</v>
      </c>
      <c r="I14" s="65">
        <v>667642</v>
      </c>
      <c r="J14" s="65">
        <v>1892016</v>
      </c>
      <c r="K14" s="65">
        <v>680110</v>
      </c>
      <c r="L14" s="65">
        <v>706208</v>
      </c>
      <c r="M14" s="65">
        <v>721411</v>
      </c>
      <c r="N14" s="65">
        <v>2107729</v>
      </c>
      <c r="O14" s="65">
        <v>731172</v>
      </c>
      <c r="P14" s="65">
        <v>755257</v>
      </c>
      <c r="Q14" s="65">
        <v>837431</v>
      </c>
      <c r="R14" s="65">
        <v>2323860</v>
      </c>
      <c r="S14" s="65">
        <v>827136</v>
      </c>
      <c r="T14" s="65">
        <v>849718</v>
      </c>
      <c r="U14" s="65">
        <v>425536</v>
      </c>
      <c r="V14" s="65">
        <v>2102390</v>
      </c>
      <c r="W14" s="65">
        <v>8425995</v>
      </c>
      <c r="X14" s="65">
        <v>11499491</v>
      </c>
      <c r="Y14" s="65">
        <v>-3073496</v>
      </c>
      <c r="Z14" s="145">
        <v>-26.73</v>
      </c>
      <c r="AA14" s="160">
        <v>11499491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147522830</v>
      </c>
      <c r="D19" s="160"/>
      <c r="E19" s="161">
        <v>151131600</v>
      </c>
      <c r="F19" s="65">
        <v>163700836</v>
      </c>
      <c r="G19" s="65">
        <v>59573000</v>
      </c>
      <c r="H19" s="65">
        <v>0</v>
      </c>
      <c r="I19" s="65">
        <v>1470800</v>
      </c>
      <c r="J19" s="65">
        <v>61043800</v>
      </c>
      <c r="K19" s="65">
        <v>0</v>
      </c>
      <c r="L19" s="65">
        <v>45711000</v>
      </c>
      <c r="M19" s="65">
        <v>1000000</v>
      </c>
      <c r="N19" s="65">
        <v>46711000</v>
      </c>
      <c r="O19" s="65">
        <v>2137000</v>
      </c>
      <c r="P19" s="65">
        <v>0</v>
      </c>
      <c r="Q19" s="65">
        <v>35137509</v>
      </c>
      <c r="R19" s="65">
        <v>37274509</v>
      </c>
      <c r="S19" s="65">
        <v>0</v>
      </c>
      <c r="T19" s="65">
        <v>9000000</v>
      </c>
      <c r="U19" s="65">
        <v>0</v>
      </c>
      <c r="V19" s="65">
        <v>9000000</v>
      </c>
      <c r="W19" s="65">
        <v>154029309</v>
      </c>
      <c r="X19" s="65">
        <v>163700836</v>
      </c>
      <c r="Y19" s="65">
        <v>-9671527</v>
      </c>
      <c r="Z19" s="145">
        <v>-5.91</v>
      </c>
      <c r="AA19" s="160">
        <v>163700836</v>
      </c>
    </row>
    <row r="20" spans="1:27" ht="13.5">
      <c r="A20" s="196" t="s">
        <v>35</v>
      </c>
      <c r="B20" s="200" t="s">
        <v>96</v>
      </c>
      <c r="C20" s="160">
        <v>2038482</v>
      </c>
      <c r="D20" s="160"/>
      <c r="E20" s="161">
        <v>1671885</v>
      </c>
      <c r="F20" s="59">
        <v>12697764</v>
      </c>
      <c r="G20" s="59">
        <v>210</v>
      </c>
      <c r="H20" s="59">
        <v>3413</v>
      </c>
      <c r="I20" s="59">
        <v>13011</v>
      </c>
      <c r="J20" s="59">
        <v>16634</v>
      </c>
      <c r="K20" s="59">
        <v>18280</v>
      </c>
      <c r="L20" s="59">
        <v>44480</v>
      </c>
      <c r="M20" s="59">
        <v>26758</v>
      </c>
      <c r="N20" s="59">
        <v>89518</v>
      </c>
      <c r="O20" s="59">
        <v>2851</v>
      </c>
      <c r="P20" s="59">
        <v>3756</v>
      </c>
      <c r="Q20" s="59">
        <v>41658</v>
      </c>
      <c r="R20" s="59">
        <v>48265</v>
      </c>
      <c r="S20" s="59">
        <v>26138</v>
      </c>
      <c r="T20" s="59">
        <v>23431</v>
      </c>
      <c r="U20" s="59">
        <v>421958</v>
      </c>
      <c r="V20" s="59">
        <v>471527</v>
      </c>
      <c r="W20" s="59">
        <v>625944</v>
      </c>
      <c r="X20" s="59">
        <v>12697764</v>
      </c>
      <c r="Y20" s="59">
        <v>-12071820</v>
      </c>
      <c r="Z20" s="199">
        <v>-95.07</v>
      </c>
      <c r="AA20" s="135">
        <v>12697764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170354993</v>
      </c>
      <c r="D22" s="203">
        <f>SUM(D5:D21)</f>
        <v>0</v>
      </c>
      <c r="E22" s="204">
        <f t="shared" si="0"/>
        <v>198038552</v>
      </c>
      <c r="F22" s="205">
        <f t="shared" si="0"/>
        <v>217405662</v>
      </c>
      <c r="G22" s="205">
        <f t="shared" si="0"/>
        <v>61443423</v>
      </c>
      <c r="H22" s="205">
        <f t="shared" si="0"/>
        <v>2042146</v>
      </c>
      <c r="I22" s="205">
        <f t="shared" si="0"/>
        <v>4120950</v>
      </c>
      <c r="J22" s="205">
        <f t="shared" si="0"/>
        <v>67606519</v>
      </c>
      <c r="K22" s="205">
        <f t="shared" si="0"/>
        <v>2067595</v>
      </c>
      <c r="L22" s="205">
        <f t="shared" si="0"/>
        <v>47815563</v>
      </c>
      <c r="M22" s="205">
        <f t="shared" si="0"/>
        <v>3454581</v>
      </c>
      <c r="N22" s="205">
        <f t="shared" si="0"/>
        <v>53337739</v>
      </c>
      <c r="O22" s="205">
        <f t="shared" si="0"/>
        <v>5607515</v>
      </c>
      <c r="P22" s="205">
        <f t="shared" si="0"/>
        <v>2790719</v>
      </c>
      <c r="Q22" s="205">
        <f t="shared" si="0"/>
        <v>38016344</v>
      </c>
      <c r="R22" s="205">
        <f t="shared" si="0"/>
        <v>46414578</v>
      </c>
      <c r="S22" s="205">
        <f t="shared" si="0"/>
        <v>3630620</v>
      </c>
      <c r="T22" s="205">
        <f t="shared" si="0"/>
        <v>11333796</v>
      </c>
      <c r="U22" s="205">
        <f t="shared" si="0"/>
        <v>2338086</v>
      </c>
      <c r="V22" s="205">
        <f t="shared" si="0"/>
        <v>17302502</v>
      </c>
      <c r="W22" s="205">
        <f t="shared" si="0"/>
        <v>184661338</v>
      </c>
      <c r="X22" s="205">
        <f t="shared" si="0"/>
        <v>217405662</v>
      </c>
      <c r="Y22" s="205">
        <f t="shared" si="0"/>
        <v>-32744324</v>
      </c>
      <c r="Z22" s="206">
        <f>+IF(X22&lt;&gt;0,+(Y22/X22)*100,0)</f>
        <v>-15.0613943072007</v>
      </c>
      <c r="AA22" s="203">
        <f>SUM(AA5:AA21)</f>
        <v>217405662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28651795</v>
      </c>
      <c r="D25" s="160"/>
      <c r="E25" s="161">
        <v>48151605</v>
      </c>
      <c r="F25" s="65">
        <v>44767125</v>
      </c>
      <c r="G25" s="65">
        <v>5866052</v>
      </c>
      <c r="H25" s="65">
        <v>0</v>
      </c>
      <c r="I25" s="65">
        <v>3108491</v>
      </c>
      <c r="J25" s="65">
        <v>8974543</v>
      </c>
      <c r="K25" s="65">
        <v>3017039</v>
      </c>
      <c r="L25" s="65">
        <v>6555767</v>
      </c>
      <c r="M25" s="65">
        <v>0</v>
      </c>
      <c r="N25" s="65">
        <v>9572806</v>
      </c>
      <c r="O25" s="65">
        <v>3135454</v>
      </c>
      <c r="P25" s="65">
        <v>3293994</v>
      </c>
      <c r="Q25" s="65">
        <v>3110396</v>
      </c>
      <c r="R25" s="65">
        <v>9539844</v>
      </c>
      <c r="S25" s="65">
        <v>3363112</v>
      </c>
      <c r="T25" s="65">
        <v>3286666</v>
      </c>
      <c r="U25" s="65">
        <v>3499961</v>
      </c>
      <c r="V25" s="65">
        <v>10149739</v>
      </c>
      <c r="W25" s="65">
        <v>38236932</v>
      </c>
      <c r="X25" s="65">
        <v>44767125</v>
      </c>
      <c r="Y25" s="65">
        <v>-6530193</v>
      </c>
      <c r="Z25" s="145">
        <v>-14.59</v>
      </c>
      <c r="AA25" s="160">
        <v>44767125</v>
      </c>
    </row>
    <row r="26" spans="1:27" ht="13.5">
      <c r="A26" s="198" t="s">
        <v>38</v>
      </c>
      <c r="B26" s="197"/>
      <c r="C26" s="160">
        <v>10767865</v>
      </c>
      <c r="D26" s="160"/>
      <c r="E26" s="161">
        <v>13734456</v>
      </c>
      <c r="F26" s="65">
        <v>13734456</v>
      </c>
      <c r="G26" s="65">
        <v>2211773</v>
      </c>
      <c r="H26" s="65">
        <v>0</v>
      </c>
      <c r="I26" s="65">
        <v>1094274</v>
      </c>
      <c r="J26" s="65">
        <v>3306047</v>
      </c>
      <c r="K26" s="65">
        <v>1103054</v>
      </c>
      <c r="L26" s="65">
        <v>2239591</v>
      </c>
      <c r="M26" s="65">
        <v>0</v>
      </c>
      <c r="N26" s="65">
        <v>3342645</v>
      </c>
      <c r="O26" s="65">
        <v>1491393</v>
      </c>
      <c r="P26" s="65">
        <v>1155434</v>
      </c>
      <c r="Q26" s="65">
        <v>1153394</v>
      </c>
      <c r="R26" s="65">
        <v>3800221</v>
      </c>
      <c r="S26" s="65">
        <v>1153489</v>
      </c>
      <c r="T26" s="65">
        <v>1153489</v>
      </c>
      <c r="U26" s="65">
        <v>1153489</v>
      </c>
      <c r="V26" s="65">
        <v>3460467</v>
      </c>
      <c r="W26" s="65">
        <v>13909380</v>
      </c>
      <c r="X26" s="65">
        <v>13734456</v>
      </c>
      <c r="Y26" s="65">
        <v>174924</v>
      </c>
      <c r="Z26" s="145">
        <v>1.27</v>
      </c>
      <c r="AA26" s="160">
        <v>13734456</v>
      </c>
    </row>
    <row r="27" spans="1:27" ht="13.5">
      <c r="A27" s="198" t="s">
        <v>118</v>
      </c>
      <c r="B27" s="197" t="s">
        <v>99</v>
      </c>
      <c r="C27" s="160">
        <v>5613764</v>
      </c>
      <c r="D27" s="160"/>
      <c r="E27" s="161">
        <v>21552000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16592432</v>
      </c>
      <c r="D28" s="160"/>
      <c r="E28" s="161">
        <v>7763437</v>
      </c>
      <c r="F28" s="65">
        <v>7763437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7763437</v>
      </c>
      <c r="Y28" s="65">
        <v>-7763437</v>
      </c>
      <c r="Z28" s="145">
        <v>-100</v>
      </c>
      <c r="AA28" s="160">
        <v>7763437</v>
      </c>
    </row>
    <row r="29" spans="1:27" ht="13.5">
      <c r="A29" s="198" t="s">
        <v>40</v>
      </c>
      <c r="B29" s="197"/>
      <c r="C29" s="160">
        <v>106016</v>
      </c>
      <c r="D29" s="160"/>
      <c r="E29" s="161">
        <v>353000</v>
      </c>
      <c r="F29" s="65">
        <v>604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604</v>
      </c>
      <c r="Y29" s="65">
        <v>-604</v>
      </c>
      <c r="Z29" s="145">
        <v>-100</v>
      </c>
      <c r="AA29" s="160">
        <v>604</v>
      </c>
    </row>
    <row r="30" spans="1:27" ht="13.5">
      <c r="A30" s="198" t="s">
        <v>119</v>
      </c>
      <c r="B30" s="197" t="s">
        <v>96</v>
      </c>
      <c r="C30" s="160">
        <v>34765590</v>
      </c>
      <c r="D30" s="160"/>
      <c r="E30" s="161">
        <v>38400000</v>
      </c>
      <c r="F30" s="65">
        <v>56107062</v>
      </c>
      <c r="G30" s="65">
        <v>5464610</v>
      </c>
      <c r="H30" s="65">
        <v>0</v>
      </c>
      <c r="I30" s="65">
        <v>2982456</v>
      </c>
      <c r="J30" s="65">
        <v>8447066</v>
      </c>
      <c r="K30" s="65">
        <v>10108420</v>
      </c>
      <c r="L30" s="65">
        <v>7156496</v>
      </c>
      <c r="M30" s="65">
        <v>0</v>
      </c>
      <c r="N30" s="65">
        <v>17264916</v>
      </c>
      <c r="O30" s="65">
        <v>0</v>
      </c>
      <c r="P30" s="65">
        <v>3501883</v>
      </c>
      <c r="Q30" s="65">
        <v>3738955</v>
      </c>
      <c r="R30" s="65">
        <v>7240838</v>
      </c>
      <c r="S30" s="65">
        <v>6488162</v>
      </c>
      <c r="T30" s="65">
        <v>3645366</v>
      </c>
      <c r="U30" s="65">
        <v>0</v>
      </c>
      <c r="V30" s="65">
        <v>10133528</v>
      </c>
      <c r="W30" s="65">
        <v>43086348</v>
      </c>
      <c r="X30" s="65">
        <v>56107062</v>
      </c>
      <c r="Y30" s="65">
        <v>-13020714</v>
      </c>
      <c r="Z30" s="145">
        <v>-23.21</v>
      </c>
      <c r="AA30" s="160">
        <v>56107062</v>
      </c>
    </row>
    <row r="31" spans="1:27" ht="13.5">
      <c r="A31" s="198" t="s">
        <v>120</v>
      </c>
      <c r="B31" s="197" t="s">
        <v>121</v>
      </c>
      <c r="C31" s="160">
        <v>9826318</v>
      </c>
      <c r="D31" s="160"/>
      <c r="E31" s="161">
        <v>0</v>
      </c>
      <c r="F31" s="65">
        <v>5202375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5202375</v>
      </c>
      <c r="Y31" s="65">
        <v>-5202375</v>
      </c>
      <c r="Z31" s="145">
        <v>-100</v>
      </c>
      <c r="AA31" s="160">
        <v>5202375</v>
      </c>
    </row>
    <row r="32" spans="1:27" ht="13.5">
      <c r="A32" s="198" t="s">
        <v>122</v>
      </c>
      <c r="B32" s="197"/>
      <c r="C32" s="160">
        <v>5563971</v>
      </c>
      <c r="D32" s="160"/>
      <c r="E32" s="161">
        <v>11968449</v>
      </c>
      <c r="F32" s="65">
        <v>4618930</v>
      </c>
      <c r="G32" s="65">
        <v>275000</v>
      </c>
      <c r="H32" s="65">
        <v>405930</v>
      </c>
      <c r="I32" s="65">
        <v>275000</v>
      </c>
      <c r="J32" s="65">
        <v>955930</v>
      </c>
      <c r="K32" s="65">
        <v>441800</v>
      </c>
      <c r="L32" s="65">
        <v>611200</v>
      </c>
      <c r="M32" s="65">
        <v>0</v>
      </c>
      <c r="N32" s="65">
        <v>1053000</v>
      </c>
      <c r="O32" s="65">
        <v>0</v>
      </c>
      <c r="P32" s="65">
        <v>113200</v>
      </c>
      <c r="Q32" s="65">
        <v>610160</v>
      </c>
      <c r="R32" s="65">
        <v>723360</v>
      </c>
      <c r="S32" s="65">
        <v>606354</v>
      </c>
      <c r="T32" s="65">
        <v>584748</v>
      </c>
      <c r="U32" s="65">
        <v>521304</v>
      </c>
      <c r="V32" s="65">
        <v>1712406</v>
      </c>
      <c r="W32" s="65">
        <v>4444696</v>
      </c>
      <c r="X32" s="65">
        <v>4618930</v>
      </c>
      <c r="Y32" s="65">
        <v>-174234</v>
      </c>
      <c r="Z32" s="145">
        <v>-3.77</v>
      </c>
      <c r="AA32" s="160">
        <v>4618930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24885733</v>
      </c>
      <c r="D34" s="160"/>
      <c r="E34" s="161">
        <v>56115408</v>
      </c>
      <c r="F34" s="65">
        <v>62311512</v>
      </c>
      <c r="G34" s="65">
        <v>3629161</v>
      </c>
      <c r="H34" s="65">
        <v>6742915</v>
      </c>
      <c r="I34" s="65">
        <v>4937416</v>
      </c>
      <c r="J34" s="65">
        <v>15309492</v>
      </c>
      <c r="K34" s="65">
        <v>5165014</v>
      </c>
      <c r="L34" s="65">
        <v>9780304</v>
      </c>
      <c r="M34" s="65">
        <v>357522</v>
      </c>
      <c r="N34" s="65">
        <v>15302840</v>
      </c>
      <c r="O34" s="65">
        <v>9207322</v>
      </c>
      <c r="P34" s="65">
        <v>5269602</v>
      </c>
      <c r="Q34" s="65">
        <v>6430349</v>
      </c>
      <c r="R34" s="65">
        <v>20907273</v>
      </c>
      <c r="S34" s="65">
        <v>5852124</v>
      </c>
      <c r="T34" s="65">
        <v>10085572</v>
      </c>
      <c r="U34" s="65">
        <v>5696072</v>
      </c>
      <c r="V34" s="65">
        <v>21633768</v>
      </c>
      <c r="W34" s="65">
        <v>73153373</v>
      </c>
      <c r="X34" s="65">
        <v>62311512</v>
      </c>
      <c r="Y34" s="65">
        <v>10841861</v>
      </c>
      <c r="Z34" s="145">
        <v>17.4</v>
      </c>
      <c r="AA34" s="160">
        <v>62311512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136773484</v>
      </c>
      <c r="D36" s="203">
        <f>SUM(D25:D35)</f>
        <v>0</v>
      </c>
      <c r="E36" s="204">
        <f t="shared" si="1"/>
        <v>198038355</v>
      </c>
      <c r="F36" s="205">
        <f t="shared" si="1"/>
        <v>194505501</v>
      </c>
      <c r="G36" s="205">
        <f t="shared" si="1"/>
        <v>17446596</v>
      </c>
      <c r="H36" s="205">
        <f t="shared" si="1"/>
        <v>7148845</v>
      </c>
      <c r="I36" s="205">
        <f t="shared" si="1"/>
        <v>12397637</v>
      </c>
      <c r="J36" s="205">
        <f t="shared" si="1"/>
        <v>36993078</v>
      </c>
      <c r="K36" s="205">
        <f t="shared" si="1"/>
        <v>19835327</v>
      </c>
      <c r="L36" s="205">
        <f t="shared" si="1"/>
        <v>26343358</v>
      </c>
      <c r="M36" s="205">
        <f t="shared" si="1"/>
        <v>357522</v>
      </c>
      <c r="N36" s="205">
        <f t="shared" si="1"/>
        <v>46536207</v>
      </c>
      <c r="O36" s="205">
        <f t="shared" si="1"/>
        <v>13834169</v>
      </c>
      <c r="P36" s="205">
        <f t="shared" si="1"/>
        <v>13334113</v>
      </c>
      <c r="Q36" s="205">
        <f t="shared" si="1"/>
        <v>15043254</v>
      </c>
      <c r="R36" s="205">
        <f t="shared" si="1"/>
        <v>42211536</v>
      </c>
      <c r="S36" s="205">
        <f t="shared" si="1"/>
        <v>17463241</v>
      </c>
      <c r="T36" s="205">
        <f t="shared" si="1"/>
        <v>18755841</v>
      </c>
      <c r="U36" s="205">
        <f t="shared" si="1"/>
        <v>10870826</v>
      </c>
      <c r="V36" s="205">
        <f t="shared" si="1"/>
        <v>47089908</v>
      </c>
      <c r="W36" s="205">
        <f t="shared" si="1"/>
        <v>172830729</v>
      </c>
      <c r="X36" s="205">
        <f t="shared" si="1"/>
        <v>194505501</v>
      </c>
      <c r="Y36" s="205">
        <f t="shared" si="1"/>
        <v>-21674772</v>
      </c>
      <c r="Z36" s="206">
        <f>+IF(X36&lt;&gt;0,+(Y36/X36)*100,0)</f>
        <v>-11.143526475377167</v>
      </c>
      <c r="AA36" s="203">
        <f>SUM(AA25:AA35)</f>
        <v>194505501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33581509</v>
      </c>
      <c r="D38" s="214">
        <f>+D22-D36</f>
        <v>0</v>
      </c>
      <c r="E38" s="215">
        <f t="shared" si="2"/>
        <v>197</v>
      </c>
      <c r="F38" s="111">
        <f t="shared" si="2"/>
        <v>22900161</v>
      </c>
      <c r="G38" s="111">
        <f t="shared" si="2"/>
        <v>43996827</v>
      </c>
      <c r="H38" s="111">
        <f t="shared" si="2"/>
        <v>-5106699</v>
      </c>
      <c r="I38" s="111">
        <f t="shared" si="2"/>
        <v>-8276687</v>
      </c>
      <c r="J38" s="111">
        <f t="shared" si="2"/>
        <v>30613441</v>
      </c>
      <c r="K38" s="111">
        <f t="shared" si="2"/>
        <v>-17767732</v>
      </c>
      <c r="L38" s="111">
        <f t="shared" si="2"/>
        <v>21472205</v>
      </c>
      <c r="M38" s="111">
        <f t="shared" si="2"/>
        <v>3097059</v>
      </c>
      <c r="N38" s="111">
        <f t="shared" si="2"/>
        <v>6801532</v>
      </c>
      <c r="O38" s="111">
        <f t="shared" si="2"/>
        <v>-8226654</v>
      </c>
      <c r="P38" s="111">
        <f t="shared" si="2"/>
        <v>-10543394</v>
      </c>
      <c r="Q38" s="111">
        <f t="shared" si="2"/>
        <v>22973090</v>
      </c>
      <c r="R38" s="111">
        <f t="shared" si="2"/>
        <v>4203042</v>
      </c>
      <c r="S38" s="111">
        <f t="shared" si="2"/>
        <v>-13832621</v>
      </c>
      <c r="T38" s="111">
        <f t="shared" si="2"/>
        <v>-7422045</v>
      </c>
      <c r="U38" s="111">
        <f t="shared" si="2"/>
        <v>-8532740</v>
      </c>
      <c r="V38" s="111">
        <f t="shared" si="2"/>
        <v>-29787406</v>
      </c>
      <c r="W38" s="111">
        <f t="shared" si="2"/>
        <v>11830609</v>
      </c>
      <c r="X38" s="111">
        <f>IF(F22=F36,0,X22-X36)</f>
        <v>22900161</v>
      </c>
      <c r="Y38" s="111">
        <f t="shared" si="2"/>
        <v>-11069552</v>
      </c>
      <c r="Z38" s="216">
        <f>+IF(X38&lt;&gt;0,+(Y38/X38)*100,0)</f>
        <v>-48.33831517603741</v>
      </c>
      <c r="AA38" s="214">
        <f>+AA22-AA36</f>
        <v>22900161</v>
      </c>
    </row>
    <row r="39" spans="1:27" ht="13.5">
      <c r="A39" s="196" t="s">
        <v>46</v>
      </c>
      <c r="B39" s="200"/>
      <c r="C39" s="160">
        <v>0</v>
      </c>
      <c r="D39" s="160"/>
      <c r="E39" s="161">
        <v>86323600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33581509</v>
      </c>
      <c r="D42" s="221">
        <f>SUM(D38:D41)</f>
        <v>0</v>
      </c>
      <c r="E42" s="222">
        <f t="shared" si="3"/>
        <v>86323797</v>
      </c>
      <c r="F42" s="93">
        <f t="shared" si="3"/>
        <v>22900161</v>
      </c>
      <c r="G42" s="93">
        <f t="shared" si="3"/>
        <v>43996827</v>
      </c>
      <c r="H42" s="93">
        <f t="shared" si="3"/>
        <v>-5106699</v>
      </c>
      <c r="I42" s="93">
        <f t="shared" si="3"/>
        <v>-8276687</v>
      </c>
      <c r="J42" s="93">
        <f t="shared" si="3"/>
        <v>30613441</v>
      </c>
      <c r="K42" s="93">
        <f t="shared" si="3"/>
        <v>-17767732</v>
      </c>
      <c r="L42" s="93">
        <f t="shared" si="3"/>
        <v>21472205</v>
      </c>
      <c r="M42" s="93">
        <f t="shared" si="3"/>
        <v>3097059</v>
      </c>
      <c r="N42" s="93">
        <f t="shared" si="3"/>
        <v>6801532</v>
      </c>
      <c r="O42" s="93">
        <f t="shared" si="3"/>
        <v>-8226654</v>
      </c>
      <c r="P42" s="93">
        <f t="shared" si="3"/>
        <v>-10543394</v>
      </c>
      <c r="Q42" s="93">
        <f t="shared" si="3"/>
        <v>22973090</v>
      </c>
      <c r="R42" s="93">
        <f t="shared" si="3"/>
        <v>4203042</v>
      </c>
      <c r="S42" s="93">
        <f t="shared" si="3"/>
        <v>-13832621</v>
      </c>
      <c r="T42" s="93">
        <f t="shared" si="3"/>
        <v>-7422045</v>
      </c>
      <c r="U42" s="93">
        <f t="shared" si="3"/>
        <v>-8532740</v>
      </c>
      <c r="V42" s="93">
        <f t="shared" si="3"/>
        <v>-29787406</v>
      </c>
      <c r="W42" s="93">
        <f t="shared" si="3"/>
        <v>11830609</v>
      </c>
      <c r="X42" s="93">
        <f t="shared" si="3"/>
        <v>22900161</v>
      </c>
      <c r="Y42" s="93">
        <f t="shared" si="3"/>
        <v>-11069552</v>
      </c>
      <c r="Z42" s="223">
        <f>+IF(X42&lt;&gt;0,+(Y42/X42)*100,0)</f>
        <v>-48.33831517603741</v>
      </c>
      <c r="AA42" s="221">
        <f>SUM(AA38:AA41)</f>
        <v>22900161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33581509</v>
      </c>
      <c r="D44" s="225">
        <f>+D42-D43</f>
        <v>0</v>
      </c>
      <c r="E44" s="226">
        <f t="shared" si="4"/>
        <v>86323797</v>
      </c>
      <c r="F44" s="82">
        <f t="shared" si="4"/>
        <v>22900161</v>
      </c>
      <c r="G44" s="82">
        <f t="shared" si="4"/>
        <v>43996827</v>
      </c>
      <c r="H44" s="82">
        <f t="shared" si="4"/>
        <v>-5106699</v>
      </c>
      <c r="I44" s="82">
        <f t="shared" si="4"/>
        <v>-8276687</v>
      </c>
      <c r="J44" s="82">
        <f t="shared" si="4"/>
        <v>30613441</v>
      </c>
      <c r="K44" s="82">
        <f t="shared" si="4"/>
        <v>-17767732</v>
      </c>
      <c r="L44" s="82">
        <f t="shared" si="4"/>
        <v>21472205</v>
      </c>
      <c r="M44" s="82">
        <f t="shared" si="4"/>
        <v>3097059</v>
      </c>
      <c r="N44" s="82">
        <f t="shared" si="4"/>
        <v>6801532</v>
      </c>
      <c r="O44" s="82">
        <f t="shared" si="4"/>
        <v>-8226654</v>
      </c>
      <c r="P44" s="82">
        <f t="shared" si="4"/>
        <v>-10543394</v>
      </c>
      <c r="Q44" s="82">
        <f t="shared" si="4"/>
        <v>22973090</v>
      </c>
      <c r="R44" s="82">
        <f t="shared" si="4"/>
        <v>4203042</v>
      </c>
      <c r="S44" s="82">
        <f t="shared" si="4"/>
        <v>-13832621</v>
      </c>
      <c r="T44" s="82">
        <f t="shared" si="4"/>
        <v>-7422045</v>
      </c>
      <c r="U44" s="82">
        <f t="shared" si="4"/>
        <v>-8532740</v>
      </c>
      <c r="V44" s="82">
        <f t="shared" si="4"/>
        <v>-29787406</v>
      </c>
      <c r="W44" s="82">
        <f t="shared" si="4"/>
        <v>11830609</v>
      </c>
      <c r="X44" s="82">
        <f t="shared" si="4"/>
        <v>22900161</v>
      </c>
      <c r="Y44" s="82">
        <f t="shared" si="4"/>
        <v>-11069552</v>
      </c>
      <c r="Z44" s="227">
        <f>+IF(X44&lt;&gt;0,+(Y44/X44)*100,0)</f>
        <v>-48.33831517603741</v>
      </c>
      <c r="AA44" s="225">
        <f>+AA42-AA43</f>
        <v>22900161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33581509</v>
      </c>
      <c r="D46" s="221">
        <f>SUM(D44:D45)</f>
        <v>0</v>
      </c>
      <c r="E46" s="222">
        <f t="shared" si="5"/>
        <v>86323797</v>
      </c>
      <c r="F46" s="93">
        <f t="shared" si="5"/>
        <v>22900161</v>
      </c>
      <c r="G46" s="93">
        <f t="shared" si="5"/>
        <v>43996827</v>
      </c>
      <c r="H46" s="93">
        <f t="shared" si="5"/>
        <v>-5106699</v>
      </c>
      <c r="I46" s="93">
        <f t="shared" si="5"/>
        <v>-8276687</v>
      </c>
      <c r="J46" s="93">
        <f t="shared" si="5"/>
        <v>30613441</v>
      </c>
      <c r="K46" s="93">
        <f t="shared" si="5"/>
        <v>-17767732</v>
      </c>
      <c r="L46" s="93">
        <f t="shared" si="5"/>
        <v>21472205</v>
      </c>
      <c r="M46" s="93">
        <f t="shared" si="5"/>
        <v>3097059</v>
      </c>
      <c r="N46" s="93">
        <f t="shared" si="5"/>
        <v>6801532</v>
      </c>
      <c r="O46" s="93">
        <f t="shared" si="5"/>
        <v>-8226654</v>
      </c>
      <c r="P46" s="93">
        <f t="shared" si="5"/>
        <v>-10543394</v>
      </c>
      <c r="Q46" s="93">
        <f t="shared" si="5"/>
        <v>22973090</v>
      </c>
      <c r="R46" s="93">
        <f t="shared" si="5"/>
        <v>4203042</v>
      </c>
      <c r="S46" s="93">
        <f t="shared" si="5"/>
        <v>-13832621</v>
      </c>
      <c r="T46" s="93">
        <f t="shared" si="5"/>
        <v>-7422045</v>
      </c>
      <c r="U46" s="93">
        <f t="shared" si="5"/>
        <v>-8532740</v>
      </c>
      <c r="V46" s="93">
        <f t="shared" si="5"/>
        <v>-29787406</v>
      </c>
      <c r="W46" s="93">
        <f t="shared" si="5"/>
        <v>11830609</v>
      </c>
      <c r="X46" s="93">
        <f t="shared" si="5"/>
        <v>22900161</v>
      </c>
      <c r="Y46" s="93">
        <f t="shared" si="5"/>
        <v>-11069552</v>
      </c>
      <c r="Z46" s="223">
        <f>+IF(X46&lt;&gt;0,+(Y46/X46)*100,0)</f>
        <v>-48.33831517603741</v>
      </c>
      <c r="AA46" s="221">
        <f>SUM(AA44:AA45)</f>
        <v>22900161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33581509</v>
      </c>
      <c r="D48" s="232">
        <f>SUM(D46:D47)</f>
        <v>0</v>
      </c>
      <c r="E48" s="233">
        <f t="shared" si="6"/>
        <v>86323797</v>
      </c>
      <c r="F48" s="234">
        <f t="shared" si="6"/>
        <v>22900161</v>
      </c>
      <c r="G48" s="234">
        <f t="shared" si="6"/>
        <v>43996827</v>
      </c>
      <c r="H48" s="235">
        <f t="shared" si="6"/>
        <v>-5106699</v>
      </c>
      <c r="I48" s="235">
        <f t="shared" si="6"/>
        <v>-8276687</v>
      </c>
      <c r="J48" s="235">
        <f t="shared" si="6"/>
        <v>30613441</v>
      </c>
      <c r="K48" s="235">
        <f t="shared" si="6"/>
        <v>-17767732</v>
      </c>
      <c r="L48" s="235">
        <f t="shared" si="6"/>
        <v>21472205</v>
      </c>
      <c r="M48" s="234">
        <f t="shared" si="6"/>
        <v>3097059</v>
      </c>
      <c r="N48" s="234">
        <f t="shared" si="6"/>
        <v>6801532</v>
      </c>
      <c r="O48" s="235">
        <f t="shared" si="6"/>
        <v>-8226654</v>
      </c>
      <c r="P48" s="235">
        <f t="shared" si="6"/>
        <v>-10543394</v>
      </c>
      <c r="Q48" s="235">
        <f t="shared" si="6"/>
        <v>22973090</v>
      </c>
      <c r="R48" s="235">
        <f t="shared" si="6"/>
        <v>4203042</v>
      </c>
      <c r="S48" s="235">
        <f t="shared" si="6"/>
        <v>-13832621</v>
      </c>
      <c r="T48" s="234">
        <f t="shared" si="6"/>
        <v>-7422045</v>
      </c>
      <c r="U48" s="234">
        <f t="shared" si="6"/>
        <v>-8532740</v>
      </c>
      <c r="V48" s="235">
        <f t="shared" si="6"/>
        <v>-29787406</v>
      </c>
      <c r="W48" s="235">
        <f t="shared" si="6"/>
        <v>11830609</v>
      </c>
      <c r="X48" s="235">
        <f t="shared" si="6"/>
        <v>22900161</v>
      </c>
      <c r="Y48" s="235">
        <f t="shared" si="6"/>
        <v>-11069552</v>
      </c>
      <c r="Z48" s="236">
        <f>+IF(X48&lt;&gt;0,+(Y48/X48)*100,0)</f>
        <v>-48.33831517603741</v>
      </c>
      <c r="AA48" s="237">
        <f>SUM(AA46:AA47)</f>
        <v>22900161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6528600</v>
      </c>
      <c r="F5" s="105">
        <f t="shared" si="0"/>
        <v>97588439</v>
      </c>
      <c r="G5" s="105">
        <f t="shared" si="0"/>
        <v>682988</v>
      </c>
      <c r="H5" s="105">
        <f t="shared" si="0"/>
        <v>1057014</v>
      </c>
      <c r="I5" s="105">
        <f t="shared" si="0"/>
        <v>0</v>
      </c>
      <c r="J5" s="105">
        <f t="shared" si="0"/>
        <v>1740002</v>
      </c>
      <c r="K5" s="105">
        <f t="shared" si="0"/>
        <v>243600</v>
      </c>
      <c r="L5" s="105">
        <f t="shared" si="0"/>
        <v>0</v>
      </c>
      <c r="M5" s="105">
        <f t="shared" si="0"/>
        <v>0</v>
      </c>
      <c r="N5" s="105">
        <f t="shared" si="0"/>
        <v>243600</v>
      </c>
      <c r="O5" s="105">
        <f t="shared" si="0"/>
        <v>503000</v>
      </c>
      <c r="P5" s="105">
        <f t="shared" si="0"/>
        <v>1507800</v>
      </c>
      <c r="Q5" s="105">
        <f t="shared" si="0"/>
        <v>0</v>
      </c>
      <c r="R5" s="105">
        <f t="shared" si="0"/>
        <v>2010800</v>
      </c>
      <c r="S5" s="105">
        <f t="shared" si="0"/>
        <v>0</v>
      </c>
      <c r="T5" s="105">
        <f t="shared" si="0"/>
        <v>16723</v>
      </c>
      <c r="U5" s="105">
        <f t="shared" si="0"/>
        <v>116424</v>
      </c>
      <c r="V5" s="105">
        <f t="shared" si="0"/>
        <v>133147</v>
      </c>
      <c r="W5" s="105">
        <f t="shared" si="0"/>
        <v>4127549</v>
      </c>
      <c r="X5" s="105">
        <f t="shared" si="0"/>
        <v>97588439</v>
      </c>
      <c r="Y5" s="105">
        <f t="shared" si="0"/>
        <v>-93460890</v>
      </c>
      <c r="Z5" s="142">
        <f>+IF(X5&lt;&gt;0,+(Y5/X5)*100,0)</f>
        <v>-95.77045289145367</v>
      </c>
      <c r="AA5" s="158">
        <f>SUM(AA6:AA8)</f>
        <v>97588439</v>
      </c>
    </row>
    <row r="6" spans="1:27" ht="13.5">
      <c r="A6" s="143" t="s">
        <v>75</v>
      </c>
      <c r="B6" s="141"/>
      <c r="C6" s="160"/>
      <c r="D6" s="160"/>
      <c r="E6" s="161">
        <v>1828600</v>
      </c>
      <c r="F6" s="65">
        <v>97588439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97588439</v>
      </c>
      <c r="Y6" s="65">
        <v>-97588439</v>
      </c>
      <c r="Z6" s="145">
        <v>-100</v>
      </c>
      <c r="AA6" s="67">
        <v>97588439</v>
      </c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>
        <v>4700000</v>
      </c>
      <c r="F8" s="65"/>
      <c r="G8" s="65">
        <v>682988</v>
      </c>
      <c r="H8" s="65">
        <v>1057014</v>
      </c>
      <c r="I8" s="65"/>
      <c r="J8" s="65">
        <v>1740002</v>
      </c>
      <c r="K8" s="65">
        <v>243600</v>
      </c>
      <c r="L8" s="65"/>
      <c r="M8" s="65"/>
      <c r="N8" s="65">
        <v>243600</v>
      </c>
      <c r="O8" s="65">
        <v>503000</v>
      </c>
      <c r="P8" s="65">
        <v>1507800</v>
      </c>
      <c r="Q8" s="65"/>
      <c r="R8" s="65">
        <v>2010800</v>
      </c>
      <c r="S8" s="65"/>
      <c r="T8" s="65">
        <v>16723</v>
      </c>
      <c r="U8" s="65">
        <v>116424</v>
      </c>
      <c r="V8" s="65">
        <v>133147</v>
      </c>
      <c r="W8" s="65">
        <v>4127549</v>
      </c>
      <c r="X8" s="65"/>
      <c r="Y8" s="65">
        <v>4127549</v>
      </c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316366</v>
      </c>
      <c r="L9" s="105">
        <f t="shared" si="1"/>
        <v>0</v>
      </c>
      <c r="M9" s="105">
        <f t="shared" si="1"/>
        <v>0</v>
      </c>
      <c r="N9" s="105">
        <f t="shared" si="1"/>
        <v>316366</v>
      </c>
      <c r="O9" s="105">
        <f t="shared" si="1"/>
        <v>0</v>
      </c>
      <c r="P9" s="105">
        <f t="shared" si="1"/>
        <v>0</v>
      </c>
      <c r="Q9" s="105">
        <f t="shared" si="1"/>
        <v>677982</v>
      </c>
      <c r="R9" s="105">
        <f t="shared" si="1"/>
        <v>677982</v>
      </c>
      <c r="S9" s="105">
        <f t="shared" si="1"/>
        <v>25764</v>
      </c>
      <c r="T9" s="105">
        <f t="shared" si="1"/>
        <v>87504</v>
      </c>
      <c r="U9" s="105">
        <f t="shared" si="1"/>
        <v>37050</v>
      </c>
      <c r="V9" s="105">
        <f t="shared" si="1"/>
        <v>150318</v>
      </c>
      <c r="W9" s="105">
        <f t="shared" si="1"/>
        <v>1144666</v>
      </c>
      <c r="X9" s="105">
        <f t="shared" si="1"/>
        <v>0</v>
      </c>
      <c r="Y9" s="105">
        <f t="shared" si="1"/>
        <v>1144666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>
        <v>316366</v>
      </c>
      <c r="L10" s="65"/>
      <c r="M10" s="65"/>
      <c r="N10" s="65">
        <v>316366</v>
      </c>
      <c r="O10" s="65"/>
      <c r="P10" s="65"/>
      <c r="Q10" s="65">
        <v>677982</v>
      </c>
      <c r="R10" s="65">
        <v>677982</v>
      </c>
      <c r="S10" s="65">
        <v>25764</v>
      </c>
      <c r="T10" s="65">
        <v>87504</v>
      </c>
      <c r="U10" s="65">
        <v>37050</v>
      </c>
      <c r="V10" s="65">
        <v>150318</v>
      </c>
      <c r="W10" s="65">
        <v>1144666</v>
      </c>
      <c r="X10" s="65"/>
      <c r="Y10" s="65">
        <v>1144666</v>
      </c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24925000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384710</v>
      </c>
      <c r="J15" s="105">
        <f t="shared" si="2"/>
        <v>384710</v>
      </c>
      <c r="K15" s="105">
        <f t="shared" si="2"/>
        <v>0</v>
      </c>
      <c r="L15" s="105">
        <f t="shared" si="2"/>
        <v>1093293</v>
      </c>
      <c r="M15" s="105">
        <f t="shared" si="2"/>
        <v>0</v>
      </c>
      <c r="N15" s="105">
        <f t="shared" si="2"/>
        <v>1093293</v>
      </c>
      <c r="O15" s="105">
        <f t="shared" si="2"/>
        <v>0</v>
      </c>
      <c r="P15" s="105">
        <f t="shared" si="2"/>
        <v>1872884</v>
      </c>
      <c r="Q15" s="105">
        <f t="shared" si="2"/>
        <v>0</v>
      </c>
      <c r="R15" s="105">
        <f t="shared" si="2"/>
        <v>1872884</v>
      </c>
      <c r="S15" s="105">
        <f t="shared" si="2"/>
        <v>1501250</v>
      </c>
      <c r="T15" s="105">
        <f t="shared" si="2"/>
        <v>2296857</v>
      </c>
      <c r="U15" s="105">
        <f t="shared" si="2"/>
        <v>3679729</v>
      </c>
      <c r="V15" s="105">
        <f t="shared" si="2"/>
        <v>7477836</v>
      </c>
      <c r="W15" s="105">
        <f t="shared" si="2"/>
        <v>10828723</v>
      </c>
      <c r="X15" s="105">
        <f t="shared" si="2"/>
        <v>0</v>
      </c>
      <c r="Y15" s="105">
        <f t="shared" si="2"/>
        <v>10828723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>
        <v>24925000</v>
      </c>
      <c r="F17" s="65"/>
      <c r="G17" s="65"/>
      <c r="H17" s="65"/>
      <c r="I17" s="65">
        <v>384710</v>
      </c>
      <c r="J17" s="65">
        <v>384710</v>
      </c>
      <c r="K17" s="65"/>
      <c r="L17" s="65">
        <v>1093293</v>
      </c>
      <c r="M17" s="65"/>
      <c r="N17" s="65">
        <v>1093293</v>
      </c>
      <c r="O17" s="65"/>
      <c r="P17" s="65">
        <v>1872884</v>
      </c>
      <c r="Q17" s="65"/>
      <c r="R17" s="65">
        <v>1872884</v>
      </c>
      <c r="S17" s="65">
        <v>1501250</v>
      </c>
      <c r="T17" s="65">
        <v>2296857</v>
      </c>
      <c r="U17" s="65">
        <v>3679729</v>
      </c>
      <c r="V17" s="65">
        <v>7477836</v>
      </c>
      <c r="W17" s="65">
        <v>10828723</v>
      </c>
      <c r="X17" s="65"/>
      <c r="Y17" s="65">
        <v>10828723</v>
      </c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60570000</v>
      </c>
      <c r="F19" s="105">
        <f t="shared" si="3"/>
        <v>0</v>
      </c>
      <c r="G19" s="105">
        <f t="shared" si="3"/>
        <v>0</v>
      </c>
      <c r="H19" s="105">
        <f t="shared" si="3"/>
        <v>2783608</v>
      </c>
      <c r="I19" s="105">
        <f t="shared" si="3"/>
        <v>4438852</v>
      </c>
      <c r="J19" s="105">
        <f t="shared" si="3"/>
        <v>7222460</v>
      </c>
      <c r="K19" s="105">
        <f t="shared" si="3"/>
        <v>12638438</v>
      </c>
      <c r="L19" s="105">
        <f t="shared" si="3"/>
        <v>5022792</v>
      </c>
      <c r="M19" s="105">
        <f t="shared" si="3"/>
        <v>0</v>
      </c>
      <c r="N19" s="105">
        <f t="shared" si="3"/>
        <v>17661230</v>
      </c>
      <c r="O19" s="105">
        <f t="shared" si="3"/>
        <v>8624732</v>
      </c>
      <c r="P19" s="105">
        <f t="shared" si="3"/>
        <v>1940371</v>
      </c>
      <c r="Q19" s="105">
        <f t="shared" si="3"/>
        <v>620529</v>
      </c>
      <c r="R19" s="105">
        <f t="shared" si="3"/>
        <v>11185632</v>
      </c>
      <c r="S19" s="105">
        <f t="shared" si="3"/>
        <v>914445</v>
      </c>
      <c r="T19" s="105">
        <f t="shared" si="3"/>
        <v>6177278</v>
      </c>
      <c r="U19" s="105">
        <f t="shared" si="3"/>
        <v>4925369</v>
      </c>
      <c r="V19" s="105">
        <f t="shared" si="3"/>
        <v>12017092</v>
      </c>
      <c r="W19" s="105">
        <f t="shared" si="3"/>
        <v>48086414</v>
      </c>
      <c r="X19" s="105">
        <f t="shared" si="3"/>
        <v>0</v>
      </c>
      <c r="Y19" s="105">
        <f t="shared" si="3"/>
        <v>48086414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>
        <v>22570000</v>
      </c>
      <c r="F21" s="65"/>
      <c r="G21" s="65"/>
      <c r="H21" s="65">
        <v>1772331</v>
      </c>
      <c r="I21" s="65">
        <v>762972</v>
      </c>
      <c r="J21" s="65">
        <v>2535303</v>
      </c>
      <c r="K21" s="65">
        <v>5945159</v>
      </c>
      <c r="L21" s="65">
        <v>2579548</v>
      </c>
      <c r="M21" s="65"/>
      <c r="N21" s="65">
        <v>8524707</v>
      </c>
      <c r="O21" s="65">
        <v>7994726</v>
      </c>
      <c r="P21" s="65">
        <v>1940371</v>
      </c>
      <c r="Q21" s="65"/>
      <c r="R21" s="65">
        <v>9935097</v>
      </c>
      <c r="S21" s="65">
        <v>914445</v>
      </c>
      <c r="T21" s="65">
        <v>6177278</v>
      </c>
      <c r="U21" s="65">
        <v>4925369</v>
      </c>
      <c r="V21" s="65">
        <v>12017092</v>
      </c>
      <c r="W21" s="65">
        <v>33012199</v>
      </c>
      <c r="X21" s="65"/>
      <c r="Y21" s="65">
        <v>33012199</v>
      </c>
      <c r="Z21" s="145"/>
      <c r="AA21" s="67"/>
    </row>
    <row r="22" spans="1:27" ht="13.5">
      <c r="A22" s="143" t="s">
        <v>91</v>
      </c>
      <c r="B22" s="141"/>
      <c r="C22" s="162"/>
      <c r="D22" s="162"/>
      <c r="E22" s="163">
        <v>38000000</v>
      </c>
      <c r="F22" s="164"/>
      <c r="G22" s="164"/>
      <c r="H22" s="164">
        <v>1011277</v>
      </c>
      <c r="I22" s="164">
        <v>3675880</v>
      </c>
      <c r="J22" s="164">
        <v>4687157</v>
      </c>
      <c r="K22" s="164">
        <v>6693279</v>
      </c>
      <c r="L22" s="164">
        <v>2443244</v>
      </c>
      <c r="M22" s="164"/>
      <c r="N22" s="164">
        <v>9136523</v>
      </c>
      <c r="O22" s="164">
        <v>630006</v>
      </c>
      <c r="P22" s="164"/>
      <c r="Q22" s="164">
        <v>620529</v>
      </c>
      <c r="R22" s="164">
        <v>1250535</v>
      </c>
      <c r="S22" s="164"/>
      <c r="T22" s="164"/>
      <c r="U22" s="164"/>
      <c r="V22" s="164"/>
      <c r="W22" s="164">
        <v>15074215</v>
      </c>
      <c r="X22" s="164"/>
      <c r="Y22" s="164">
        <v>15074215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92023600</v>
      </c>
      <c r="F25" s="234">
        <f t="shared" si="4"/>
        <v>97588439</v>
      </c>
      <c r="G25" s="234">
        <f t="shared" si="4"/>
        <v>682988</v>
      </c>
      <c r="H25" s="234">
        <f t="shared" si="4"/>
        <v>3840622</v>
      </c>
      <c r="I25" s="234">
        <f t="shared" si="4"/>
        <v>4823562</v>
      </c>
      <c r="J25" s="234">
        <f t="shared" si="4"/>
        <v>9347172</v>
      </c>
      <c r="K25" s="234">
        <f t="shared" si="4"/>
        <v>13198404</v>
      </c>
      <c r="L25" s="234">
        <f t="shared" si="4"/>
        <v>6116085</v>
      </c>
      <c r="M25" s="234">
        <f t="shared" si="4"/>
        <v>0</v>
      </c>
      <c r="N25" s="234">
        <f t="shared" si="4"/>
        <v>19314489</v>
      </c>
      <c r="O25" s="234">
        <f t="shared" si="4"/>
        <v>9127732</v>
      </c>
      <c r="P25" s="234">
        <f t="shared" si="4"/>
        <v>5321055</v>
      </c>
      <c r="Q25" s="234">
        <f t="shared" si="4"/>
        <v>1298511</v>
      </c>
      <c r="R25" s="234">
        <f t="shared" si="4"/>
        <v>15747298</v>
      </c>
      <c r="S25" s="234">
        <f t="shared" si="4"/>
        <v>2441459</v>
      </c>
      <c r="T25" s="234">
        <f t="shared" si="4"/>
        <v>8578362</v>
      </c>
      <c r="U25" s="234">
        <f t="shared" si="4"/>
        <v>8758572</v>
      </c>
      <c r="V25" s="234">
        <f t="shared" si="4"/>
        <v>19778393</v>
      </c>
      <c r="W25" s="234">
        <f t="shared" si="4"/>
        <v>64187352</v>
      </c>
      <c r="X25" s="234">
        <f t="shared" si="4"/>
        <v>97588439</v>
      </c>
      <c r="Y25" s="234">
        <f t="shared" si="4"/>
        <v>-33401087</v>
      </c>
      <c r="Z25" s="246">
        <f>+IF(X25&lt;&gt;0,+(Y25/X25)*100,0)</f>
        <v>-34.22647942959719</v>
      </c>
      <c r="AA25" s="247">
        <f>+AA5+AA9+AA15+AA19+AA24</f>
        <v>97588439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86323600</v>
      </c>
      <c r="F28" s="65"/>
      <c r="G28" s="65"/>
      <c r="H28" s="65">
        <v>2783608</v>
      </c>
      <c r="I28" s="65">
        <v>4823562</v>
      </c>
      <c r="J28" s="65">
        <v>7607170</v>
      </c>
      <c r="K28" s="65">
        <v>12954804</v>
      </c>
      <c r="L28" s="65">
        <v>6116085</v>
      </c>
      <c r="M28" s="65"/>
      <c r="N28" s="65">
        <v>19070889</v>
      </c>
      <c r="O28" s="65">
        <v>8624732</v>
      </c>
      <c r="P28" s="65">
        <v>3813255</v>
      </c>
      <c r="Q28" s="65">
        <v>1298511</v>
      </c>
      <c r="R28" s="65">
        <v>13736498</v>
      </c>
      <c r="S28" s="65">
        <v>2415695</v>
      </c>
      <c r="T28" s="65">
        <v>8518666</v>
      </c>
      <c r="U28" s="65">
        <v>8605098</v>
      </c>
      <c r="V28" s="65">
        <v>19539459</v>
      </c>
      <c r="W28" s="65">
        <v>59954016</v>
      </c>
      <c r="X28" s="65"/>
      <c r="Y28" s="65">
        <v>59954016</v>
      </c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86323600</v>
      </c>
      <c r="F32" s="82">
        <f t="shared" si="5"/>
        <v>0</v>
      </c>
      <c r="G32" s="82">
        <f t="shared" si="5"/>
        <v>0</v>
      </c>
      <c r="H32" s="82">
        <f t="shared" si="5"/>
        <v>2783608</v>
      </c>
      <c r="I32" s="82">
        <f t="shared" si="5"/>
        <v>4823562</v>
      </c>
      <c r="J32" s="82">
        <f t="shared" si="5"/>
        <v>7607170</v>
      </c>
      <c r="K32" s="82">
        <f t="shared" si="5"/>
        <v>12954804</v>
      </c>
      <c r="L32" s="82">
        <f t="shared" si="5"/>
        <v>6116085</v>
      </c>
      <c r="M32" s="82">
        <f t="shared" si="5"/>
        <v>0</v>
      </c>
      <c r="N32" s="82">
        <f t="shared" si="5"/>
        <v>19070889</v>
      </c>
      <c r="O32" s="82">
        <f t="shared" si="5"/>
        <v>8624732</v>
      </c>
      <c r="P32" s="82">
        <f t="shared" si="5"/>
        <v>3813255</v>
      </c>
      <c r="Q32" s="82">
        <f t="shared" si="5"/>
        <v>1298511</v>
      </c>
      <c r="R32" s="82">
        <f t="shared" si="5"/>
        <v>13736498</v>
      </c>
      <c r="S32" s="82">
        <f t="shared" si="5"/>
        <v>2415695</v>
      </c>
      <c r="T32" s="82">
        <f t="shared" si="5"/>
        <v>8518666</v>
      </c>
      <c r="U32" s="82">
        <f t="shared" si="5"/>
        <v>8605098</v>
      </c>
      <c r="V32" s="82">
        <f t="shared" si="5"/>
        <v>19539459</v>
      </c>
      <c r="W32" s="82">
        <f t="shared" si="5"/>
        <v>59954016</v>
      </c>
      <c r="X32" s="82">
        <f t="shared" si="5"/>
        <v>0</v>
      </c>
      <c r="Y32" s="82">
        <f t="shared" si="5"/>
        <v>59954016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5700000</v>
      </c>
      <c r="F35" s="65"/>
      <c r="G35" s="65">
        <v>682988</v>
      </c>
      <c r="H35" s="65">
        <v>1057014</v>
      </c>
      <c r="I35" s="65"/>
      <c r="J35" s="65">
        <v>1740002</v>
      </c>
      <c r="K35" s="65">
        <v>243600</v>
      </c>
      <c r="L35" s="65"/>
      <c r="M35" s="65"/>
      <c r="N35" s="65">
        <v>243600</v>
      </c>
      <c r="O35" s="65">
        <v>503000</v>
      </c>
      <c r="P35" s="65">
        <v>1507800</v>
      </c>
      <c r="Q35" s="65"/>
      <c r="R35" s="65">
        <v>2010800</v>
      </c>
      <c r="S35" s="65">
        <v>25764</v>
      </c>
      <c r="T35" s="65">
        <v>59696</v>
      </c>
      <c r="U35" s="65">
        <v>153474</v>
      </c>
      <c r="V35" s="65">
        <v>238934</v>
      </c>
      <c r="W35" s="65">
        <v>4233336</v>
      </c>
      <c r="X35" s="65"/>
      <c r="Y35" s="65">
        <v>4233336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92023600</v>
      </c>
      <c r="F36" s="235">
        <f t="shared" si="6"/>
        <v>0</v>
      </c>
      <c r="G36" s="235">
        <f t="shared" si="6"/>
        <v>682988</v>
      </c>
      <c r="H36" s="235">
        <f t="shared" si="6"/>
        <v>3840622</v>
      </c>
      <c r="I36" s="235">
        <f t="shared" si="6"/>
        <v>4823562</v>
      </c>
      <c r="J36" s="235">
        <f t="shared" si="6"/>
        <v>9347172</v>
      </c>
      <c r="K36" s="235">
        <f t="shared" si="6"/>
        <v>13198404</v>
      </c>
      <c r="L36" s="235">
        <f t="shared" si="6"/>
        <v>6116085</v>
      </c>
      <c r="M36" s="235">
        <f t="shared" si="6"/>
        <v>0</v>
      </c>
      <c r="N36" s="235">
        <f t="shared" si="6"/>
        <v>19314489</v>
      </c>
      <c r="O36" s="235">
        <f t="shared" si="6"/>
        <v>9127732</v>
      </c>
      <c r="P36" s="235">
        <f t="shared" si="6"/>
        <v>5321055</v>
      </c>
      <c r="Q36" s="235">
        <f t="shared" si="6"/>
        <v>1298511</v>
      </c>
      <c r="R36" s="235">
        <f t="shared" si="6"/>
        <v>15747298</v>
      </c>
      <c r="S36" s="235">
        <f t="shared" si="6"/>
        <v>2441459</v>
      </c>
      <c r="T36" s="235">
        <f t="shared" si="6"/>
        <v>8578362</v>
      </c>
      <c r="U36" s="235">
        <f t="shared" si="6"/>
        <v>8758572</v>
      </c>
      <c r="V36" s="235">
        <f t="shared" si="6"/>
        <v>19778393</v>
      </c>
      <c r="W36" s="235">
        <f t="shared" si="6"/>
        <v>64187352</v>
      </c>
      <c r="X36" s="235">
        <f t="shared" si="6"/>
        <v>0</v>
      </c>
      <c r="Y36" s="235">
        <f t="shared" si="6"/>
        <v>64187352</v>
      </c>
      <c r="Z36" s="236">
        <f>+IF(X36&lt;&gt;0,+(Y36/X36)*100,0)</f>
        <v>0</v>
      </c>
      <c r="AA36" s="254">
        <f>SUM(AA32:AA35)</f>
        <v>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/>
      <c r="D6" s="160"/>
      <c r="E6" s="64"/>
      <c r="F6" s="65"/>
      <c r="G6" s="65">
        <v>75967463</v>
      </c>
      <c r="H6" s="65"/>
      <c r="I6" s="65"/>
      <c r="J6" s="65">
        <v>75967463</v>
      </c>
      <c r="K6" s="65"/>
      <c r="L6" s="65">
        <v>9056267</v>
      </c>
      <c r="M6" s="65">
        <v>31019284</v>
      </c>
      <c r="N6" s="65">
        <v>40075551</v>
      </c>
      <c r="O6" s="65"/>
      <c r="P6" s="65"/>
      <c r="Q6" s="65">
        <v>33089001</v>
      </c>
      <c r="R6" s="65">
        <v>33089001</v>
      </c>
      <c r="S6" s="65"/>
      <c r="T6" s="65"/>
      <c r="U6" s="65"/>
      <c r="V6" s="65"/>
      <c r="W6" s="65">
        <v>149132015</v>
      </c>
      <c r="X6" s="65"/>
      <c r="Y6" s="65">
        <v>149132015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/>
      <c r="D8" s="160"/>
      <c r="E8" s="64">
        <v>32842000</v>
      </c>
      <c r="F8" s="65">
        <v>32842000</v>
      </c>
      <c r="G8" s="65">
        <v>1686085</v>
      </c>
      <c r="H8" s="65">
        <v>2095928</v>
      </c>
      <c r="I8" s="65">
        <v>2711518</v>
      </c>
      <c r="J8" s="65">
        <v>6493531</v>
      </c>
      <c r="K8" s="65">
        <v>2121967</v>
      </c>
      <c r="L8" s="65">
        <v>2006720</v>
      </c>
      <c r="M8" s="65">
        <v>2558485</v>
      </c>
      <c r="N8" s="65">
        <v>6687172</v>
      </c>
      <c r="O8" s="65">
        <v>6238608</v>
      </c>
      <c r="P8" s="65">
        <v>2818248</v>
      </c>
      <c r="Q8" s="65">
        <v>3008139</v>
      </c>
      <c r="R8" s="65">
        <v>12064995</v>
      </c>
      <c r="S8" s="65">
        <v>3779492</v>
      </c>
      <c r="T8" s="65">
        <v>2192810</v>
      </c>
      <c r="U8" s="65">
        <v>-3968350</v>
      </c>
      <c r="V8" s="65">
        <v>2003952</v>
      </c>
      <c r="W8" s="65">
        <v>27249650</v>
      </c>
      <c r="X8" s="65">
        <v>32842000</v>
      </c>
      <c r="Y8" s="65">
        <v>-5592350</v>
      </c>
      <c r="Z8" s="145">
        <v>-17.03</v>
      </c>
      <c r="AA8" s="67">
        <v>32842000</v>
      </c>
    </row>
    <row r="9" spans="1:27" ht="13.5">
      <c r="A9" s="264" t="s">
        <v>149</v>
      </c>
      <c r="B9" s="197"/>
      <c r="C9" s="160"/>
      <c r="D9" s="160"/>
      <c r="E9" s="64"/>
      <c r="F9" s="65"/>
      <c r="G9" s="65"/>
      <c r="H9" s="65"/>
      <c r="I9" s="65"/>
      <c r="J9" s="65"/>
      <c r="K9" s="65">
        <v>85707</v>
      </c>
      <c r="L9" s="65">
        <v>678832</v>
      </c>
      <c r="M9" s="65"/>
      <c r="N9" s="65">
        <v>764539</v>
      </c>
      <c r="O9" s="65">
        <v>22340</v>
      </c>
      <c r="P9" s="65"/>
      <c r="Q9" s="65">
        <v>657853</v>
      </c>
      <c r="R9" s="65">
        <v>680193</v>
      </c>
      <c r="S9" s="65">
        <v>681053</v>
      </c>
      <c r="T9" s="65"/>
      <c r="U9" s="65">
        <v>4937245</v>
      </c>
      <c r="V9" s="65">
        <v>5618298</v>
      </c>
      <c r="W9" s="65">
        <v>7063030</v>
      </c>
      <c r="X9" s="65"/>
      <c r="Y9" s="65">
        <v>7063030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0</v>
      </c>
      <c r="D12" s="177">
        <f>SUM(D6:D11)</f>
        <v>0</v>
      </c>
      <c r="E12" s="77">
        <f t="shared" si="0"/>
        <v>32842000</v>
      </c>
      <c r="F12" s="78">
        <f t="shared" si="0"/>
        <v>32842000</v>
      </c>
      <c r="G12" s="78">
        <f t="shared" si="0"/>
        <v>77653548</v>
      </c>
      <c r="H12" s="78">
        <f t="shared" si="0"/>
        <v>2095928</v>
      </c>
      <c r="I12" s="78">
        <f t="shared" si="0"/>
        <v>2711518</v>
      </c>
      <c r="J12" s="78">
        <f t="shared" si="0"/>
        <v>82460994</v>
      </c>
      <c r="K12" s="78">
        <f t="shared" si="0"/>
        <v>2207674</v>
      </c>
      <c r="L12" s="78">
        <f t="shared" si="0"/>
        <v>11741819</v>
      </c>
      <c r="M12" s="78">
        <f t="shared" si="0"/>
        <v>33577769</v>
      </c>
      <c r="N12" s="78">
        <f t="shared" si="0"/>
        <v>47527262</v>
      </c>
      <c r="O12" s="78">
        <f t="shared" si="0"/>
        <v>6260948</v>
      </c>
      <c r="P12" s="78">
        <f t="shared" si="0"/>
        <v>2818248</v>
      </c>
      <c r="Q12" s="78">
        <f t="shared" si="0"/>
        <v>36754993</v>
      </c>
      <c r="R12" s="78">
        <f t="shared" si="0"/>
        <v>45834189</v>
      </c>
      <c r="S12" s="78">
        <f t="shared" si="0"/>
        <v>4460545</v>
      </c>
      <c r="T12" s="78">
        <f t="shared" si="0"/>
        <v>2192810</v>
      </c>
      <c r="U12" s="78">
        <f t="shared" si="0"/>
        <v>968895</v>
      </c>
      <c r="V12" s="78">
        <f t="shared" si="0"/>
        <v>7622250</v>
      </c>
      <c r="W12" s="78">
        <f t="shared" si="0"/>
        <v>183444695</v>
      </c>
      <c r="X12" s="78">
        <f t="shared" si="0"/>
        <v>32842000</v>
      </c>
      <c r="Y12" s="78">
        <f t="shared" si="0"/>
        <v>150602695</v>
      </c>
      <c r="Z12" s="179">
        <f>+IF(X12&lt;&gt;0,+(Y12/X12)*100,0)</f>
        <v>458.5673680043846</v>
      </c>
      <c r="AA12" s="79">
        <f>SUM(AA6:AA11)</f>
        <v>32842000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/>
      <c r="D19" s="160"/>
      <c r="E19" s="64">
        <v>541759000</v>
      </c>
      <c r="F19" s="65">
        <v>541759000</v>
      </c>
      <c r="G19" s="65">
        <v>682988</v>
      </c>
      <c r="H19" s="65">
        <v>3840622</v>
      </c>
      <c r="I19" s="65">
        <v>4823561</v>
      </c>
      <c r="J19" s="65">
        <v>9347171</v>
      </c>
      <c r="K19" s="65">
        <v>13198405</v>
      </c>
      <c r="L19" s="65">
        <v>5364987</v>
      </c>
      <c r="M19" s="65"/>
      <c r="N19" s="65">
        <v>18563392</v>
      </c>
      <c r="O19" s="65">
        <v>8068554</v>
      </c>
      <c r="P19" s="65">
        <v>4852760</v>
      </c>
      <c r="Q19" s="65">
        <v>1139045</v>
      </c>
      <c r="R19" s="65">
        <v>14060359</v>
      </c>
      <c r="S19" s="65">
        <v>2141631</v>
      </c>
      <c r="T19" s="65">
        <v>7643678</v>
      </c>
      <c r="U19" s="65">
        <v>7701806</v>
      </c>
      <c r="V19" s="65">
        <v>17487115</v>
      </c>
      <c r="W19" s="65">
        <v>59458037</v>
      </c>
      <c r="X19" s="65">
        <v>541759000</v>
      </c>
      <c r="Y19" s="65">
        <v>-482300963</v>
      </c>
      <c r="Z19" s="145">
        <v>-89.03</v>
      </c>
      <c r="AA19" s="67">
        <v>541759000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0</v>
      </c>
      <c r="D24" s="177">
        <f>SUM(D15:D23)</f>
        <v>0</v>
      </c>
      <c r="E24" s="81">
        <f t="shared" si="1"/>
        <v>541759000</v>
      </c>
      <c r="F24" s="82">
        <f t="shared" si="1"/>
        <v>541759000</v>
      </c>
      <c r="G24" s="82">
        <f t="shared" si="1"/>
        <v>682988</v>
      </c>
      <c r="H24" s="82">
        <f t="shared" si="1"/>
        <v>3840622</v>
      </c>
      <c r="I24" s="82">
        <f t="shared" si="1"/>
        <v>4823561</v>
      </c>
      <c r="J24" s="82">
        <f t="shared" si="1"/>
        <v>9347171</v>
      </c>
      <c r="K24" s="82">
        <f t="shared" si="1"/>
        <v>13198405</v>
      </c>
      <c r="L24" s="82">
        <f t="shared" si="1"/>
        <v>5364987</v>
      </c>
      <c r="M24" s="82">
        <f t="shared" si="1"/>
        <v>0</v>
      </c>
      <c r="N24" s="82">
        <f t="shared" si="1"/>
        <v>18563392</v>
      </c>
      <c r="O24" s="82">
        <f t="shared" si="1"/>
        <v>8068554</v>
      </c>
      <c r="P24" s="82">
        <f t="shared" si="1"/>
        <v>4852760</v>
      </c>
      <c r="Q24" s="82">
        <f t="shared" si="1"/>
        <v>1139045</v>
      </c>
      <c r="R24" s="82">
        <f t="shared" si="1"/>
        <v>14060359</v>
      </c>
      <c r="S24" s="82">
        <f t="shared" si="1"/>
        <v>2141631</v>
      </c>
      <c r="T24" s="82">
        <f t="shared" si="1"/>
        <v>7643678</v>
      </c>
      <c r="U24" s="82">
        <f t="shared" si="1"/>
        <v>7701806</v>
      </c>
      <c r="V24" s="82">
        <f t="shared" si="1"/>
        <v>17487115</v>
      </c>
      <c r="W24" s="82">
        <f t="shared" si="1"/>
        <v>59458037</v>
      </c>
      <c r="X24" s="82">
        <f t="shared" si="1"/>
        <v>541759000</v>
      </c>
      <c r="Y24" s="82">
        <f t="shared" si="1"/>
        <v>-482300963</v>
      </c>
      <c r="Z24" s="227">
        <f>+IF(X24&lt;&gt;0,+(Y24/X24)*100,0)</f>
        <v>-89.02500244573694</v>
      </c>
      <c r="AA24" s="84">
        <f>SUM(AA15:AA23)</f>
        <v>541759000</v>
      </c>
    </row>
    <row r="25" spans="1:27" ht="13.5">
      <c r="A25" s="265" t="s">
        <v>162</v>
      </c>
      <c r="B25" s="266"/>
      <c r="C25" s="177">
        <f aca="true" t="shared" si="2" ref="C25:Y25">+C12+C24</f>
        <v>0</v>
      </c>
      <c r="D25" s="177">
        <f>+D12+D24</f>
        <v>0</v>
      </c>
      <c r="E25" s="77">
        <f t="shared" si="2"/>
        <v>574601000</v>
      </c>
      <c r="F25" s="78">
        <f t="shared" si="2"/>
        <v>574601000</v>
      </c>
      <c r="G25" s="78">
        <f t="shared" si="2"/>
        <v>78336536</v>
      </c>
      <c r="H25" s="78">
        <f t="shared" si="2"/>
        <v>5936550</v>
      </c>
      <c r="I25" s="78">
        <f t="shared" si="2"/>
        <v>7535079</v>
      </c>
      <c r="J25" s="78">
        <f t="shared" si="2"/>
        <v>91808165</v>
      </c>
      <c r="K25" s="78">
        <f t="shared" si="2"/>
        <v>15406079</v>
      </c>
      <c r="L25" s="78">
        <f t="shared" si="2"/>
        <v>17106806</v>
      </c>
      <c r="M25" s="78">
        <f t="shared" si="2"/>
        <v>33577769</v>
      </c>
      <c r="N25" s="78">
        <f t="shared" si="2"/>
        <v>66090654</v>
      </c>
      <c r="O25" s="78">
        <f t="shared" si="2"/>
        <v>14329502</v>
      </c>
      <c r="P25" s="78">
        <f t="shared" si="2"/>
        <v>7671008</v>
      </c>
      <c r="Q25" s="78">
        <f t="shared" si="2"/>
        <v>37894038</v>
      </c>
      <c r="R25" s="78">
        <f t="shared" si="2"/>
        <v>59894548</v>
      </c>
      <c r="S25" s="78">
        <f t="shared" si="2"/>
        <v>6602176</v>
      </c>
      <c r="T25" s="78">
        <f t="shared" si="2"/>
        <v>9836488</v>
      </c>
      <c r="U25" s="78">
        <f t="shared" si="2"/>
        <v>8670701</v>
      </c>
      <c r="V25" s="78">
        <f t="shared" si="2"/>
        <v>25109365</v>
      </c>
      <c r="W25" s="78">
        <f t="shared" si="2"/>
        <v>242902732</v>
      </c>
      <c r="X25" s="78">
        <f t="shared" si="2"/>
        <v>574601000</v>
      </c>
      <c r="Y25" s="78">
        <f t="shared" si="2"/>
        <v>-331698268</v>
      </c>
      <c r="Z25" s="179">
        <f>+IF(X25&lt;&gt;0,+(Y25/X25)*100,0)</f>
        <v>-57.726712623194175</v>
      </c>
      <c r="AA25" s="79">
        <f>+AA12+AA24</f>
        <v>574601000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>
        <v>226180000</v>
      </c>
      <c r="F29" s="65">
        <v>226180000</v>
      </c>
      <c r="G29" s="65"/>
      <c r="H29" s="65">
        <v>11511498</v>
      </c>
      <c r="I29" s="65">
        <v>19904529</v>
      </c>
      <c r="J29" s="65">
        <v>31416027</v>
      </c>
      <c r="K29" s="65">
        <v>39586279</v>
      </c>
      <c r="L29" s="65"/>
      <c r="M29" s="65"/>
      <c r="N29" s="65">
        <v>39586279</v>
      </c>
      <c r="O29" s="65">
        <v>6675502</v>
      </c>
      <c r="P29" s="65">
        <v>18516292</v>
      </c>
      <c r="Q29" s="65"/>
      <c r="R29" s="65">
        <v>25191794</v>
      </c>
      <c r="S29" s="65">
        <v>22258236</v>
      </c>
      <c r="T29" s="65">
        <v>20209024</v>
      </c>
      <c r="U29" s="65">
        <v>17514116</v>
      </c>
      <c r="V29" s="65">
        <v>59981376</v>
      </c>
      <c r="W29" s="65">
        <v>156175476</v>
      </c>
      <c r="X29" s="65">
        <v>226180000</v>
      </c>
      <c r="Y29" s="65">
        <v>-70004524</v>
      </c>
      <c r="Z29" s="145">
        <v>-30.95</v>
      </c>
      <c r="AA29" s="67">
        <v>226180000</v>
      </c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/>
      <c r="D32" s="160"/>
      <c r="E32" s="64">
        <v>326870000</v>
      </c>
      <c r="F32" s="65">
        <v>326870000</v>
      </c>
      <c r="G32" s="65">
        <v>32873921</v>
      </c>
      <c r="H32" s="65">
        <v>-468249</v>
      </c>
      <c r="I32" s="65">
        <v>-4092762</v>
      </c>
      <c r="J32" s="65">
        <v>28312910</v>
      </c>
      <c r="K32" s="65">
        <v>-6412467</v>
      </c>
      <c r="L32" s="65">
        <v>-4365401</v>
      </c>
      <c r="M32" s="65">
        <v>30480709</v>
      </c>
      <c r="N32" s="65">
        <v>19702841</v>
      </c>
      <c r="O32" s="65">
        <v>13356154</v>
      </c>
      <c r="P32" s="65">
        <v>-301888</v>
      </c>
      <c r="Q32" s="65">
        <v>14920949</v>
      </c>
      <c r="R32" s="65">
        <v>27975215</v>
      </c>
      <c r="S32" s="65">
        <v>-1734213</v>
      </c>
      <c r="T32" s="65">
        <v>-6944891</v>
      </c>
      <c r="U32" s="65">
        <v>-310674</v>
      </c>
      <c r="V32" s="65">
        <v>-8989778</v>
      </c>
      <c r="W32" s="65">
        <v>67001188</v>
      </c>
      <c r="X32" s="65">
        <v>326870000</v>
      </c>
      <c r="Y32" s="65">
        <v>-259868812</v>
      </c>
      <c r="Z32" s="145">
        <v>-79.5</v>
      </c>
      <c r="AA32" s="67">
        <v>326870000</v>
      </c>
    </row>
    <row r="33" spans="1:27" ht="13.5">
      <c r="A33" s="264" t="s">
        <v>168</v>
      </c>
      <c r="B33" s="197"/>
      <c r="C33" s="160"/>
      <c r="D33" s="160"/>
      <c r="E33" s="64">
        <v>21551000</v>
      </c>
      <c r="F33" s="65">
        <v>21551000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21551000</v>
      </c>
      <c r="Y33" s="65">
        <v>-21551000</v>
      </c>
      <c r="Z33" s="145">
        <v>-100</v>
      </c>
      <c r="AA33" s="67">
        <v>21551000</v>
      </c>
    </row>
    <row r="34" spans="1:27" ht="13.5">
      <c r="A34" s="265" t="s">
        <v>58</v>
      </c>
      <c r="B34" s="266"/>
      <c r="C34" s="177">
        <f aca="true" t="shared" si="3" ref="C34:Y34">SUM(C29:C33)</f>
        <v>0</v>
      </c>
      <c r="D34" s="177">
        <f>SUM(D29:D33)</f>
        <v>0</v>
      </c>
      <c r="E34" s="77">
        <f t="shared" si="3"/>
        <v>574601000</v>
      </c>
      <c r="F34" s="78">
        <f t="shared" si="3"/>
        <v>574601000</v>
      </c>
      <c r="G34" s="78">
        <f t="shared" si="3"/>
        <v>32873921</v>
      </c>
      <c r="H34" s="78">
        <f t="shared" si="3"/>
        <v>11043249</v>
      </c>
      <c r="I34" s="78">
        <f t="shared" si="3"/>
        <v>15811767</v>
      </c>
      <c r="J34" s="78">
        <f t="shared" si="3"/>
        <v>59728937</v>
      </c>
      <c r="K34" s="78">
        <f t="shared" si="3"/>
        <v>33173812</v>
      </c>
      <c r="L34" s="78">
        <f t="shared" si="3"/>
        <v>-4365401</v>
      </c>
      <c r="M34" s="78">
        <f t="shared" si="3"/>
        <v>30480709</v>
      </c>
      <c r="N34" s="78">
        <f t="shared" si="3"/>
        <v>59289120</v>
      </c>
      <c r="O34" s="78">
        <f t="shared" si="3"/>
        <v>20031656</v>
      </c>
      <c r="P34" s="78">
        <f t="shared" si="3"/>
        <v>18214404</v>
      </c>
      <c r="Q34" s="78">
        <f t="shared" si="3"/>
        <v>14920949</v>
      </c>
      <c r="R34" s="78">
        <f t="shared" si="3"/>
        <v>53167009</v>
      </c>
      <c r="S34" s="78">
        <f t="shared" si="3"/>
        <v>20524023</v>
      </c>
      <c r="T34" s="78">
        <f t="shared" si="3"/>
        <v>13264133</v>
      </c>
      <c r="U34" s="78">
        <f t="shared" si="3"/>
        <v>17203442</v>
      </c>
      <c r="V34" s="78">
        <f t="shared" si="3"/>
        <v>50991598</v>
      </c>
      <c r="W34" s="78">
        <f t="shared" si="3"/>
        <v>223176664</v>
      </c>
      <c r="X34" s="78">
        <f t="shared" si="3"/>
        <v>574601000</v>
      </c>
      <c r="Y34" s="78">
        <f t="shared" si="3"/>
        <v>-351424336</v>
      </c>
      <c r="Z34" s="179">
        <f>+IF(X34&lt;&gt;0,+(Y34/X34)*100,0)</f>
        <v>-61.15971535030395</v>
      </c>
      <c r="AA34" s="79">
        <f>SUM(AA29:AA33)</f>
        <v>574601000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0</v>
      </c>
      <c r="D40" s="177">
        <f>+D34+D39</f>
        <v>0</v>
      </c>
      <c r="E40" s="77">
        <f t="shared" si="5"/>
        <v>574601000</v>
      </c>
      <c r="F40" s="78">
        <f t="shared" si="5"/>
        <v>574601000</v>
      </c>
      <c r="G40" s="78">
        <f t="shared" si="5"/>
        <v>32873921</v>
      </c>
      <c r="H40" s="78">
        <f t="shared" si="5"/>
        <v>11043249</v>
      </c>
      <c r="I40" s="78">
        <f t="shared" si="5"/>
        <v>15811767</v>
      </c>
      <c r="J40" s="78">
        <f t="shared" si="5"/>
        <v>59728937</v>
      </c>
      <c r="K40" s="78">
        <f t="shared" si="5"/>
        <v>33173812</v>
      </c>
      <c r="L40" s="78">
        <f t="shared" si="5"/>
        <v>-4365401</v>
      </c>
      <c r="M40" s="78">
        <f t="shared" si="5"/>
        <v>30480709</v>
      </c>
      <c r="N40" s="78">
        <f t="shared" si="5"/>
        <v>59289120</v>
      </c>
      <c r="O40" s="78">
        <f t="shared" si="5"/>
        <v>20031656</v>
      </c>
      <c r="P40" s="78">
        <f t="shared" si="5"/>
        <v>18214404</v>
      </c>
      <c r="Q40" s="78">
        <f t="shared" si="5"/>
        <v>14920949</v>
      </c>
      <c r="R40" s="78">
        <f t="shared" si="5"/>
        <v>53167009</v>
      </c>
      <c r="S40" s="78">
        <f t="shared" si="5"/>
        <v>20524023</v>
      </c>
      <c r="T40" s="78">
        <f t="shared" si="5"/>
        <v>13264133</v>
      </c>
      <c r="U40" s="78">
        <f t="shared" si="5"/>
        <v>17203442</v>
      </c>
      <c r="V40" s="78">
        <f t="shared" si="5"/>
        <v>50991598</v>
      </c>
      <c r="W40" s="78">
        <f t="shared" si="5"/>
        <v>223176664</v>
      </c>
      <c r="X40" s="78">
        <f t="shared" si="5"/>
        <v>574601000</v>
      </c>
      <c r="Y40" s="78">
        <f t="shared" si="5"/>
        <v>-351424336</v>
      </c>
      <c r="Z40" s="179">
        <f>+IF(X40&lt;&gt;0,+(Y40/X40)*100,0)</f>
        <v>-61.15971535030395</v>
      </c>
      <c r="AA40" s="79">
        <f>+AA34+AA39</f>
        <v>574601000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0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45462615</v>
      </c>
      <c r="H42" s="274">
        <f t="shared" si="6"/>
        <v>-5106699</v>
      </c>
      <c r="I42" s="274">
        <f t="shared" si="6"/>
        <v>-8276688</v>
      </c>
      <c r="J42" s="274">
        <f t="shared" si="6"/>
        <v>32079228</v>
      </c>
      <c r="K42" s="274">
        <f t="shared" si="6"/>
        <v>-17767733</v>
      </c>
      <c r="L42" s="274">
        <f t="shared" si="6"/>
        <v>21472207</v>
      </c>
      <c r="M42" s="274">
        <f t="shared" si="6"/>
        <v>3097060</v>
      </c>
      <c r="N42" s="274">
        <f t="shared" si="6"/>
        <v>6801534</v>
      </c>
      <c r="O42" s="274">
        <f t="shared" si="6"/>
        <v>-5702154</v>
      </c>
      <c r="P42" s="274">
        <f t="shared" si="6"/>
        <v>-10543396</v>
      </c>
      <c r="Q42" s="274">
        <f t="shared" si="6"/>
        <v>22973089</v>
      </c>
      <c r="R42" s="274">
        <f t="shared" si="6"/>
        <v>6727539</v>
      </c>
      <c r="S42" s="274">
        <f t="shared" si="6"/>
        <v>-13921847</v>
      </c>
      <c r="T42" s="274">
        <f t="shared" si="6"/>
        <v>-3427645</v>
      </c>
      <c r="U42" s="274">
        <f t="shared" si="6"/>
        <v>-8532741</v>
      </c>
      <c r="V42" s="274">
        <f t="shared" si="6"/>
        <v>-25882233</v>
      </c>
      <c r="W42" s="274">
        <f t="shared" si="6"/>
        <v>19726068</v>
      </c>
      <c r="X42" s="274">
        <f t="shared" si="6"/>
        <v>0</v>
      </c>
      <c r="Y42" s="274">
        <f t="shared" si="6"/>
        <v>19726068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/>
      <c r="D45" s="160"/>
      <c r="E45" s="64"/>
      <c r="F45" s="65"/>
      <c r="G45" s="65">
        <v>45462615</v>
      </c>
      <c r="H45" s="65">
        <v>-5106699</v>
      </c>
      <c r="I45" s="65">
        <v>-8276688</v>
      </c>
      <c r="J45" s="65">
        <v>32079228</v>
      </c>
      <c r="K45" s="65">
        <v>-17767733</v>
      </c>
      <c r="L45" s="65">
        <v>21472206</v>
      </c>
      <c r="M45" s="65">
        <v>3097059</v>
      </c>
      <c r="N45" s="65">
        <v>6801532</v>
      </c>
      <c r="O45" s="65">
        <v>-5702154</v>
      </c>
      <c r="P45" s="65">
        <v>-10543396</v>
      </c>
      <c r="Q45" s="65">
        <v>22973088</v>
      </c>
      <c r="R45" s="65">
        <v>6727538</v>
      </c>
      <c r="S45" s="65">
        <v>-13921846</v>
      </c>
      <c r="T45" s="65">
        <v>-7422048</v>
      </c>
      <c r="U45" s="65">
        <v>-8532741</v>
      </c>
      <c r="V45" s="65">
        <v>-29876635</v>
      </c>
      <c r="W45" s="65">
        <v>15731663</v>
      </c>
      <c r="X45" s="65"/>
      <c r="Y45" s="65">
        <v>15731663</v>
      </c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>
        <v>464102000</v>
      </c>
      <c r="F46" s="65">
        <v>464102000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>
        <v>3994403</v>
      </c>
      <c r="U46" s="65"/>
      <c r="V46" s="65">
        <v>3994403</v>
      </c>
      <c r="W46" s="65">
        <v>3994403</v>
      </c>
      <c r="X46" s="65">
        <v>464102000</v>
      </c>
      <c r="Y46" s="65">
        <v>-460107597</v>
      </c>
      <c r="Z46" s="144">
        <v>-99.14</v>
      </c>
      <c r="AA46" s="67">
        <v>464102000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0</v>
      </c>
      <c r="D48" s="232">
        <f>SUM(D45:D47)</f>
        <v>0</v>
      </c>
      <c r="E48" s="279">
        <f t="shared" si="7"/>
        <v>464102000</v>
      </c>
      <c r="F48" s="234">
        <f t="shared" si="7"/>
        <v>464102000</v>
      </c>
      <c r="G48" s="234">
        <f t="shared" si="7"/>
        <v>45462615</v>
      </c>
      <c r="H48" s="234">
        <f t="shared" si="7"/>
        <v>-5106699</v>
      </c>
      <c r="I48" s="234">
        <f t="shared" si="7"/>
        <v>-8276688</v>
      </c>
      <c r="J48" s="234">
        <f t="shared" si="7"/>
        <v>32079228</v>
      </c>
      <c r="K48" s="234">
        <f t="shared" si="7"/>
        <v>-17767733</v>
      </c>
      <c r="L48" s="234">
        <f t="shared" si="7"/>
        <v>21472206</v>
      </c>
      <c r="M48" s="234">
        <f t="shared" si="7"/>
        <v>3097059</v>
      </c>
      <c r="N48" s="234">
        <f t="shared" si="7"/>
        <v>6801532</v>
      </c>
      <c r="O48" s="234">
        <f t="shared" si="7"/>
        <v>-5702154</v>
      </c>
      <c r="P48" s="234">
        <f t="shared" si="7"/>
        <v>-10543396</v>
      </c>
      <c r="Q48" s="234">
        <f t="shared" si="7"/>
        <v>22973088</v>
      </c>
      <c r="R48" s="234">
        <f t="shared" si="7"/>
        <v>6727538</v>
      </c>
      <c r="S48" s="234">
        <f t="shared" si="7"/>
        <v>-13921846</v>
      </c>
      <c r="T48" s="234">
        <f t="shared" si="7"/>
        <v>-3427645</v>
      </c>
      <c r="U48" s="234">
        <f t="shared" si="7"/>
        <v>-8532741</v>
      </c>
      <c r="V48" s="234">
        <f t="shared" si="7"/>
        <v>-25882232</v>
      </c>
      <c r="W48" s="234">
        <f t="shared" si="7"/>
        <v>19726066</v>
      </c>
      <c r="X48" s="234">
        <f t="shared" si="7"/>
        <v>464102000</v>
      </c>
      <c r="Y48" s="234">
        <f t="shared" si="7"/>
        <v>-444375934</v>
      </c>
      <c r="Z48" s="280">
        <f>+IF(X48&lt;&gt;0,+(Y48/X48)*100,0)</f>
        <v>-95.7496270216461</v>
      </c>
      <c r="AA48" s="247">
        <f>SUM(AA45:AA47)</f>
        <v>464102000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30030874</v>
      </c>
      <c r="D6" s="160">
        <v>22233014</v>
      </c>
      <c r="E6" s="64">
        <v>35834000</v>
      </c>
      <c r="F6" s="65">
        <v>35834000</v>
      </c>
      <c r="G6" s="65">
        <v>3293976</v>
      </c>
      <c r="H6" s="65">
        <v>2560756</v>
      </c>
      <c r="I6" s="65">
        <v>1578473</v>
      </c>
      <c r="J6" s="65">
        <v>7433205</v>
      </c>
      <c r="K6" s="65">
        <v>11325</v>
      </c>
      <c r="L6" s="65">
        <v>3598495</v>
      </c>
      <c r="M6" s="65">
        <v>39769</v>
      </c>
      <c r="N6" s="65">
        <v>3649589</v>
      </c>
      <c r="O6" s="65">
        <v>3518618</v>
      </c>
      <c r="P6" s="65">
        <v>1396661</v>
      </c>
      <c r="Q6" s="65">
        <v>558480</v>
      </c>
      <c r="R6" s="65">
        <v>5473759</v>
      </c>
      <c r="S6" s="65">
        <v>1231229</v>
      </c>
      <c r="T6" s="65">
        <v>2581425</v>
      </c>
      <c r="U6" s="65">
        <v>1863807</v>
      </c>
      <c r="V6" s="65">
        <v>5676461</v>
      </c>
      <c r="W6" s="65">
        <v>22233014</v>
      </c>
      <c r="X6" s="65">
        <v>35834000</v>
      </c>
      <c r="Y6" s="65">
        <v>-13600986</v>
      </c>
      <c r="Z6" s="145">
        <v>-37.96</v>
      </c>
      <c r="AA6" s="67">
        <v>35834000</v>
      </c>
    </row>
    <row r="7" spans="1:27" ht="13.5">
      <c r="A7" s="264" t="s">
        <v>181</v>
      </c>
      <c r="B7" s="197" t="s">
        <v>72</v>
      </c>
      <c r="C7" s="160">
        <v>204931532</v>
      </c>
      <c r="D7" s="160">
        <v>145455000</v>
      </c>
      <c r="E7" s="64">
        <v>151131600</v>
      </c>
      <c r="F7" s="65">
        <v>151131600</v>
      </c>
      <c r="G7" s="65">
        <v>59573000</v>
      </c>
      <c r="H7" s="65"/>
      <c r="I7" s="65">
        <v>1040000</v>
      </c>
      <c r="J7" s="65">
        <v>60613000</v>
      </c>
      <c r="K7" s="65">
        <v>1568000</v>
      </c>
      <c r="L7" s="65">
        <v>44711000</v>
      </c>
      <c r="M7" s="65">
        <v>1084000</v>
      </c>
      <c r="N7" s="65">
        <v>47363000</v>
      </c>
      <c r="O7" s="65">
        <v>1069000</v>
      </c>
      <c r="P7" s="65"/>
      <c r="Q7" s="65">
        <v>34908000</v>
      </c>
      <c r="R7" s="65">
        <v>35977000</v>
      </c>
      <c r="S7" s="65">
        <v>1152000</v>
      </c>
      <c r="T7" s="65"/>
      <c r="U7" s="65">
        <v>350000</v>
      </c>
      <c r="V7" s="65">
        <v>1502000</v>
      </c>
      <c r="W7" s="65">
        <v>145455000</v>
      </c>
      <c r="X7" s="65">
        <v>151131600</v>
      </c>
      <c r="Y7" s="65">
        <v>-5676600</v>
      </c>
      <c r="Z7" s="145">
        <v>-3.76</v>
      </c>
      <c r="AA7" s="67">
        <v>151131600</v>
      </c>
    </row>
    <row r="8" spans="1:27" ht="13.5">
      <c r="A8" s="264" t="s">
        <v>182</v>
      </c>
      <c r="B8" s="197" t="s">
        <v>72</v>
      </c>
      <c r="C8" s="160"/>
      <c r="D8" s="160">
        <v>91713000</v>
      </c>
      <c r="E8" s="64">
        <v>86324004</v>
      </c>
      <c r="F8" s="65">
        <v>86324004</v>
      </c>
      <c r="G8" s="65">
        <v>36111000</v>
      </c>
      <c r="H8" s="65"/>
      <c r="I8" s="65"/>
      <c r="J8" s="65">
        <v>36111000</v>
      </c>
      <c r="K8" s="65"/>
      <c r="L8" s="65">
        <v>1000000</v>
      </c>
      <c r="M8" s="65">
        <v>34200000</v>
      </c>
      <c r="N8" s="65">
        <v>35200000</v>
      </c>
      <c r="O8" s="65"/>
      <c r="P8" s="65"/>
      <c r="Q8" s="65">
        <v>20402000</v>
      </c>
      <c r="R8" s="65">
        <v>20402000</v>
      </c>
      <c r="S8" s="65"/>
      <c r="T8" s="65"/>
      <c r="U8" s="65"/>
      <c r="V8" s="65"/>
      <c r="W8" s="65">
        <v>91713000</v>
      </c>
      <c r="X8" s="65">
        <v>86324004</v>
      </c>
      <c r="Y8" s="65">
        <v>5388996</v>
      </c>
      <c r="Z8" s="145">
        <v>6.24</v>
      </c>
      <c r="AA8" s="67">
        <v>86324004</v>
      </c>
    </row>
    <row r="9" spans="1:27" ht="13.5">
      <c r="A9" s="264" t="s">
        <v>183</v>
      </c>
      <c r="B9" s="197"/>
      <c r="C9" s="160"/>
      <c r="D9" s="160">
        <v>712833</v>
      </c>
      <c r="E9" s="64">
        <v>11072976</v>
      </c>
      <c r="F9" s="65">
        <v>11072976</v>
      </c>
      <c r="G9" s="65">
        <v>3959</v>
      </c>
      <c r="H9" s="65">
        <v>61752</v>
      </c>
      <c r="I9" s="65">
        <v>142252</v>
      </c>
      <c r="J9" s="65">
        <v>207963</v>
      </c>
      <c r="K9" s="65">
        <v>69607</v>
      </c>
      <c r="L9" s="65">
        <v>53411</v>
      </c>
      <c r="M9" s="65">
        <v>31803</v>
      </c>
      <c r="N9" s="65">
        <v>154821</v>
      </c>
      <c r="O9" s="65">
        <v>57787</v>
      </c>
      <c r="P9" s="65">
        <v>67215</v>
      </c>
      <c r="Q9" s="65">
        <v>54736</v>
      </c>
      <c r="R9" s="65">
        <v>179738</v>
      </c>
      <c r="S9" s="65">
        <v>48160</v>
      </c>
      <c r="T9" s="65">
        <v>67474</v>
      </c>
      <c r="U9" s="65">
        <v>54677</v>
      </c>
      <c r="V9" s="65">
        <v>170311</v>
      </c>
      <c r="W9" s="65">
        <v>712833</v>
      </c>
      <c r="X9" s="65">
        <v>11072976</v>
      </c>
      <c r="Y9" s="65">
        <v>-10360143</v>
      </c>
      <c r="Z9" s="145">
        <v>-93.56</v>
      </c>
      <c r="AA9" s="67">
        <v>11072976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-61411375</v>
      </c>
      <c r="D12" s="160">
        <v>-211988538</v>
      </c>
      <c r="E12" s="64">
        <v>-168369993</v>
      </c>
      <c r="F12" s="65">
        <v>-168369993</v>
      </c>
      <c r="G12" s="65">
        <v>-17670337</v>
      </c>
      <c r="H12" s="65">
        <v>-20822941</v>
      </c>
      <c r="I12" s="65">
        <v>-11578183</v>
      </c>
      <c r="J12" s="65">
        <v>-50071461</v>
      </c>
      <c r="K12" s="65">
        <v>-26447209</v>
      </c>
      <c r="L12" s="65">
        <v>-13273107</v>
      </c>
      <c r="M12" s="65">
        <v>-32529866</v>
      </c>
      <c r="N12" s="65">
        <v>-72250182</v>
      </c>
      <c r="O12" s="65">
        <v>-9900872</v>
      </c>
      <c r="P12" s="65">
        <v>-14449883</v>
      </c>
      <c r="Q12" s="65">
        <v>-17812335</v>
      </c>
      <c r="R12" s="65">
        <v>-42163090</v>
      </c>
      <c r="S12" s="65">
        <v>-22125009</v>
      </c>
      <c r="T12" s="65">
        <v>-14387828</v>
      </c>
      <c r="U12" s="65">
        <v>-10990968</v>
      </c>
      <c r="V12" s="65">
        <v>-47503805</v>
      </c>
      <c r="W12" s="65">
        <v>-211988538</v>
      </c>
      <c r="X12" s="65">
        <v>-168369993</v>
      </c>
      <c r="Y12" s="65">
        <v>-43618545</v>
      </c>
      <c r="Z12" s="145">
        <v>25.91</v>
      </c>
      <c r="AA12" s="67">
        <v>-168369993</v>
      </c>
    </row>
    <row r="13" spans="1:27" ht="13.5">
      <c r="A13" s="264" t="s">
        <v>40</v>
      </c>
      <c r="B13" s="197"/>
      <c r="C13" s="160">
        <v>-105200030</v>
      </c>
      <c r="D13" s="160"/>
      <c r="E13" s="64">
        <v>-353000</v>
      </c>
      <c r="F13" s="65">
        <v>-353000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-353000</v>
      </c>
      <c r="Y13" s="65">
        <v>353000</v>
      </c>
      <c r="Z13" s="145">
        <v>-100</v>
      </c>
      <c r="AA13" s="67">
        <v>-353000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68351001</v>
      </c>
      <c r="D15" s="177">
        <f>SUM(D6:D14)</f>
        <v>48125309</v>
      </c>
      <c r="E15" s="77">
        <f t="shared" si="0"/>
        <v>115639587</v>
      </c>
      <c r="F15" s="78">
        <f t="shared" si="0"/>
        <v>115639587</v>
      </c>
      <c r="G15" s="78">
        <f t="shared" si="0"/>
        <v>81311598</v>
      </c>
      <c r="H15" s="78">
        <f t="shared" si="0"/>
        <v>-18200433</v>
      </c>
      <c r="I15" s="78">
        <f t="shared" si="0"/>
        <v>-8817458</v>
      </c>
      <c r="J15" s="78">
        <f t="shared" si="0"/>
        <v>54293707</v>
      </c>
      <c r="K15" s="78">
        <f t="shared" si="0"/>
        <v>-24798277</v>
      </c>
      <c r="L15" s="78">
        <f t="shared" si="0"/>
        <v>36089799</v>
      </c>
      <c r="M15" s="78">
        <f t="shared" si="0"/>
        <v>2825706</v>
      </c>
      <c r="N15" s="78">
        <f t="shared" si="0"/>
        <v>14117228</v>
      </c>
      <c r="O15" s="78">
        <f t="shared" si="0"/>
        <v>-5255467</v>
      </c>
      <c r="P15" s="78">
        <f t="shared" si="0"/>
        <v>-12986007</v>
      </c>
      <c r="Q15" s="78">
        <f t="shared" si="0"/>
        <v>38110881</v>
      </c>
      <c r="R15" s="78">
        <f t="shared" si="0"/>
        <v>19869407</v>
      </c>
      <c r="S15" s="78">
        <f t="shared" si="0"/>
        <v>-19693620</v>
      </c>
      <c r="T15" s="78">
        <f t="shared" si="0"/>
        <v>-11738929</v>
      </c>
      <c r="U15" s="78">
        <f t="shared" si="0"/>
        <v>-8722484</v>
      </c>
      <c r="V15" s="78">
        <f t="shared" si="0"/>
        <v>-40155033</v>
      </c>
      <c r="W15" s="78">
        <f t="shared" si="0"/>
        <v>48125309</v>
      </c>
      <c r="X15" s="78">
        <f t="shared" si="0"/>
        <v>115639587</v>
      </c>
      <c r="Y15" s="78">
        <f t="shared" si="0"/>
        <v>-67514278</v>
      </c>
      <c r="Z15" s="179">
        <f>+IF(X15&lt;&gt;0,+(Y15/X15)*100,0)</f>
        <v>-58.38336140027896</v>
      </c>
      <c r="AA15" s="79">
        <f>SUM(AA6:AA14)</f>
        <v>115639587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3000000</v>
      </c>
      <c r="D22" s="160"/>
      <c r="E22" s="64"/>
      <c r="F22" s="65"/>
      <c r="G22" s="65"/>
      <c r="H22" s="65"/>
      <c r="I22" s="65">
        <v>6800000</v>
      </c>
      <c r="J22" s="65">
        <v>6800000</v>
      </c>
      <c r="K22" s="65">
        <v>-6800000</v>
      </c>
      <c r="L22" s="65"/>
      <c r="M22" s="65"/>
      <c r="N22" s="65">
        <v>-6800000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-50168089</v>
      </c>
      <c r="D24" s="160">
        <v>-55147323</v>
      </c>
      <c r="E24" s="64">
        <v>-92023600</v>
      </c>
      <c r="F24" s="65">
        <v>-92023600</v>
      </c>
      <c r="G24" s="65">
        <v>-682988</v>
      </c>
      <c r="H24" s="65">
        <v>-3840622</v>
      </c>
      <c r="I24" s="65">
        <v>-4823561</v>
      </c>
      <c r="J24" s="65">
        <v>-9347171</v>
      </c>
      <c r="K24" s="65">
        <v>-13198405</v>
      </c>
      <c r="L24" s="65">
        <v>-6116085</v>
      </c>
      <c r="M24" s="65"/>
      <c r="N24" s="65">
        <v>-19314490</v>
      </c>
      <c r="O24" s="65"/>
      <c r="P24" s="65">
        <v>-5532147</v>
      </c>
      <c r="Q24" s="65">
        <v>-1139045</v>
      </c>
      <c r="R24" s="65">
        <v>-6671192</v>
      </c>
      <c r="S24" s="65">
        <v>-2441459</v>
      </c>
      <c r="T24" s="65">
        <v>-8592952</v>
      </c>
      <c r="U24" s="65">
        <v>-8780059</v>
      </c>
      <c r="V24" s="65">
        <v>-19814470</v>
      </c>
      <c r="W24" s="65">
        <v>-55147323</v>
      </c>
      <c r="X24" s="65">
        <v>-92023600</v>
      </c>
      <c r="Y24" s="65">
        <v>36876277</v>
      </c>
      <c r="Z24" s="145">
        <v>-40.07</v>
      </c>
      <c r="AA24" s="67">
        <v>-92023600</v>
      </c>
    </row>
    <row r="25" spans="1:27" ht="13.5">
      <c r="A25" s="265" t="s">
        <v>194</v>
      </c>
      <c r="B25" s="266"/>
      <c r="C25" s="177">
        <f aca="true" t="shared" si="1" ref="C25:Y25">SUM(C19:C24)</f>
        <v>-47168089</v>
      </c>
      <c r="D25" s="177">
        <f>SUM(D19:D24)</f>
        <v>-55147323</v>
      </c>
      <c r="E25" s="77">
        <f t="shared" si="1"/>
        <v>-92023600</v>
      </c>
      <c r="F25" s="78">
        <f t="shared" si="1"/>
        <v>-92023600</v>
      </c>
      <c r="G25" s="78">
        <f t="shared" si="1"/>
        <v>-682988</v>
      </c>
      <c r="H25" s="78">
        <f t="shared" si="1"/>
        <v>-3840622</v>
      </c>
      <c r="I25" s="78">
        <f t="shared" si="1"/>
        <v>1976439</v>
      </c>
      <c r="J25" s="78">
        <f t="shared" si="1"/>
        <v>-2547171</v>
      </c>
      <c r="K25" s="78">
        <f t="shared" si="1"/>
        <v>-19998405</v>
      </c>
      <c r="L25" s="78">
        <f t="shared" si="1"/>
        <v>-6116085</v>
      </c>
      <c r="M25" s="78">
        <f t="shared" si="1"/>
        <v>0</v>
      </c>
      <c r="N25" s="78">
        <f t="shared" si="1"/>
        <v>-26114490</v>
      </c>
      <c r="O25" s="78">
        <f t="shared" si="1"/>
        <v>0</v>
      </c>
      <c r="P25" s="78">
        <f t="shared" si="1"/>
        <v>-5532147</v>
      </c>
      <c r="Q25" s="78">
        <f t="shared" si="1"/>
        <v>-1139045</v>
      </c>
      <c r="R25" s="78">
        <f t="shared" si="1"/>
        <v>-6671192</v>
      </c>
      <c r="S25" s="78">
        <f t="shared" si="1"/>
        <v>-2441459</v>
      </c>
      <c r="T25" s="78">
        <f t="shared" si="1"/>
        <v>-8592952</v>
      </c>
      <c r="U25" s="78">
        <f t="shared" si="1"/>
        <v>-8780059</v>
      </c>
      <c r="V25" s="78">
        <f t="shared" si="1"/>
        <v>-19814470</v>
      </c>
      <c r="W25" s="78">
        <f t="shared" si="1"/>
        <v>-55147323</v>
      </c>
      <c r="X25" s="78">
        <f t="shared" si="1"/>
        <v>-92023600</v>
      </c>
      <c r="Y25" s="78">
        <f t="shared" si="1"/>
        <v>36876277</v>
      </c>
      <c r="Z25" s="179">
        <f>+IF(X25&lt;&gt;0,+(Y25/X25)*100,0)</f>
        <v>-40.07263028179728</v>
      </c>
      <c r="AA25" s="79">
        <f>SUM(AA19:AA24)</f>
        <v>-92023600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21182912</v>
      </c>
      <c r="D36" s="158">
        <f>+D15+D25+D34</f>
        <v>-7022014</v>
      </c>
      <c r="E36" s="104">
        <f t="shared" si="3"/>
        <v>23615987</v>
      </c>
      <c r="F36" s="105">
        <f t="shared" si="3"/>
        <v>23615987</v>
      </c>
      <c r="G36" s="105">
        <f t="shared" si="3"/>
        <v>80628610</v>
      </c>
      <c r="H36" s="105">
        <f t="shared" si="3"/>
        <v>-22041055</v>
      </c>
      <c r="I36" s="105">
        <f t="shared" si="3"/>
        <v>-6841019</v>
      </c>
      <c r="J36" s="105">
        <f t="shared" si="3"/>
        <v>51746536</v>
      </c>
      <c r="K36" s="105">
        <f t="shared" si="3"/>
        <v>-44796682</v>
      </c>
      <c r="L36" s="105">
        <f t="shared" si="3"/>
        <v>29973714</v>
      </c>
      <c r="M36" s="105">
        <f t="shared" si="3"/>
        <v>2825706</v>
      </c>
      <c r="N36" s="105">
        <f t="shared" si="3"/>
        <v>-11997262</v>
      </c>
      <c r="O36" s="105">
        <f t="shared" si="3"/>
        <v>-5255467</v>
      </c>
      <c r="P36" s="105">
        <f t="shared" si="3"/>
        <v>-18518154</v>
      </c>
      <c r="Q36" s="105">
        <f t="shared" si="3"/>
        <v>36971836</v>
      </c>
      <c r="R36" s="105">
        <f t="shared" si="3"/>
        <v>13198215</v>
      </c>
      <c r="S36" s="105">
        <f t="shared" si="3"/>
        <v>-22135079</v>
      </c>
      <c r="T36" s="105">
        <f t="shared" si="3"/>
        <v>-20331881</v>
      </c>
      <c r="U36" s="105">
        <f t="shared" si="3"/>
        <v>-17502543</v>
      </c>
      <c r="V36" s="105">
        <f t="shared" si="3"/>
        <v>-59969503</v>
      </c>
      <c r="W36" s="105">
        <f t="shared" si="3"/>
        <v>-7022014</v>
      </c>
      <c r="X36" s="105">
        <f t="shared" si="3"/>
        <v>23615987</v>
      </c>
      <c r="Y36" s="105">
        <f t="shared" si="3"/>
        <v>-30638001</v>
      </c>
      <c r="Z36" s="142">
        <f>+IF(X36&lt;&gt;0,+(Y36/X36)*100,0)</f>
        <v>-129.73415424051512</v>
      </c>
      <c r="AA36" s="107">
        <f>+AA15+AA25+AA34</f>
        <v>23615987</v>
      </c>
    </row>
    <row r="37" spans="1:27" ht="13.5">
      <c r="A37" s="264" t="s">
        <v>202</v>
      </c>
      <c r="B37" s="197" t="s">
        <v>96</v>
      </c>
      <c r="C37" s="158">
        <v>18060755</v>
      </c>
      <c r="D37" s="158">
        <v>39243664</v>
      </c>
      <c r="E37" s="104">
        <v>-27649000</v>
      </c>
      <c r="F37" s="105">
        <v>-27649000</v>
      </c>
      <c r="G37" s="105">
        <v>39243664</v>
      </c>
      <c r="H37" s="105">
        <v>119872274</v>
      </c>
      <c r="I37" s="105">
        <v>97831219</v>
      </c>
      <c r="J37" s="105">
        <v>39243664</v>
      </c>
      <c r="K37" s="105">
        <v>90990200</v>
      </c>
      <c r="L37" s="105">
        <v>46193518</v>
      </c>
      <c r="M37" s="105">
        <v>76167232</v>
      </c>
      <c r="N37" s="105">
        <v>90990200</v>
      </c>
      <c r="O37" s="105">
        <v>78992938</v>
      </c>
      <c r="P37" s="105">
        <v>73737471</v>
      </c>
      <c r="Q37" s="105">
        <v>55219317</v>
      </c>
      <c r="R37" s="105">
        <v>78992938</v>
      </c>
      <c r="S37" s="105">
        <v>92191153</v>
      </c>
      <c r="T37" s="105">
        <v>70056074</v>
      </c>
      <c r="U37" s="105">
        <v>49724193</v>
      </c>
      <c r="V37" s="105">
        <v>92191153</v>
      </c>
      <c r="W37" s="105">
        <v>39243664</v>
      </c>
      <c r="X37" s="105">
        <v>-27649000</v>
      </c>
      <c r="Y37" s="105">
        <v>66892664</v>
      </c>
      <c r="Z37" s="142">
        <v>-241.94</v>
      </c>
      <c r="AA37" s="107">
        <v>-27649000</v>
      </c>
    </row>
    <row r="38" spans="1:27" ht="13.5">
      <c r="A38" s="282" t="s">
        <v>203</v>
      </c>
      <c r="B38" s="271" t="s">
        <v>96</v>
      </c>
      <c r="C38" s="272">
        <v>39243667</v>
      </c>
      <c r="D38" s="272">
        <v>32221650</v>
      </c>
      <c r="E38" s="273">
        <v>-4033013</v>
      </c>
      <c r="F38" s="274">
        <v>-4033013</v>
      </c>
      <c r="G38" s="274">
        <v>119872274</v>
      </c>
      <c r="H38" s="274">
        <v>97831219</v>
      </c>
      <c r="I38" s="274">
        <v>90990200</v>
      </c>
      <c r="J38" s="274">
        <v>90990200</v>
      </c>
      <c r="K38" s="274">
        <v>46193518</v>
      </c>
      <c r="L38" s="274">
        <v>76167232</v>
      </c>
      <c r="M38" s="274">
        <v>78992938</v>
      </c>
      <c r="N38" s="274">
        <v>78992938</v>
      </c>
      <c r="O38" s="274">
        <v>73737471</v>
      </c>
      <c r="P38" s="274">
        <v>55219317</v>
      </c>
      <c r="Q38" s="274">
        <v>92191153</v>
      </c>
      <c r="R38" s="274">
        <v>92191153</v>
      </c>
      <c r="S38" s="274">
        <v>70056074</v>
      </c>
      <c r="T38" s="274">
        <v>49724193</v>
      </c>
      <c r="U38" s="274">
        <v>32221650</v>
      </c>
      <c r="V38" s="274">
        <v>32221650</v>
      </c>
      <c r="W38" s="274">
        <v>32221650</v>
      </c>
      <c r="X38" s="274">
        <v>-4033013</v>
      </c>
      <c r="Y38" s="274">
        <v>36254663</v>
      </c>
      <c r="Z38" s="275">
        <v>-898.95</v>
      </c>
      <c r="AA38" s="276">
        <v>-4033013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2012-08-02T08:35:24Z</dcterms:created>
  <dcterms:modified xsi:type="dcterms:W3CDTF">2012-08-02T08:35:24Z</dcterms:modified>
  <cp:category/>
  <cp:version/>
  <cp:contentType/>
  <cp:contentStatus/>
</cp:coreProperties>
</file>