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</definedNames>
  <calcPr calcMode="manual" fullCalcOnLoad="1"/>
</workbook>
</file>

<file path=xl/sharedStrings.xml><?xml version="1.0" encoding="utf-8"?>
<sst xmlns="http://schemas.openxmlformats.org/spreadsheetml/2006/main" count="536" uniqueCount="252">
  <si>
    <t>North West: Rustenburg(NW373) - Table C1 Schedule Quarterly Budget Statement Summary for 4th Quarter ended 30 June 2012 (Figures Finalised as at 2012/07/31)</t>
  </si>
  <si>
    <t>Description</t>
  </si>
  <si>
    <t>2010/11</t>
  </si>
  <si>
    <t>2011/12</t>
  </si>
  <si>
    <t>Budget year 2011/12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</si>
  <si>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</si>
  <si>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</si>
  <si>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</si>
  <si>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</si>
  <si>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</si>
  <si>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</si>
  <si>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</si>
  <si>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</si>
  <si>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</si>
  <si>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</si>
  <si>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</si>
  <si>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</si>
  <si>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</si>
  <si>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</si>
  <si>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</si>
  <si>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</si>
  <si>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</si>
  <si>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</si>
  <si>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</si>
  <si>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</si>
  <si>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</si>
  <si>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</si>
  <si>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</si>
  <si>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</si>
  <si>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</si>
  <si>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</si>
  <si>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</si>
  <si>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</si>
  <si>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</si>
  <si>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</si>
  <si>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</si>
  <si>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</si>
  <si>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</si>
  <si>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</si>
  <si>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</si>
  <si>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</si>
  <si>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</si>
  <si>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</si>
  <si>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</si>
  <si>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</si>
  <si>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</si>
  <si>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</si>
  <si>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</si>
  <si>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</si>
  <si>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</si>
  <si>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</si>
  <si>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</si>
  <si>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</si>
  <si>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</si>
  <si>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</si>
  <si>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</si>
  <si>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</si>
  <si>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</si>
  <si>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</si>
  <si>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</si>
  <si>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</si>
  <si>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</si>
  <si>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</si>
  <si>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</si>
  <si>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</si>
  <si>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</si>
  <si>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</si>
  <si>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</si>
  <si>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</si>
  <si>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</si>
  <si>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Rustenburg(NW373) - Table C2 Quarterly Budget Statement - Financial Performance (standard classification) for 4th Quarter ended 30 June 2012 (Figures Finalised as at 2012/07/31)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</si>
  <si>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</si>
  <si>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</si>
  <si>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</si>
  <si>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</si>
  <si>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</si>
  <si>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</si>
  <si>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</si>
  <si>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</si>
  <si>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</si>
  <si>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</si>
  <si>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</si>
  <si>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</si>
  <si>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</si>
  <si>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</si>
  <si>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</si>
  <si>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</si>
  <si>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</si>
  <si>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</si>
  <si>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</si>
  <si>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</si>
  <si>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</si>
  <si>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</si>
  <si>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</si>
  <si>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</si>
  <si>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</si>
  <si>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</si>
  <si>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</si>
  <si>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</si>
  <si>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</si>
  <si>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Rustenburg(NW373) - Table C4 Quarterly Budget Statement - Financial Performance (revenue and expenditure) for 4th Quarter ended 30 June 2012 (Figures Finalised as at 2012/07/31)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</si>
  <si>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</si>
  <si>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</si>
  <si>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</si>
  <si>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</si>
  <si>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</si>
  <si>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</si>
  <si>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</si>
  <si>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</si>
  <si>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</si>
  <si>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</si>
  <si>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</si>
  <si>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</si>
  <si>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</si>
  <si>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</si>
  <si>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</si>
  <si>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</si>
  <si>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</si>
  <si>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</si>
  <si>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</si>
  <si>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</si>
  <si>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</si>
  <si>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</si>
  <si>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</si>
  <si>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</si>
  <si>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</si>
  <si>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</si>
  <si>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</si>
  <si>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</si>
  <si>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</si>
  <si>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</si>
  <si>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</si>
  <si>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</si>
  <si>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 West: Rustenburg(NW373) - Table C5 Quarterly Budget Statement - Capital Expenditure by Standard Classification and Funding for 4th Quarter ended 30 June 2012 (Figures Finalised as at 2012/07/31)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</si>
  <si>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</si>
  <si>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</si>
  <si>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</si>
  <si>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</si>
  <si>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</si>
  <si>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</si>
  <si>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</si>
  <si>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</si>
  <si>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</si>
  <si>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 West: Rustenburg(NW373) - Table C6 Quarterly Budget Statement - Financial Position for 4th Quarter ended 30 June 2012 (Figures Finalised as at 2012/07/31)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</si>
  <si>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</si>
  <si>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</si>
  <si>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</si>
  <si>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</si>
  <si>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</si>
  <si>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</si>
  <si>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</si>
  <si>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</si>
  <si>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</si>
  <si>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</si>
  <si>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</si>
  <si>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</si>
  <si>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</si>
  <si>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</si>
  <si>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</si>
  <si>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</si>
  <si>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</si>
  <si>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</si>
  <si>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</si>
  <si>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</si>
  <si>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</si>
  <si>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</si>
  <si>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</si>
  <si>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</si>
  <si>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</si>
  <si>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</si>
  <si>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</si>
  <si>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</si>
  <si>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</si>
  <si>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</si>
  <si>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</si>
  <si>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</si>
  <si>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</si>
  <si>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Rustenburg(NW373) - Table C7 Quarterly Budget Statement - Cash Flows for 4th Quarter ended 30 June 2012 (Figures Finalised as at 2012/07/31)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</si>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</sst>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1" xfId="0" applyNumberFormat="1" applyFont="1" applyBorder="1" applyAlignment="1">
      <alignment/>
    </xf>
    <xf numFmtId="173" fontId="23" fillId="0" borderId="12" xfId="0" applyNumberFormat="1" applyFont="1" applyBorder="1" applyAlignment="1">
      <alignment/>
    </xf>
    <xf numFmtId="173" fontId="21" fillId="0" borderId="13" xfId="0" applyNumberFormat="1" applyFont="1" applyBorder="1" applyAlignment="1">
      <alignment/>
    </xf>
    <xf numFmtId="173" fontId="21" fillId="0" borderId="14" xfId="0" applyNumberFormat="1" applyFont="1" applyBorder="1" applyAlignment="1">
      <alignment/>
    </xf>
    <xf numFmtId="173" fontId="21" fillId="0" borderId="15" xfId="0" applyNumberFormat="1" applyFont="1" applyBorder="1" applyAlignment="1">
      <alignment/>
    </xf>
    <xf numFmtId="173" fontId="21" fillId="0" borderId="16" xfId="0" applyNumberFormat="1" applyFont="1" applyBorder="1" applyAlignment="1">
      <alignment/>
    </xf>
    <xf numFmtId="173" fontId="23" fillId="0" borderId="17" xfId="0" applyNumberFormat="1" applyFont="1" applyBorder="1" applyAlignment="1">
      <alignment/>
    </xf>
    <xf numFmtId="173" fontId="23" fillId="0" borderId="18" xfId="0" applyNumberFormat="1" applyFont="1" applyBorder="1" applyAlignment="1">
      <alignment/>
    </xf>
    <xf numFmtId="173" fontId="23" fillId="0" borderId="19" xfId="0" applyNumberFormat="1" applyFont="1" applyBorder="1" applyAlignment="1">
      <alignment/>
    </xf>
    <xf numFmtId="173" fontId="23" fillId="0" borderId="20" xfId="0" applyNumberFormat="1" applyFont="1" applyBorder="1" applyAlignment="1">
      <alignment/>
    </xf>
    <xf numFmtId="173" fontId="23" fillId="0" borderId="21" xfId="0" applyNumberFormat="1" applyFont="1" applyBorder="1" applyAlignment="1">
      <alignment/>
    </xf>
    <xf numFmtId="173" fontId="23" fillId="0" borderId="22" xfId="0" applyNumberFormat="1" applyFont="1" applyBorder="1" applyAlignment="1">
      <alignment/>
    </xf>
    <xf numFmtId="173" fontId="23" fillId="0" borderId="23" xfId="0" applyNumberFormat="1" applyFont="1" applyBorder="1" applyAlignment="1">
      <alignment/>
    </xf>
    <xf numFmtId="173" fontId="23" fillId="0" borderId="24" xfId="0" applyNumberFormat="1" applyFont="1" applyBorder="1" applyAlignment="1">
      <alignment/>
    </xf>
    <xf numFmtId="173" fontId="23" fillId="0" borderId="25" xfId="0" applyNumberFormat="1" applyFont="1" applyBorder="1" applyAlignment="1">
      <alignment/>
    </xf>
    <xf numFmtId="0" fontId="23" fillId="0" borderId="0" xfId="0" applyFont="1" applyAlignment="1">
      <alignment/>
    </xf>
    <xf numFmtId="175" fontId="23" fillId="0" borderId="20" xfId="0" applyNumberFormat="1" applyFont="1" applyFill="1" applyBorder="1" applyAlignment="1" applyProtection="1">
      <alignment/>
      <protection/>
    </xf>
    <xf numFmtId="175" fontId="23" fillId="0" borderId="11" xfId="0" applyNumberFormat="1" applyFont="1" applyFill="1" applyBorder="1" applyAlignment="1">
      <alignment/>
    </xf>
    <xf numFmtId="175" fontId="23" fillId="0" borderId="21" xfId="0" applyNumberFormat="1" applyFont="1" applyFill="1" applyBorder="1" applyAlignment="1">
      <alignment/>
    </xf>
    <xf numFmtId="175" fontId="21" fillId="0" borderId="20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>
      <alignment/>
    </xf>
    <xf numFmtId="175" fontId="23" fillId="0" borderId="13" xfId="0" applyNumberFormat="1" applyFont="1" applyFill="1" applyBorder="1" applyAlignment="1" applyProtection="1">
      <alignment/>
      <protection/>
    </xf>
    <xf numFmtId="175" fontId="23" fillId="0" borderId="14" xfId="0" applyNumberFormat="1" applyFont="1" applyFill="1" applyBorder="1" applyAlignment="1">
      <alignment/>
    </xf>
    <xf numFmtId="175" fontId="23" fillId="0" borderId="15" xfId="0" applyNumberFormat="1" applyFont="1" applyFill="1" applyBorder="1" applyAlignment="1">
      <alignment/>
    </xf>
    <xf numFmtId="175" fontId="23" fillId="0" borderId="27" xfId="0" applyNumberFormat="1" applyFont="1" applyFill="1" applyBorder="1" applyAlignment="1">
      <alignment/>
    </xf>
    <xf numFmtId="175" fontId="23" fillId="0" borderId="23" xfId="0" applyNumberFormat="1" applyFont="1" applyFill="1" applyBorder="1" applyAlignment="1" applyProtection="1">
      <alignment/>
      <protection/>
    </xf>
    <xf numFmtId="175" fontId="23" fillId="0" borderId="12" xfId="0" applyNumberFormat="1" applyFont="1" applyFill="1" applyBorder="1" applyAlignment="1">
      <alignment/>
    </xf>
    <xf numFmtId="175" fontId="23" fillId="0" borderId="24" xfId="0" applyNumberFormat="1" applyFont="1" applyFill="1" applyBorder="1" applyAlignment="1">
      <alignment/>
    </xf>
    <xf numFmtId="175" fontId="23" fillId="0" borderId="28" xfId="0" applyNumberFormat="1" applyFont="1" applyFill="1" applyBorder="1" applyAlignment="1">
      <alignment/>
    </xf>
    <xf numFmtId="175" fontId="23" fillId="0" borderId="13" xfId="0" applyNumberFormat="1" applyFont="1" applyBorder="1" applyAlignment="1">
      <alignment/>
    </xf>
    <xf numFmtId="175" fontId="23" fillId="0" borderId="14" xfId="0" applyNumberFormat="1" applyFont="1" applyBorder="1" applyAlignment="1">
      <alignment/>
    </xf>
    <xf numFmtId="175" fontId="23" fillId="0" borderId="15" xfId="0" applyNumberFormat="1" applyFont="1" applyBorder="1" applyAlignment="1">
      <alignment/>
    </xf>
    <xf numFmtId="175" fontId="23" fillId="0" borderId="27" xfId="0" applyNumberFormat="1" applyFont="1" applyBorder="1" applyAlignment="1">
      <alignment/>
    </xf>
    <xf numFmtId="0" fontId="21" fillId="0" borderId="29" xfId="0" applyFont="1" applyFill="1" applyBorder="1" applyAlignment="1" applyProtection="1">
      <alignment/>
      <protection/>
    </xf>
    <xf numFmtId="0" fontId="23" fillId="0" borderId="17" xfId="0" applyNumberFormat="1" applyFont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1"/>
      <protection/>
    </xf>
    <xf numFmtId="0" fontId="23" fillId="0" borderId="20" xfId="0" applyNumberFormat="1" applyFont="1" applyFill="1" applyBorder="1" applyAlignment="1" applyProtection="1">
      <alignment horizontal="left" indent="2"/>
      <protection/>
    </xf>
    <xf numFmtId="0" fontId="23" fillId="0" borderId="23" xfId="0" applyNumberFormat="1" applyFont="1" applyBorder="1" applyAlignment="1" applyProtection="1">
      <alignment horizontal="left" indent="1"/>
      <protection/>
    </xf>
    <xf numFmtId="0" fontId="21" fillId="0" borderId="13" xfId="0" applyNumberFormat="1" applyFont="1" applyBorder="1" applyAlignment="1" applyProtection="1">
      <alignment horizontal="left"/>
      <protection/>
    </xf>
    <xf numFmtId="0" fontId="24" fillId="0" borderId="13" xfId="0" applyNumberFormat="1" applyFont="1" applyBorder="1" applyAlignment="1" applyProtection="1">
      <alignment horizontal="left"/>
      <protection/>
    </xf>
    <xf numFmtId="0" fontId="20" fillId="0" borderId="30" xfId="0" applyFont="1" applyFill="1" applyBorder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/>
      <protection/>
    </xf>
    <xf numFmtId="175" fontId="23" fillId="0" borderId="11" xfId="0" applyNumberFormat="1" applyFont="1" applyBorder="1" applyAlignment="1" applyProtection="1">
      <alignment/>
      <protection/>
    </xf>
    <xf numFmtId="175" fontId="23" fillId="0" borderId="21" xfId="0" applyNumberFormat="1" applyFont="1" applyBorder="1" applyAlignment="1" applyProtection="1">
      <alignment/>
      <protection/>
    </xf>
    <xf numFmtId="175" fontId="23" fillId="0" borderId="18" xfId="0" applyNumberFormat="1" applyFont="1" applyBorder="1" applyAlignment="1" applyProtection="1">
      <alignment/>
      <protection/>
    </xf>
    <xf numFmtId="173" fontId="23" fillId="0" borderId="10" xfId="0" applyNumberFormat="1" applyFont="1" applyBorder="1" applyAlignment="1" applyProtection="1">
      <alignment/>
      <protection/>
    </xf>
    <xf numFmtId="175" fontId="23" fillId="0" borderId="34" xfId="0" applyNumberFormat="1" applyFont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indent="1"/>
      <protection/>
    </xf>
    <xf numFmtId="175" fontId="23" fillId="0" borderId="11" xfId="0" applyNumberFormat="1" applyFont="1" applyFill="1" applyBorder="1" applyAlignment="1" applyProtection="1">
      <alignment/>
      <protection/>
    </xf>
    <xf numFmtId="175" fontId="23" fillId="0" borderId="21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39" xfId="0" applyFont="1" applyBorder="1" applyAlignment="1" applyProtection="1">
      <alignment horizontal="left" vertical="top" wrapText="1"/>
      <protection/>
    </xf>
    <xf numFmtId="175" fontId="21" fillId="0" borderId="40" xfId="0" applyNumberFormat="1" applyFont="1" applyFill="1" applyBorder="1" applyAlignment="1" applyProtection="1">
      <alignment vertical="top"/>
      <protection/>
    </xf>
    <xf numFmtId="175" fontId="21" fillId="0" borderId="41" xfId="0" applyNumberFormat="1" applyFont="1" applyFill="1" applyBorder="1" applyAlignment="1" applyProtection="1">
      <alignment vertical="top"/>
      <protection/>
    </xf>
    <xf numFmtId="175" fontId="21" fillId="0" borderId="42" xfId="0" applyNumberFormat="1" applyFont="1" applyFill="1" applyBorder="1" applyAlignment="1" applyProtection="1">
      <alignment vertical="top"/>
      <protection/>
    </xf>
    <xf numFmtId="173" fontId="21" fillId="0" borderId="41" xfId="0" applyNumberFormat="1" applyFont="1" applyFill="1" applyBorder="1" applyAlignment="1" applyProtection="1">
      <alignment vertical="top"/>
      <protection/>
    </xf>
    <xf numFmtId="175" fontId="21" fillId="0" borderId="43" xfId="0" applyNumberFormat="1" applyFont="1" applyFill="1" applyBorder="1" applyAlignment="1" applyProtection="1">
      <alignment vertical="top"/>
      <protection/>
    </xf>
    <xf numFmtId="0" fontId="23" fillId="0" borderId="20" xfId="0" applyFont="1" applyFill="1" applyBorder="1" applyAlignment="1" applyProtection="1">
      <alignment horizontal="left" indent="1"/>
      <protection/>
    </xf>
    <xf numFmtId="0" fontId="21" fillId="0" borderId="20" xfId="0" applyFont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175" fontId="21" fillId="0" borderId="43" xfId="0" applyNumberFormat="1" applyFont="1" applyFill="1" applyBorder="1" applyAlignment="1" applyProtection="1">
      <alignment/>
      <protection/>
    </xf>
    <xf numFmtId="175" fontId="21" fillId="0" borderId="44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3" fontId="21" fillId="0" borderId="45" xfId="0" applyNumberFormat="1" applyFont="1" applyFill="1" applyBorder="1" applyAlignment="1" applyProtection="1">
      <alignment/>
      <protection/>
    </xf>
    <xf numFmtId="175" fontId="21" fillId="0" borderId="47" xfId="0" applyNumberFormat="1" applyFont="1" applyFill="1" applyBorder="1" applyAlignment="1" applyProtection="1">
      <alignment/>
      <protection/>
    </xf>
    <xf numFmtId="175" fontId="23" fillId="0" borderId="48" xfId="0" applyNumberFormat="1" applyFont="1" applyFill="1" applyBorder="1" applyAlignment="1" applyProtection="1">
      <alignment/>
      <protection/>
    </xf>
    <xf numFmtId="175" fontId="23" fillId="0" borderId="49" xfId="0" applyNumberFormat="1" applyFont="1" applyFill="1" applyBorder="1" applyAlignment="1" applyProtection="1">
      <alignment/>
      <protection/>
    </xf>
    <xf numFmtId="175" fontId="23" fillId="0" borderId="50" xfId="0" applyNumberFormat="1" applyFont="1" applyFill="1" applyBorder="1" applyAlignment="1" applyProtection="1">
      <alignment/>
      <protection/>
    </xf>
    <xf numFmtId="173" fontId="23" fillId="0" borderId="49" xfId="0" applyNumberFormat="1" applyFont="1" applyFill="1" applyBorder="1" applyAlignment="1" applyProtection="1">
      <alignment/>
      <protection/>
    </xf>
    <xf numFmtId="175" fontId="23" fillId="0" borderId="51" xfId="0" applyNumberFormat="1" applyFont="1" applyFill="1" applyBorder="1" applyAlignment="1" applyProtection="1">
      <alignment/>
      <protection/>
    </xf>
    <xf numFmtId="0" fontId="21" fillId="0" borderId="20" xfId="0" applyFont="1" applyBorder="1" applyAlignment="1" applyProtection="1">
      <alignment vertical="top" wrapText="1"/>
      <protection/>
    </xf>
    <xf numFmtId="175" fontId="21" fillId="0" borderId="44" xfId="0" applyNumberFormat="1" applyFont="1" applyFill="1" applyBorder="1" applyAlignment="1" applyProtection="1">
      <alignment vertical="top"/>
      <protection/>
    </xf>
    <xf numFmtId="175" fontId="21" fillId="0" borderId="45" xfId="0" applyNumberFormat="1" applyFont="1" applyFill="1" applyBorder="1" applyAlignment="1" applyProtection="1">
      <alignment vertical="top"/>
      <protection/>
    </xf>
    <xf numFmtId="175" fontId="21" fillId="0" borderId="46" xfId="0" applyNumberFormat="1" applyFont="1" applyFill="1" applyBorder="1" applyAlignment="1" applyProtection="1">
      <alignment vertical="top"/>
      <protection/>
    </xf>
    <xf numFmtId="173" fontId="21" fillId="0" borderId="45" xfId="0" applyNumberFormat="1" applyFont="1" applyFill="1" applyBorder="1" applyAlignment="1" applyProtection="1">
      <alignment vertical="top"/>
      <protection/>
    </xf>
    <xf numFmtId="175" fontId="21" fillId="0" borderId="47" xfId="0" applyNumberFormat="1" applyFont="1" applyFill="1" applyBorder="1" applyAlignment="1" applyProtection="1">
      <alignment vertical="top"/>
      <protection/>
    </xf>
    <xf numFmtId="0" fontId="23" fillId="0" borderId="20" xfId="0" applyFont="1" applyBorder="1" applyAlignment="1" applyProtection="1">
      <alignment horizontal="left" wrapText="1" indent="1"/>
      <protection/>
    </xf>
    <xf numFmtId="0" fontId="21" fillId="0" borderId="20" xfId="0" applyFont="1" applyBorder="1" applyAlignment="1" applyProtection="1">
      <alignment wrapText="1"/>
      <protection/>
    </xf>
    <xf numFmtId="0" fontId="23" fillId="0" borderId="20" xfId="0" applyFont="1" applyBorder="1" applyAlignment="1" applyProtection="1">
      <alignment/>
      <protection/>
    </xf>
    <xf numFmtId="173" fontId="23" fillId="0" borderId="11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1" fillId="0" borderId="11" xfId="0" applyNumberFormat="1" applyFont="1" applyFill="1" applyBorder="1" applyAlignment="1" applyProtection="1">
      <alignment/>
      <protection/>
    </xf>
    <xf numFmtId="175" fontId="21" fillId="0" borderId="21" xfId="0" applyNumberFormat="1" applyFont="1" applyFill="1" applyBorder="1" applyAlignment="1" applyProtection="1">
      <alignment/>
      <protection/>
    </xf>
    <xf numFmtId="173" fontId="21" fillId="0" borderId="11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20" xfId="0" applyFont="1" applyBorder="1" applyAlignment="1" applyProtection="1">
      <alignment horizontal="left" vertical="top" indent="1"/>
      <protection/>
    </xf>
    <xf numFmtId="175" fontId="21" fillId="0" borderId="20" xfId="0" applyNumberFormat="1" applyFont="1" applyBorder="1" applyAlignment="1" applyProtection="1">
      <alignment/>
      <protection/>
    </xf>
    <xf numFmtId="175" fontId="21" fillId="0" borderId="11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12" xfId="0" applyNumberFormat="1" applyFont="1" applyBorder="1" applyAlignment="1" applyProtection="1">
      <alignment/>
      <protection/>
    </xf>
    <xf numFmtId="175" fontId="23" fillId="0" borderId="28" xfId="0" applyNumberFormat="1" applyFont="1" applyBorder="1" applyAlignment="1" applyProtection="1">
      <alignment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0" fontId="21" fillId="0" borderId="49" xfId="0" applyFont="1" applyFill="1" applyBorder="1" applyAlignment="1" applyProtection="1">
      <alignment horizontal="center" vertical="center" wrapText="1"/>
      <protection/>
    </xf>
    <xf numFmtId="0" fontId="21" fillId="0" borderId="5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/>
      <protection/>
    </xf>
    <xf numFmtId="175" fontId="23" fillId="0" borderId="20" xfId="0" applyNumberFormat="1" applyFont="1" applyBorder="1" applyAlignment="1" applyProtection="1">
      <alignment horizontal="left" wrapText="1"/>
      <protection/>
    </xf>
    <xf numFmtId="175" fontId="23" fillId="0" borderId="54" xfId="0" applyNumberFormat="1" applyFont="1" applyBorder="1" applyAlignment="1" applyProtection="1">
      <alignment horizontal="left" wrapText="1"/>
      <protection/>
    </xf>
    <xf numFmtId="175" fontId="23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23" fillId="0" borderId="20" xfId="0" applyFont="1" applyFill="1" applyBorder="1" applyAlignment="1" applyProtection="1">
      <alignment/>
      <protection/>
    </xf>
    <xf numFmtId="175" fontId="23" fillId="0" borderId="54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0" fontId="23" fillId="0" borderId="23" xfId="0" applyFont="1" applyFill="1" applyBorder="1" applyAlignment="1" applyProtection="1">
      <alignment/>
      <protection/>
    </xf>
    <xf numFmtId="175" fontId="23" fillId="0" borderId="55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0" fontId="21" fillId="0" borderId="18" xfId="0" applyFont="1" applyFill="1" applyBorder="1" applyAlignment="1">
      <alignment vertical="center"/>
    </xf>
    <xf numFmtId="0" fontId="24" fillId="0" borderId="39" xfId="0" applyNumberFormat="1" applyFont="1" applyFill="1" applyBorder="1" applyAlignment="1" applyProtection="1">
      <alignment horizontal="left" indent="1"/>
      <protection/>
    </xf>
    <xf numFmtId="0" fontId="23" fillId="0" borderId="21" xfId="0" applyNumberFormat="1" applyFont="1" applyBorder="1" applyAlignment="1" applyProtection="1">
      <alignment horizontal="center"/>
      <protection/>
    </xf>
    <xf numFmtId="173" fontId="21" fillId="0" borderId="21" xfId="0" applyNumberFormat="1" applyFont="1" applyFill="1" applyBorder="1" applyAlignment="1" applyProtection="1">
      <alignment/>
      <protection/>
    </xf>
    <xf numFmtId="0" fontId="23" fillId="0" borderId="39" xfId="0" applyNumberFormat="1" applyFont="1" applyFill="1" applyBorder="1" applyAlignment="1" applyProtection="1">
      <alignment horizontal="left" indent="2"/>
      <protection/>
    </xf>
    <xf numFmtId="174" fontId="23" fillId="0" borderId="21" xfId="0" applyNumberFormat="1" applyFont="1" applyFill="1" applyBorder="1" applyAlignment="1" applyProtection="1">
      <alignment/>
      <protection/>
    </xf>
    <xf numFmtId="173" fontId="23" fillId="0" borderId="21" xfId="0" applyNumberFormat="1" applyFont="1" applyFill="1" applyBorder="1" applyAlignment="1" applyProtection="1">
      <alignment/>
      <protection/>
    </xf>
    <xf numFmtId="173" fontId="23" fillId="0" borderId="21" xfId="42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/>
      <protection/>
    </xf>
    <xf numFmtId="0" fontId="23" fillId="0" borderId="42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/>
      <protection/>
    </xf>
    <xf numFmtId="0" fontId="22" fillId="0" borderId="39" xfId="0" applyNumberFormat="1" applyFont="1" applyBorder="1" applyAlignment="1" applyProtection="1">
      <alignment/>
      <protection/>
    </xf>
    <xf numFmtId="0" fontId="25" fillId="0" borderId="21" xfId="0" applyNumberFormat="1" applyFont="1" applyBorder="1" applyAlignment="1" applyProtection="1">
      <alignment horizontal="center"/>
      <protection/>
    </xf>
    <xf numFmtId="0" fontId="21" fillId="0" borderId="57" xfId="0" applyNumberFormat="1" applyFont="1" applyBorder="1" applyAlignment="1" applyProtection="1">
      <alignment/>
      <protection/>
    </xf>
    <xf numFmtId="0" fontId="23" fillId="0" borderId="36" xfId="0" applyNumberFormat="1" applyFont="1" applyBorder="1" applyAlignment="1" applyProtection="1">
      <alignment horizontal="center"/>
      <protection/>
    </xf>
    <xf numFmtId="0" fontId="26" fillId="0" borderId="33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54" xfId="0" applyNumberFormat="1" applyFont="1" applyFill="1" applyBorder="1" applyAlignment="1" applyProtection="1">
      <alignment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54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175" fontId="23" fillId="0" borderId="54" xfId="42" applyNumberFormat="1" applyFont="1" applyFill="1" applyBorder="1" applyAlignment="1" applyProtection="1">
      <alignment/>
      <protection/>
    </xf>
    <xf numFmtId="175" fontId="23" fillId="0" borderId="21" xfId="42" applyNumberFormat="1" applyFont="1" applyFill="1" applyBorder="1" applyAlignment="1" applyProtection="1">
      <alignment/>
      <protection/>
    </xf>
    <xf numFmtId="0" fontId="20" fillId="0" borderId="30" xfId="0" applyFont="1" applyBorder="1" applyAlignment="1" applyProtection="1">
      <alignment horizontal="left"/>
      <protection/>
    </xf>
    <xf numFmtId="0" fontId="21" fillId="0" borderId="58" xfId="0" applyFont="1" applyFill="1" applyBorder="1" applyAlignment="1" applyProtection="1">
      <alignment horizontal="center" vertical="center"/>
      <protection/>
    </xf>
    <xf numFmtId="0" fontId="21" fillId="0" borderId="59" xfId="0" applyFont="1" applyFill="1" applyBorder="1" applyAlignment="1" applyProtection="1">
      <alignment horizontal="center" vertical="center"/>
      <protection/>
    </xf>
    <xf numFmtId="0" fontId="0" fillId="0" borderId="60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21" fillId="0" borderId="62" xfId="0" applyFont="1" applyFill="1" applyBorder="1" applyAlignment="1" applyProtection="1">
      <alignment horizontal="lef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175" fontId="21" fillId="0" borderId="19" xfId="0" applyNumberFormat="1" applyFont="1" applyBorder="1" applyAlignment="1" applyProtection="1">
      <alignment horizontal="center"/>
      <protection/>
    </xf>
    <xf numFmtId="175" fontId="21" fillId="0" borderId="58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Border="1" applyAlignment="1" applyProtection="1">
      <alignment horizontal="center"/>
      <protection/>
    </xf>
    <xf numFmtId="0" fontId="21" fillId="0" borderId="18" xfId="0" applyFont="1" applyBorder="1" applyAlignment="1" applyProtection="1">
      <alignment horizontal="center"/>
      <protection/>
    </xf>
    <xf numFmtId="175" fontId="21" fillId="0" borderId="63" xfId="0" applyNumberFormat="1" applyFont="1" applyFill="1" applyBorder="1" applyAlignment="1" applyProtection="1">
      <alignment/>
      <protection/>
    </xf>
    <xf numFmtId="175" fontId="21" fillId="0" borderId="64" xfId="0" applyNumberFormat="1" applyFont="1" applyFill="1" applyBorder="1" applyAlignment="1" applyProtection="1">
      <alignment/>
      <protection/>
    </xf>
    <xf numFmtId="173" fontId="21" fillId="0" borderId="42" xfId="0" applyNumberFormat="1" applyFont="1" applyFill="1" applyBorder="1" applyAlignment="1" applyProtection="1">
      <alignment/>
      <protection/>
    </xf>
    <xf numFmtId="175" fontId="21" fillId="0" borderId="25" xfId="0" applyNumberFormat="1" applyFont="1" applyBorder="1" applyAlignment="1" applyProtection="1">
      <alignment/>
      <protection/>
    </xf>
    <xf numFmtId="175" fontId="21" fillId="0" borderId="55" xfId="0" applyNumberFormat="1" applyFont="1" applyBorder="1" applyAlignment="1" applyProtection="1">
      <alignment/>
      <protection/>
    </xf>
    <xf numFmtId="175" fontId="21" fillId="0" borderId="24" xfId="0" applyNumberFormat="1" applyFont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39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/>
      <protection/>
    </xf>
    <xf numFmtId="173" fontId="21" fillId="0" borderId="18" xfId="0" applyNumberFormat="1" applyFont="1" applyBorder="1" applyAlignment="1" applyProtection="1">
      <alignment horizontal="center"/>
      <protection/>
    </xf>
    <xf numFmtId="0" fontId="23" fillId="0" borderId="39" xfId="0" applyNumberFormat="1" applyFont="1" applyBorder="1" applyAlignment="1" applyProtection="1">
      <alignment horizontal="left" indent="1"/>
      <protection/>
    </xf>
    <xf numFmtId="0" fontId="23" fillId="0" borderId="21" xfId="0" applyFont="1" applyFill="1" applyBorder="1" applyAlignment="1" applyProtection="1">
      <alignment horizontal="center"/>
      <protection/>
    </xf>
    <xf numFmtId="0" fontId="23" fillId="0" borderId="39" xfId="0" applyNumberFormat="1" applyFont="1" applyFill="1" applyBorder="1" applyAlignment="1" applyProtection="1">
      <alignment horizontal="left" indent="1"/>
      <protection/>
    </xf>
    <xf numFmtId="173" fontId="23" fillId="0" borderId="21" xfId="0" applyNumberFormat="1" applyFont="1" applyBorder="1" applyAlignment="1" applyProtection="1">
      <alignment/>
      <protection/>
    </xf>
    <xf numFmtId="0" fontId="23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horizontal="left" vertical="top" wrapText="1"/>
      <protection/>
    </xf>
    <xf numFmtId="0" fontId="23" fillId="0" borderId="42" xfId="0" applyFont="1" applyBorder="1" applyAlignment="1" applyProtection="1">
      <alignment horizontal="center" vertical="top"/>
      <protection/>
    </xf>
    <xf numFmtId="175" fontId="21" fillId="0" borderId="63" xfId="0" applyNumberFormat="1" applyFont="1" applyBorder="1" applyAlignment="1" applyProtection="1">
      <alignment vertical="top"/>
      <protection/>
    </xf>
    <xf numFmtId="175" fontId="21" fillId="0" borderId="64" xfId="0" applyNumberFormat="1" applyFont="1" applyBorder="1" applyAlignment="1" applyProtection="1">
      <alignment vertical="top"/>
      <protection/>
    </xf>
    <xf numFmtId="175" fontId="21" fillId="0" borderId="42" xfId="0" applyNumberFormat="1" applyFont="1" applyBorder="1" applyAlignment="1" applyProtection="1">
      <alignment vertical="top"/>
      <protection/>
    </xf>
    <xf numFmtId="173" fontId="21" fillId="0" borderId="42" xfId="0" applyNumberFormat="1" applyFont="1" applyBorder="1" applyAlignment="1" applyProtection="1">
      <alignment vertical="top"/>
      <protection/>
    </xf>
    <xf numFmtId="0" fontId="25" fillId="0" borderId="21" xfId="0" applyFont="1" applyBorder="1" applyAlignment="1" applyProtection="1">
      <alignment horizontal="center"/>
      <protection/>
    </xf>
    <xf numFmtId="0" fontId="21" fillId="0" borderId="56" xfId="0" applyNumberFormat="1" applyFont="1" applyBorder="1" applyAlignment="1" applyProtection="1">
      <alignment vertical="top"/>
      <protection/>
    </xf>
    <xf numFmtId="175" fontId="21" fillId="0" borderId="65" xfId="0" applyNumberFormat="1" applyFont="1" applyBorder="1" applyAlignment="1" applyProtection="1">
      <alignment/>
      <protection/>
    </xf>
    <xf numFmtId="175" fontId="21" fillId="0" borderId="66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3" fontId="21" fillId="0" borderId="46" xfId="0" applyNumberFormat="1" applyFont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54" xfId="0" applyNumberFormat="1" applyFont="1" applyBorder="1" applyAlignment="1" applyProtection="1">
      <alignment/>
      <protection/>
    </xf>
    <xf numFmtId="173" fontId="21" fillId="0" borderId="21" xfId="0" applyNumberFormat="1" applyFont="1" applyBorder="1" applyAlignment="1" applyProtection="1">
      <alignment/>
      <protection/>
    </xf>
    <xf numFmtId="175" fontId="21" fillId="0" borderId="21" xfId="42" applyNumberFormat="1" applyFont="1" applyFill="1" applyBorder="1" applyAlignment="1" applyProtection="1">
      <alignment/>
      <protection/>
    </xf>
    <xf numFmtId="173" fontId="21" fillId="0" borderId="21" xfId="42" applyNumberFormat="1" applyFont="1" applyFill="1" applyBorder="1" applyAlignment="1" applyProtection="1">
      <alignment/>
      <protection/>
    </xf>
    <xf numFmtId="175" fontId="21" fillId="0" borderId="22" xfId="42" applyNumberFormat="1" applyFont="1" applyFill="1" applyBorder="1" applyAlignment="1" applyProtection="1">
      <alignment/>
      <protection/>
    </xf>
    <xf numFmtId="0" fontId="21" fillId="0" borderId="39" xfId="0" applyNumberFormat="1" applyFont="1" applyBorder="1" applyAlignment="1" applyProtection="1">
      <alignment horizontal="left" wrapText="1"/>
      <protection/>
    </xf>
    <xf numFmtId="175" fontId="21" fillId="0" borderId="65" xfId="0" applyNumberFormat="1" applyFont="1" applyFill="1" applyBorder="1" applyAlignment="1" applyProtection="1">
      <alignment vertical="top"/>
      <protection/>
    </xf>
    <xf numFmtId="175" fontId="21" fillId="0" borderId="66" xfId="0" applyNumberFormat="1" applyFont="1" applyFill="1" applyBorder="1" applyAlignment="1" applyProtection="1">
      <alignment vertical="top"/>
      <protection/>
    </xf>
    <xf numFmtId="173" fontId="21" fillId="0" borderId="46" xfId="0" applyNumberFormat="1" applyFont="1" applyFill="1" applyBorder="1" applyAlignment="1" applyProtection="1">
      <alignment vertical="top"/>
      <protection/>
    </xf>
    <xf numFmtId="0" fontId="21" fillId="0" borderId="39" xfId="0" applyNumberFormat="1" applyFont="1" applyBorder="1" applyAlignment="1" applyProtection="1">
      <alignment wrapText="1"/>
      <protection/>
    </xf>
    <xf numFmtId="175" fontId="21" fillId="0" borderId="65" xfId="0" applyNumberFormat="1" applyFont="1" applyFill="1" applyBorder="1" applyAlignment="1" applyProtection="1">
      <alignment/>
      <protection/>
    </xf>
    <xf numFmtId="175" fontId="21" fillId="0" borderId="66" xfId="0" applyNumberFormat="1" applyFont="1" applyFill="1" applyBorder="1" applyAlignment="1" applyProtection="1">
      <alignment/>
      <protection/>
    </xf>
    <xf numFmtId="173" fontId="21" fillId="0" borderId="46" xfId="0" applyNumberFormat="1" applyFont="1" applyFill="1" applyBorder="1" applyAlignment="1" applyProtection="1">
      <alignment/>
      <protection/>
    </xf>
    <xf numFmtId="175" fontId="23" fillId="0" borderId="50" xfId="42" applyNumberFormat="1" applyFont="1" applyFill="1" applyBorder="1" applyAlignment="1" applyProtection="1">
      <alignment/>
      <protection/>
    </xf>
    <xf numFmtId="0" fontId="23" fillId="0" borderId="39" xfId="0" applyNumberFormat="1" applyFont="1" applyBorder="1" applyAlignment="1" applyProtection="1">
      <alignment horizontal="left" wrapText="1" indent="1"/>
      <protection/>
    </xf>
    <xf numFmtId="0" fontId="21" fillId="0" borderId="35" xfId="0" applyNumberFormat="1" applyFont="1" applyBorder="1" applyAlignment="1" applyProtection="1">
      <alignment/>
      <protection/>
    </xf>
    <xf numFmtId="0" fontId="23" fillId="0" borderId="36" xfId="0" applyFont="1" applyBorder="1" applyAlignment="1" applyProtection="1">
      <alignment horizontal="center"/>
      <protection/>
    </xf>
    <xf numFmtId="175" fontId="21" fillId="0" borderId="38" xfId="0" applyNumberFormat="1" applyFont="1" applyFill="1" applyBorder="1" applyAlignment="1" applyProtection="1">
      <alignment/>
      <protection/>
    </xf>
    <xf numFmtId="175" fontId="21" fillId="0" borderId="35" xfId="0" applyNumberFormat="1" applyFont="1" applyBorder="1" applyAlignment="1" applyProtection="1">
      <alignment/>
      <protection/>
    </xf>
    <xf numFmtId="175" fontId="21" fillId="0" borderId="36" xfId="0" applyNumberFormat="1" applyFont="1" applyFill="1" applyBorder="1" applyAlignment="1" applyProtection="1">
      <alignment/>
      <protection/>
    </xf>
    <xf numFmtId="175" fontId="21" fillId="0" borderId="36" xfId="0" applyNumberFormat="1" applyFont="1" applyBorder="1" applyAlignment="1" applyProtection="1">
      <alignment/>
      <protection/>
    </xf>
    <xf numFmtId="173" fontId="21" fillId="0" borderId="36" xfId="0" applyNumberFormat="1" applyFont="1" applyBorder="1" applyAlignment="1" applyProtection="1">
      <alignment/>
      <protection/>
    </xf>
    <xf numFmtId="175" fontId="21" fillId="0" borderId="38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9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 wrapText="1"/>
      <protection/>
    </xf>
    <xf numFmtId="0" fontId="21" fillId="0" borderId="60" xfId="0" applyFont="1" applyFill="1" applyBorder="1" applyAlignment="1" applyProtection="1">
      <alignment horizontal="center" vertical="center"/>
      <protection/>
    </xf>
    <xf numFmtId="0" fontId="21" fillId="0" borderId="61" xfId="0" applyFont="1" applyFill="1" applyBorder="1" applyAlignment="1" applyProtection="1">
      <alignment horizontal="center" vertical="center"/>
      <protection/>
    </xf>
    <xf numFmtId="175" fontId="21" fillId="0" borderId="34" xfId="0" applyNumberFormat="1" applyFont="1" applyBorder="1" applyAlignment="1" applyProtection="1">
      <alignment horizontal="center"/>
      <protection/>
    </xf>
    <xf numFmtId="175" fontId="21" fillId="0" borderId="35" xfId="0" applyNumberFormat="1" applyFont="1" applyFill="1" applyBorder="1" applyAlignment="1" applyProtection="1">
      <alignment/>
      <protection/>
    </xf>
    <xf numFmtId="173" fontId="21" fillId="0" borderId="36" xfId="0" applyNumberFormat="1" applyFont="1" applyFill="1" applyBorder="1" applyAlignment="1" applyProtection="1">
      <alignment/>
      <protection/>
    </xf>
    <xf numFmtId="175" fontId="21" fillId="0" borderId="67" xfId="0" applyNumberFormat="1" applyFont="1" applyFill="1" applyBorder="1" applyAlignment="1" applyProtection="1">
      <alignment/>
      <protection/>
    </xf>
    <xf numFmtId="0" fontId="22" fillId="0" borderId="39" xfId="0" applyFont="1" applyBorder="1" applyAlignment="1" applyProtection="1">
      <alignment/>
      <protection/>
    </xf>
    <xf numFmtId="0" fontId="23" fillId="0" borderId="39" xfId="0" applyFont="1" applyBorder="1" applyAlignment="1" applyProtection="1">
      <alignment horizontal="left" indent="2"/>
      <protection/>
    </xf>
    <xf numFmtId="0" fontId="23" fillId="0" borderId="39" xfId="0" applyFont="1" applyFill="1" applyBorder="1" applyAlignment="1" applyProtection="1">
      <alignment horizontal="left" indent="2"/>
      <protection/>
    </xf>
    <xf numFmtId="0" fontId="21" fillId="0" borderId="39" xfId="0" applyFont="1" applyFill="1" applyBorder="1" applyAlignment="1" applyProtection="1">
      <alignment horizontal="left" indent="1"/>
      <protection/>
    </xf>
    <xf numFmtId="0" fontId="21" fillId="0" borderId="39" xfId="0" applyFont="1" applyBorder="1" applyAlignment="1" applyProtection="1">
      <alignment horizontal="left" indent="1"/>
      <protection/>
    </xf>
    <xf numFmtId="0" fontId="21" fillId="0" borderId="57" xfId="0" applyFont="1" applyBorder="1" applyAlignment="1" applyProtection="1">
      <alignment/>
      <protection/>
    </xf>
    <xf numFmtId="175" fontId="21" fillId="0" borderId="67" xfId="0" applyNumberFormat="1" applyFont="1" applyBorder="1" applyAlignment="1" applyProtection="1">
      <alignment/>
      <protection/>
    </xf>
    <xf numFmtId="0" fontId="21" fillId="0" borderId="30" xfId="0" applyFont="1" applyBorder="1" applyAlignment="1" applyProtection="1">
      <alignment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9" xfId="0" applyFont="1" applyFill="1" applyBorder="1" applyAlignment="1" applyProtection="1">
      <alignment/>
      <protection/>
    </xf>
    <xf numFmtId="0" fontId="23" fillId="0" borderId="18" xfId="0" applyFont="1" applyFill="1" applyBorder="1" applyAlignment="1" applyProtection="1">
      <alignment horizontal="center"/>
      <protection/>
    </xf>
    <xf numFmtId="175" fontId="21" fillId="0" borderId="19" xfId="0" applyNumberFormat="1" applyFont="1" applyFill="1" applyBorder="1" applyAlignment="1" applyProtection="1">
      <alignment horizontal="center"/>
      <protection/>
    </xf>
    <xf numFmtId="175" fontId="21" fillId="0" borderId="10" xfId="0" applyNumberFormat="1" applyFont="1" applyFill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 horizontal="center"/>
      <protection/>
    </xf>
    <xf numFmtId="173" fontId="21" fillId="0" borderId="18" xfId="0" applyNumberFormat="1" applyFont="1" applyFill="1" applyBorder="1" applyAlignment="1" applyProtection="1">
      <alignment horizontal="center"/>
      <protection/>
    </xf>
    <xf numFmtId="175" fontId="21" fillId="0" borderId="34" xfId="0" applyNumberFormat="1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 horizontal="left" indent="1"/>
      <protection/>
    </xf>
    <xf numFmtId="0" fontId="21" fillId="0" borderId="56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 horizontal="center"/>
      <protection/>
    </xf>
    <xf numFmtId="0" fontId="23" fillId="0" borderId="39" xfId="0" applyFont="1" applyFill="1" applyBorder="1" applyAlignment="1" applyProtection="1">
      <alignment/>
      <protection/>
    </xf>
    <xf numFmtId="0" fontId="23" fillId="0" borderId="68" xfId="0" applyFont="1" applyFill="1" applyBorder="1" applyAlignment="1" applyProtection="1">
      <alignment horizontal="center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1" fillId="0" borderId="62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/>
      <protection/>
    </xf>
    <xf numFmtId="175" fontId="21" fillId="0" borderId="12" xfId="0" applyNumberFormat="1" applyFont="1" applyFill="1" applyBorder="1" applyAlignment="1" applyProtection="1">
      <alignment/>
      <protection/>
    </xf>
    <xf numFmtId="175" fontId="21" fillId="0" borderId="24" xfId="0" applyNumberFormat="1" applyFont="1" applyFill="1" applyBorder="1" applyAlignment="1" applyProtection="1">
      <alignment/>
      <protection/>
    </xf>
    <xf numFmtId="173" fontId="21" fillId="0" borderId="24" xfId="0" applyNumberFormat="1" applyFont="1" applyFill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0" fontId="21" fillId="0" borderId="57" xfId="0" applyFont="1" applyFill="1" applyBorder="1" applyAlignment="1" applyProtection="1">
      <alignment/>
      <protection/>
    </xf>
    <xf numFmtId="0" fontId="23" fillId="0" borderId="36" xfId="0" applyFont="1" applyFill="1" applyBorder="1" applyAlignment="1" applyProtection="1">
      <alignment horizontal="center"/>
      <protection/>
    </xf>
    <xf numFmtId="175" fontId="21" fillId="0" borderId="37" xfId="0" applyNumberFormat="1" applyFont="1" applyFill="1" applyBorder="1" applyAlignment="1" applyProtection="1">
      <alignment/>
      <protection/>
    </xf>
    <xf numFmtId="174" fontId="21" fillId="0" borderId="36" xfId="0" applyNumberFormat="1" applyFont="1" applyFill="1" applyBorder="1" applyAlignment="1" applyProtection="1">
      <alignment/>
      <protection/>
    </xf>
    <xf numFmtId="175" fontId="23" fillId="0" borderId="11" xfId="42" applyNumberFormat="1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24.75" customHeight="1">
      <c r="A2" s="45" t="s">
        <v>1</v>
      </c>
      <c r="B2" s="46" t="s">
        <v>2</v>
      </c>
      <c r="C2" s="46" t="s">
        <v>3</v>
      </c>
      <c r="D2" s="47" t="s">
        <v>4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9"/>
    </row>
    <row r="3" spans="1:26" ht="24.75" customHeight="1">
      <c r="A3" s="50" t="s">
        <v>5</v>
      </c>
      <c r="B3" s="51" t="s">
        <v>6</v>
      </c>
      <c r="C3" s="51" t="s">
        <v>6</v>
      </c>
      <c r="D3" s="52" t="s">
        <v>7</v>
      </c>
      <c r="E3" s="53" t="s">
        <v>8</v>
      </c>
      <c r="F3" s="53" t="s">
        <v>9</v>
      </c>
      <c r="G3" s="53" t="s">
        <v>10</v>
      </c>
      <c r="H3" s="53" t="s">
        <v>11</v>
      </c>
      <c r="I3" s="53" t="s">
        <v>12</v>
      </c>
      <c r="J3" s="53" t="s">
        <v>13</v>
      </c>
      <c r="K3" s="53" t="s">
        <v>14</v>
      </c>
      <c r="L3" s="53" t="s">
        <v>15</v>
      </c>
      <c r="M3" s="53" t="s">
        <v>16</v>
      </c>
      <c r="N3" s="53" t="s">
        <v>17</v>
      </c>
      <c r="O3" s="53" t="s">
        <v>18</v>
      </c>
      <c r="P3" s="53" t="s">
        <v>19</v>
      </c>
      <c r="Q3" s="53" t="s">
        <v>20</v>
      </c>
      <c r="R3" s="53" t="s">
        <v>21</v>
      </c>
      <c r="S3" s="53" t="s">
        <v>22</v>
      </c>
      <c r="T3" s="53" t="s">
        <v>23</v>
      </c>
      <c r="U3" s="53" t="s">
        <v>24</v>
      </c>
      <c r="V3" s="53" t="s">
        <v>25</v>
      </c>
      <c r="W3" s="53" t="s">
        <v>26</v>
      </c>
      <c r="X3" s="53" t="s">
        <v>27</v>
      </c>
      <c r="Y3" s="54" t="s">
        <v>28</v>
      </c>
      <c r="Z3" s="55" t="s">
        <v>29</v>
      </c>
    </row>
    <row r="4" spans="1:26" ht="13.5">
      <c r="A4" s="56" t="s">
        <v>30</v>
      </c>
      <c r="B4" s="57"/>
      <c r="C4" s="57"/>
      <c r="D4" s="58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60"/>
      <c r="Y4" s="61"/>
      <c r="Z4" s="62"/>
    </row>
    <row r="5" spans="1:26" ht="13.5">
      <c r="A5" s="63" t="s">
        <v>31</v>
      </c>
      <c r="B5" s="19">
        <v>165347437</v>
      </c>
      <c r="C5" s="19"/>
      <c r="D5" s="64">
        <v>173898241</v>
      </c>
      <c r="E5" s="65">
        <v>178398241</v>
      </c>
      <c r="F5" s="65">
        <v>14105037</v>
      </c>
      <c r="G5" s="65">
        <v>13926368</v>
      </c>
      <c r="H5" s="65">
        <v>19090116</v>
      </c>
      <c r="I5" s="65">
        <v>47121521</v>
      </c>
      <c r="J5" s="65">
        <v>14135648</v>
      </c>
      <c r="K5" s="65">
        <v>14336867</v>
      </c>
      <c r="L5" s="65">
        <v>14199768</v>
      </c>
      <c r="M5" s="65">
        <v>42672283</v>
      </c>
      <c r="N5" s="65">
        <v>14295341</v>
      </c>
      <c r="O5" s="65">
        <v>14337056</v>
      </c>
      <c r="P5" s="65">
        <v>14478310</v>
      </c>
      <c r="Q5" s="65">
        <v>43110707</v>
      </c>
      <c r="R5" s="65">
        <v>14342866</v>
      </c>
      <c r="S5" s="65">
        <v>14430231</v>
      </c>
      <c r="T5" s="65">
        <v>16122787</v>
      </c>
      <c r="U5" s="65">
        <v>44895884</v>
      </c>
      <c r="V5" s="65">
        <v>177800395</v>
      </c>
      <c r="W5" s="65">
        <v>178398241</v>
      </c>
      <c r="X5" s="65">
        <v>-597846</v>
      </c>
      <c r="Y5" s="66">
        <v>-0.34</v>
      </c>
      <c r="Z5" s="67">
        <v>178398241</v>
      </c>
    </row>
    <row r="6" spans="1:26" ht="13.5">
      <c r="A6" s="63" t="s">
        <v>32</v>
      </c>
      <c r="B6" s="19">
        <v>1353666109</v>
      </c>
      <c r="C6" s="19"/>
      <c r="D6" s="64">
        <v>1641040775</v>
      </c>
      <c r="E6" s="65">
        <v>1647262375</v>
      </c>
      <c r="F6" s="65">
        <v>93407750</v>
      </c>
      <c r="G6" s="65">
        <v>102589131</v>
      </c>
      <c r="H6" s="65">
        <v>93383024</v>
      </c>
      <c r="I6" s="65">
        <v>289379905</v>
      </c>
      <c r="J6" s="65">
        <v>144242411</v>
      </c>
      <c r="K6" s="65">
        <v>141091453</v>
      </c>
      <c r="L6" s="65">
        <v>94838877</v>
      </c>
      <c r="M6" s="65">
        <v>380172741</v>
      </c>
      <c r="N6" s="65">
        <v>115361698</v>
      </c>
      <c r="O6" s="65">
        <v>90140409</v>
      </c>
      <c r="P6" s="65">
        <v>97890334</v>
      </c>
      <c r="Q6" s="65">
        <v>303392441</v>
      </c>
      <c r="R6" s="65">
        <v>153956020</v>
      </c>
      <c r="S6" s="65">
        <v>22601220</v>
      </c>
      <c r="T6" s="65">
        <v>92031905</v>
      </c>
      <c r="U6" s="65">
        <v>268589145</v>
      </c>
      <c r="V6" s="65">
        <v>1241534232</v>
      </c>
      <c r="W6" s="65">
        <v>1647262375</v>
      </c>
      <c r="X6" s="65">
        <v>-405728143</v>
      </c>
      <c r="Y6" s="66">
        <v>-24.63</v>
      </c>
      <c r="Z6" s="67">
        <v>1647262375</v>
      </c>
    </row>
    <row r="7" spans="1:26" ht="13.5">
      <c r="A7" s="63" t="s">
        <v>33</v>
      </c>
      <c r="B7" s="19">
        <v>39909783</v>
      </c>
      <c r="C7" s="19"/>
      <c r="D7" s="64">
        <v>33334378</v>
      </c>
      <c r="E7" s="65">
        <v>40000000</v>
      </c>
      <c r="F7" s="65">
        <v>0</v>
      </c>
      <c r="G7" s="65">
        <v>4845730</v>
      </c>
      <c r="H7" s="65">
        <v>2258497</v>
      </c>
      <c r="I7" s="65">
        <v>7104227</v>
      </c>
      <c r="J7" s="65">
        <v>3052752</v>
      </c>
      <c r="K7" s="65">
        <v>2626153</v>
      </c>
      <c r="L7" s="65">
        <v>1219429</v>
      </c>
      <c r="M7" s="65">
        <v>6898334</v>
      </c>
      <c r="N7" s="65">
        <v>2053578</v>
      </c>
      <c r="O7" s="65">
        <v>2366062</v>
      </c>
      <c r="P7" s="65">
        <v>11137163</v>
      </c>
      <c r="Q7" s="65">
        <v>15556803</v>
      </c>
      <c r="R7" s="65">
        <v>2034204</v>
      </c>
      <c r="S7" s="65">
        <v>7968496</v>
      </c>
      <c r="T7" s="65">
        <v>4692887</v>
      </c>
      <c r="U7" s="65">
        <v>14695587</v>
      </c>
      <c r="V7" s="65">
        <v>44254951</v>
      </c>
      <c r="W7" s="65">
        <v>40000000</v>
      </c>
      <c r="X7" s="65">
        <v>4254951</v>
      </c>
      <c r="Y7" s="66">
        <v>10.64</v>
      </c>
      <c r="Z7" s="67">
        <v>40000000</v>
      </c>
    </row>
    <row r="8" spans="1:26" ht="13.5">
      <c r="A8" s="63" t="s">
        <v>34</v>
      </c>
      <c r="B8" s="19">
        <v>311944147</v>
      </c>
      <c r="C8" s="19"/>
      <c r="D8" s="64">
        <v>258943660</v>
      </c>
      <c r="E8" s="65">
        <v>266597883</v>
      </c>
      <c r="F8" s="65">
        <v>94556562</v>
      </c>
      <c r="G8" s="65">
        <v>1750000</v>
      </c>
      <c r="H8" s="65">
        <v>1183773</v>
      </c>
      <c r="I8" s="65">
        <v>97490335</v>
      </c>
      <c r="J8" s="65">
        <v>62743</v>
      </c>
      <c r="K8" s="65">
        <v>0</v>
      </c>
      <c r="L8" s="65">
        <v>75255000</v>
      </c>
      <c r="M8" s="65">
        <v>75317743</v>
      </c>
      <c r="N8" s="65">
        <v>418000</v>
      </c>
      <c r="O8" s="65">
        <v>0</v>
      </c>
      <c r="P8" s="65">
        <v>3330597</v>
      </c>
      <c r="Q8" s="65">
        <v>3748597</v>
      </c>
      <c r="R8" s="65">
        <v>0</v>
      </c>
      <c r="S8" s="65">
        <v>0</v>
      </c>
      <c r="T8" s="65">
        <v>57917000</v>
      </c>
      <c r="U8" s="65">
        <v>57917000</v>
      </c>
      <c r="V8" s="65">
        <v>234473675</v>
      </c>
      <c r="W8" s="65">
        <v>266597883</v>
      </c>
      <c r="X8" s="65">
        <v>-32124208</v>
      </c>
      <c r="Y8" s="66">
        <v>-12.05</v>
      </c>
      <c r="Z8" s="67">
        <v>266597883</v>
      </c>
    </row>
    <row r="9" spans="1:26" ht="13.5">
      <c r="A9" s="63" t="s">
        <v>35</v>
      </c>
      <c r="B9" s="19">
        <v>150473784</v>
      </c>
      <c r="C9" s="19"/>
      <c r="D9" s="64">
        <v>139171501</v>
      </c>
      <c r="E9" s="65">
        <v>145552142</v>
      </c>
      <c r="F9" s="65">
        <v>11018527</v>
      </c>
      <c r="G9" s="65">
        <v>9365911</v>
      </c>
      <c r="H9" s="65">
        <v>12757498</v>
      </c>
      <c r="I9" s="65">
        <v>33141936</v>
      </c>
      <c r="J9" s="65">
        <v>14420872</v>
      </c>
      <c r="K9" s="65">
        <v>15148093</v>
      </c>
      <c r="L9" s="65">
        <v>10046550</v>
      </c>
      <c r="M9" s="65">
        <v>39615515</v>
      </c>
      <c r="N9" s="65">
        <v>15720444</v>
      </c>
      <c r="O9" s="65">
        <v>19803735</v>
      </c>
      <c r="P9" s="65">
        <v>16938339</v>
      </c>
      <c r="Q9" s="65">
        <v>52462518</v>
      </c>
      <c r="R9" s="65">
        <v>15367702</v>
      </c>
      <c r="S9" s="65">
        <v>7548676</v>
      </c>
      <c r="T9" s="65">
        <v>20993553</v>
      </c>
      <c r="U9" s="65">
        <v>43909931</v>
      </c>
      <c r="V9" s="65">
        <v>169129900</v>
      </c>
      <c r="W9" s="65">
        <v>145552142</v>
      </c>
      <c r="X9" s="65">
        <v>23577758</v>
      </c>
      <c r="Y9" s="66">
        <v>16.2</v>
      </c>
      <c r="Z9" s="67">
        <v>145552142</v>
      </c>
    </row>
    <row r="10" spans="1:26" ht="25.5">
      <c r="A10" s="68" t="s">
        <v>213</v>
      </c>
      <c r="B10" s="69">
        <f>SUM(B5:B9)</f>
        <v>2021341260</v>
      </c>
      <c r="C10" s="69">
        <f>SUM(C5:C9)</f>
        <v>0</v>
      </c>
      <c r="D10" s="70">
        <f aca="true" t="shared" si="0" ref="D10:Z10">SUM(D5:D9)</f>
        <v>2246388555</v>
      </c>
      <c r="E10" s="71">
        <f t="shared" si="0"/>
        <v>2277810641</v>
      </c>
      <c r="F10" s="71">
        <f t="shared" si="0"/>
        <v>213087876</v>
      </c>
      <c r="G10" s="71">
        <f t="shared" si="0"/>
        <v>132477140</v>
      </c>
      <c r="H10" s="71">
        <f t="shared" si="0"/>
        <v>128672908</v>
      </c>
      <c r="I10" s="71">
        <f t="shared" si="0"/>
        <v>474237924</v>
      </c>
      <c r="J10" s="71">
        <f t="shared" si="0"/>
        <v>175914426</v>
      </c>
      <c r="K10" s="71">
        <f t="shared" si="0"/>
        <v>173202566</v>
      </c>
      <c r="L10" s="71">
        <f t="shared" si="0"/>
        <v>195559624</v>
      </c>
      <c r="M10" s="71">
        <f t="shared" si="0"/>
        <v>544676616</v>
      </c>
      <c r="N10" s="71">
        <f t="shared" si="0"/>
        <v>147849061</v>
      </c>
      <c r="O10" s="71">
        <f t="shared" si="0"/>
        <v>126647262</v>
      </c>
      <c r="P10" s="71">
        <f t="shared" si="0"/>
        <v>143774743</v>
      </c>
      <c r="Q10" s="71">
        <f t="shared" si="0"/>
        <v>418271066</v>
      </c>
      <c r="R10" s="71">
        <f t="shared" si="0"/>
        <v>185700792</v>
      </c>
      <c r="S10" s="71">
        <f t="shared" si="0"/>
        <v>52548623</v>
      </c>
      <c r="T10" s="71">
        <f t="shared" si="0"/>
        <v>191758132</v>
      </c>
      <c r="U10" s="71">
        <f t="shared" si="0"/>
        <v>430007547</v>
      </c>
      <c r="V10" s="71">
        <f t="shared" si="0"/>
        <v>1867193153</v>
      </c>
      <c r="W10" s="71">
        <f t="shared" si="0"/>
        <v>2277810641</v>
      </c>
      <c r="X10" s="71">
        <f t="shared" si="0"/>
        <v>-410617488</v>
      </c>
      <c r="Y10" s="72">
        <f>+IF(W10&lt;&gt;0,(X10/W10)*100,0)</f>
        <v>-18.026849142285663</v>
      </c>
      <c r="Z10" s="73">
        <f t="shared" si="0"/>
        <v>2277810641</v>
      </c>
    </row>
    <row r="11" spans="1:26" ht="13.5">
      <c r="A11" s="63" t="s">
        <v>37</v>
      </c>
      <c r="B11" s="19">
        <v>308405936</v>
      </c>
      <c r="C11" s="19"/>
      <c r="D11" s="64">
        <v>318569938</v>
      </c>
      <c r="E11" s="65">
        <v>329325687</v>
      </c>
      <c r="F11" s="65">
        <v>25018568</v>
      </c>
      <c r="G11" s="65">
        <v>24029942</v>
      </c>
      <c r="H11" s="65">
        <v>29470787</v>
      </c>
      <c r="I11" s="65">
        <v>78519297</v>
      </c>
      <c r="J11" s="65">
        <v>28919222</v>
      </c>
      <c r="K11" s="65">
        <v>28475816</v>
      </c>
      <c r="L11" s="65">
        <v>28683986</v>
      </c>
      <c r="M11" s="65">
        <v>86079024</v>
      </c>
      <c r="N11" s="65">
        <v>29569071</v>
      </c>
      <c r="O11" s="65">
        <v>28008930</v>
      </c>
      <c r="P11" s="65">
        <v>28887978</v>
      </c>
      <c r="Q11" s="65">
        <v>86465979</v>
      </c>
      <c r="R11" s="65">
        <v>27312940</v>
      </c>
      <c r="S11" s="65">
        <v>29064635</v>
      </c>
      <c r="T11" s="65">
        <v>30949357</v>
      </c>
      <c r="U11" s="65">
        <v>87326932</v>
      </c>
      <c r="V11" s="65">
        <v>338391232</v>
      </c>
      <c r="W11" s="65">
        <v>329325687</v>
      </c>
      <c r="X11" s="65">
        <v>9065545</v>
      </c>
      <c r="Y11" s="66">
        <v>2.75</v>
      </c>
      <c r="Z11" s="67">
        <v>329325687</v>
      </c>
    </row>
    <row r="12" spans="1:26" ht="13.5">
      <c r="A12" s="63" t="s">
        <v>38</v>
      </c>
      <c r="B12" s="19">
        <v>20889362</v>
      </c>
      <c r="C12" s="19"/>
      <c r="D12" s="64">
        <v>21300699</v>
      </c>
      <c r="E12" s="65">
        <v>22745542</v>
      </c>
      <c r="F12" s="65">
        <v>1802382</v>
      </c>
      <c r="G12" s="65">
        <v>1795693</v>
      </c>
      <c r="H12" s="65">
        <v>1797693</v>
      </c>
      <c r="I12" s="65">
        <v>5395768</v>
      </c>
      <c r="J12" s="65">
        <v>1793743</v>
      </c>
      <c r="K12" s="65">
        <v>1793523</v>
      </c>
      <c r="L12" s="65">
        <v>1790153</v>
      </c>
      <c r="M12" s="65">
        <v>5377419</v>
      </c>
      <c r="N12" s="65">
        <v>2484463</v>
      </c>
      <c r="O12" s="65">
        <v>1891160</v>
      </c>
      <c r="P12" s="65">
        <v>1893060</v>
      </c>
      <c r="Q12" s="65">
        <v>6268683</v>
      </c>
      <c r="R12" s="65">
        <v>1886096</v>
      </c>
      <c r="S12" s="65">
        <v>1892160</v>
      </c>
      <c r="T12" s="65">
        <v>1892460</v>
      </c>
      <c r="U12" s="65">
        <v>5670716</v>
      </c>
      <c r="V12" s="65">
        <v>22712586</v>
      </c>
      <c r="W12" s="65">
        <v>22745542</v>
      </c>
      <c r="X12" s="65">
        <v>-32956</v>
      </c>
      <c r="Y12" s="66">
        <v>-0.14</v>
      </c>
      <c r="Z12" s="67">
        <v>22745542</v>
      </c>
    </row>
    <row r="13" spans="1:26" ht="13.5">
      <c r="A13" s="63" t="s">
        <v>214</v>
      </c>
      <c r="B13" s="19">
        <v>98662224</v>
      </c>
      <c r="C13" s="19"/>
      <c r="D13" s="64">
        <v>100491788</v>
      </c>
      <c r="E13" s="65">
        <v>105491788</v>
      </c>
      <c r="F13" s="65">
        <v>0</v>
      </c>
      <c r="G13" s="65">
        <v>16179083</v>
      </c>
      <c r="H13" s="65">
        <v>8089545</v>
      </c>
      <c r="I13" s="65">
        <v>24268628</v>
      </c>
      <c r="J13" s="65">
        <v>8089545</v>
      </c>
      <c r="K13" s="65">
        <v>8089542</v>
      </c>
      <c r="L13" s="65">
        <v>8089542</v>
      </c>
      <c r="M13" s="65">
        <v>24268629</v>
      </c>
      <c r="N13" s="65">
        <v>8089542</v>
      </c>
      <c r="O13" s="65">
        <v>8089542</v>
      </c>
      <c r="P13" s="65">
        <v>8089542</v>
      </c>
      <c r="Q13" s="65">
        <v>24268626</v>
      </c>
      <c r="R13" s="65">
        <v>8089542</v>
      </c>
      <c r="S13" s="65">
        <v>8089542</v>
      </c>
      <c r="T13" s="65">
        <v>8089545</v>
      </c>
      <c r="U13" s="65">
        <v>24268629</v>
      </c>
      <c r="V13" s="65">
        <v>97074512</v>
      </c>
      <c r="W13" s="65">
        <v>105491788</v>
      </c>
      <c r="X13" s="65">
        <v>-8417276</v>
      </c>
      <c r="Y13" s="66">
        <v>-7.98</v>
      </c>
      <c r="Z13" s="67">
        <v>105491788</v>
      </c>
    </row>
    <row r="14" spans="1:26" ht="13.5">
      <c r="A14" s="63" t="s">
        <v>40</v>
      </c>
      <c r="B14" s="19">
        <v>13566984</v>
      </c>
      <c r="C14" s="19"/>
      <c r="D14" s="64">
        <v>19833450</v>
      </c>
      <c r="E14" s="65">
        <v>25853607</v>
      </c>
      <c r="F14" s="65">
        <v>1652788</v>
      </c>
      <c r="G14" s="65">
        <v>1652789</v>
      </c>
      <c r="H14" s="65">
        <v>1652789</v>
      </c>
      <c r="I14" s="65">
        <v>4958366</v>
      </c>
      <c r="J14" s="65">
        <v>1652789</v>
      </c>
      <c r="K14" s="65">
        <v>4662867</v>
      </c>
      <c r="L14" s="65">
        <v>1652788</v>
      </c>
      <c r="M14" s="65">
        <v>7968444</v>
      </c>
      <c r="N14" s="65">
        <v>-1357287</v>
      </c>
      <c r="O14" s="65">
        <v>1652788</v>
      </c>
      <c r="P14" s="65">
        <v>1652788</v>
      </c>
      <c r="Q14" s="65">
        <v>1948289</v>
      </c>
      <c r="R14" s="65">
        <v>1652789</v>
      </c>
      <c r="S14" s="65">
        <v>4598020</v>
      </c>
      <c r="T14" s="65">
        <v>0</v>
      </c>
      <c r="U14" s="65">
        <v>6250809</v>
      </c>
      <c r="V14" s="65">
        <v>21125908</v>
      </c>
      <c r="W14" s="65">
        <v>25853607</v>
      </c>
      <c r="X14" s="65">
        <v>-4727699</v>
      </c>
      <c r="Y14" s="66">
        <v>-18.29</v>
      </c>
      <c r="Z14" s="67">
        <v>25853607</v>
      </c>
    </row>
    <row r="15" spans="1:26" ht="13.5">
      <c r="A15" s="63" t="s">
        <v>41</v>
      </c>
      <c r="B15" s="19">
        <v>977384890</v>
      </c>
      <c r="C15" s="19"/>
      <c r="D15" s="64">
        <v>1251583859</v>
      </c>
      <c r="E15" s="65">
        <v>1256583859</v>
      </c>
      <c r="F15" s="65">
        <v>68614547</v>
      </c>
      <c r="G15" s="65">
        <v>95157402</v>
      </c>
      <c r="H15" s="65">
        <v>98558804</v>
      </c>
      <c r="I15" s="65">
        <v>262330753</v>
      </c>
      <c r="J15" s="65">
        <v>43402957</v>
      </c>
      <c r="K15" s="65">
        <v>49053139</v>
      </c>
      <c r="L15" s="65">
        <v>86668846</v>
      </c>
      <c r="M15" s="65">
        <v>179124942</v>
      </c>
      <c r="N15" s="65">
        <v>65159567</v>
      </c>
      <c r="O15" s="65">
        <v>62847129</v>
      </c>
      <c r="P15" s="65">
        <v>47220266</v>
      </c>
      <c r="Q15" s="65">
        <v>175226962</v>
      </c>
      <c r="R15" s="65">
        <v>48026494</v>
      </c>
      <c r="S15" s="65">
        <v>45858471</v>
      </c>
      <c r="T15" s="65">
        <v>23678042</v>
      </c>
      <c r="U15" s="65">
        <v>117563007</v>
      </c>
      <c r="V15" s="65">
        <v>734245664</v>
      </c>
      <c r="W15" s="65">
        <v>1256583859</v>
      </c>
      <c r="X15" s="65">
        <v>-522338195</v>
      </c>
      <c r="Y15" s="66">
        <v>-41.57</v>
      </c>
      <c r="Z15" s="67">
        <v>1256583859</v>
      </c>
    </row>
    <row r="16" spans="1:26" ht="13.5">
      <c r="A16" s="74" t="s">
        <v>42</v>
      </c>
      <c r="B16" s="19">
        <v>0</v>
      </c>
      <c r="C16" s="19"/>
      <c r="D16" s="64">
        <v>0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6">
        <v>0</v>
      </c>
      <c r="Z16" s="67">
        <v>0</v>
      </c>
    </row>
    <row r="17" spans="1:26" ht="13.5">
      <c r="A17" s="63" t="s">
        <v>43</v>
      </c>
      <c r="B17" s="19">
        <v>520322286</v>
      </c>
      <c r="C17" s="19"/>
      <c r="D17" s="64">
        <v>530882870</v>
      </c>
      <c r="E17" s="65">
        <v>537491463</v>
      </c>
      <c r="F17" s="65">
        <v>33804217</v>
      </c>
      <c r="G17" s="65">
        <v>19596555</v>
      </c>
      <c r="H17" s="65">
        <v>43225528</v>
      </c>
      <c r="I17" s="65">
        <v>96626300</v>
      </c>
      <c r="J17" s="65">
        <v>34579882</v>
      </c>
      <c r="K17" s="65">
        <v>35551519</v>
      </c>
      <c r="L17" s="65">
        <v>46064391</v>
      </c>
      <c r="M17" s="65">
        <v>116195792</v>
      </c>
      <c r="N17" s="65">
        <v>36437355</v>
      </c>
      <c r="O17" s="65">
        <v>40480637</v>
      </c>
      <c r="P17" s="65">
        <v>36955723</v>
      </c>
      <c r="Q17" s="65">
        <v>113873715</v>
      </c>
      <c r="R17" s="65">
        <v>36042130</v>
      </c>
      <c r="S17" s="65">
        <v>42383217</v>
      </c>
      <c r="T17" s="65">
        <v>60006152</v>
      </c>
      <c r="U17" s="65">
        <v>138431499</v>
      </c>
      <c r="V17" s="65">
        <v>465127306</v>
      </c>
      <c r="W17" s="65">
        <v>537491463</v>
      </c>
      <c r="X17" s="65">
        <v>-72364157</v>
      </c>
      <c r="Y17" s="66">
        <v>-13.46</v>
      </c>
      <c r="Z17" s="67">
        <v>537491463</v>
      </c>
    </row>
    <row r="18" spans="1:26" ht="13.5">
      <c r="A18" s="75" t="s">
        <v>44</v>
      </c>
      <c r="B18" s="76">
        <f>SUM(B11:B17)</f>
        <v>1939231682</v>
      </c>
      <c r="C18" s="76">
        <f>SUM(C11:C17)</f>
        <v>0</v>
      </c>
      <c r="D18" s="77">
        <f aca="true" t="shared" si="1" ref="D18:Z18">SUM(D11:D17)</f>
        <v>2242662604</v>
      </c>
      <c r="E18" s="78">
        <f t="shared" si="1"/>
        <v>2277491946</v>
      </c>
      <c r="F18" s="78">
        <f t="shared" si="1"/>
        <v>130892502</v>
      </c>
      <c r="G18" s="78">
        <f t="shared" si="1"/>
        <v>158411464</v>
      </c>
      <c r="H18" s="78">
        <f t="shared" si="1"/>
        <v>182795146</v>
      </c>
      <c r="I18" s="78">
        <f t="shared" si="1"/>
        <v>472099112</v>
      </c>
      <c r="J18" s="78">
        <f t="shared" si="1"/>
        <v>118438138</v>
      </c>
      <c r="K18" s="78">
        <f t="shared" si="1"/>
        <v>127626406</v>
      </c>
      <c r="L18" s="78">
        <f t="shared" si="1"/>
        <v>172949706</v>
      </c>
      <c r="M18" s="78">
        <f t="shared" si="1"/>
        <v>419014250</v>
      </c>
      <c r="N18" s="78">
        <f t="shared" si="1"/>
        <v>140382711</v>
      </c>
      <c r="O18" s="78">
        <f t="shared" si="1"/>
        <v>142970186</v>
      </c>
      <c r="P18" s="78">
        <f t="shared" si="1"/>
        <v>124699357</v>
      </c>
      <c r="Q18" s="78">
        <f t="shared" si="1"/>
        <v>408052254</v>
      </c>
      <c r="R18" s="78">
        <f t="shared" si="1"/>
        <v>123009991</v>
      </c>
      <c r="S18" s="78">
        <f t="shared" si="1"/>
        <v>131886045</v>
      </c>
      <c r="T18" s="78">
        <f t="shared" si="1"/>
        <v>124615556</v>
      </c>
      <c r="U18" s="78">
        <f t="shared" si="1"/>
        <v>379511592</v>
      </c>
      <c r="V18" s="78">
        <f t="shared" si="1"/>
        <v>1678677208</v>
      </c>
      <c r="W18" s="78">
        <f t="shared" si="1"/>
        <v>2277491946</v>
      </c>
      <c r="X18" s="78">
        <f t="shared" si="1"/>
        <v>-598814738</v>
      </c>
      <c r="Y18" s="72">
        <f>+IF(W18&lt;&gt;0,(X18/W18)*100,0)</f>
        <v>-26.292726920580733</v>
      </c>
      <c r="Z18" s="79">
        <f t="shared" si="1"/>
        <v>2277491946</v>
      </c>
    </row>
    <row r="19" spans="1:26" ht="13.5">
      <c r="A19" s="75" t="s">
        <v>45</v>
      </c>
      <c r="B19" s="80">
        <f>+B10-B18</f>
        <v>82109578</v>
      </c>
      <c r="C19" s="80">
        <f>+C10-C18</f>
        <v>0</v>
      </c>
      <c r="D19" s="81">
        <f aca="true" t="shared" si="2" ref="D19:Z19">+D10-D18</f>
        <v>3725951</v>
      </c>
      <c r="E19" s="82">
        <f t="shared" si="2"/>
        <v>318695</v>
      </c>
      <c r="F19" s="82">
        <f t="shared" si="2"/>
        <v>82195374</v>
      </c>
      <c r="G19" s="82">
        <f t="shared" si="2"/>
        <v>-25934324</v>
      </c>
      <c r="H19" s="82">
        <f t="shared" si="2"/>
        <v>-54122238</v>
      </c>
      <c r="I19" s="82">
        <f t="shared" si="2"/>
        <v>2138812</v>
      </c>
      <c r="J19" s="82">
        <f t="shared" si="2"/>
        <v>57476288</v>
      </c>
      <c r="K19" s="82">
        <f t="shared" si="2"/>
        <v>45576160</v>
      </c>
      <c r="L19" s="82">
        <f t="shared" si="2"/>
        <v>22609918</v>
      </c>
      <c r="M19" s="82">
        <f t="shared" si="2"/>
        <v>125662366</v>
      </c>
      <c r="N19" s="82">
        <f t="shared" si="2"/>
        <v>7466350</v>
      </c>
      <c r="O19" s="82">
        <f t="shared" si="2"/>
        <v>-16322924</v>
      </c>
      <c r="P19" s="82">
        <f t="shared" si="2"/>
        <v>19075386</v>
      </c>
      <c r="Q19" s="82">
        <f t="shared" si="2"/>
        <v>10218812</v>
      </c>
      <c r="R19" s="82">
        <f t="shared" si="2"/>
        <v>62690801</v>
      </c>
      <c r="S19" s="82">
        <f t="shared" si="2"/>
        <v>-79337422</v>
      </c>
      <c r="T19" s="82">
        <f t="shared" si="2"/>
        <v>67142576</v>
      </c>
      <c r="U19" s="82">
        <f t="shared" si="2"/>
        <v>50495955</v>
      </c>
      <c r="V19" s="82">
        <f t="shared" si="2"/>
        <v>188515945</v>
      </c>
      <c r="W19" s="82">
        <f>IF(E10=E18,0,W10-W18)</f>
        <v>318695</v>
      </c>
      <c r="X19" s="82">
        <f t="shared" si="2"/>
        <v>188197250</v>
      </c>
      <c r="Y19" s="83">
        <f>+IF(W19&lt;&gt;0,(X19/W19)*100,0)</f>
        <v>59052.463954564715</v>
      </c>
      <c r="Z19" s="84">
        <f t="shared" si="2"/>
        <v>318695</v>
      </c>
    </row>
    <row r="20" spans="1:26" ht="13.5">
      <c r="A20" s="63" t="s">
        <v>46</v>
      </c>
      <c r="B20" s="19">
        <v>0</v>
      </c>
      <c r="C20" s="19"/>
      <c r="D20" s="64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6">
        <v>0</v>
      </c>
      <c r="Z20" s="67">
        <v>0</v>
      </c>
    </row>
    <row r="21" spans="1:26" ht="13.5">
      <c r="A21" s="63" t="s">
        <v>215</v>
      </c>
      <c r="B21" s="85">
        <v>0</v>
      </c>
      <c r="C21" s="85"/>
      <c r="D21" s="86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7">
        <v>0</v>
      </c>
      <c r="Y21" s="88">
        <v>0</v>
      </c>
      <c r="Z21" s="89">
        <v>0</v>
      </c>
    </row>
    <row r="22" spans="1:26" ht="25.5">
      <c r="A22" s="90" t="s">
        <v>216</v>
      </c>
      <c r="B22" s="91">
        <f>SUM(B19:B21)</f>
        <v>82109578</v>
      </c>
      <c r="C22" s="91">
        <f>SUM(C19:C21)</f>
        <v>0</v>
      </c>
      <c r="D22" s="92">
        <f aca="true" t="shared" si="3" ref="D22:Z22">SUM(D19:D21)</f>
        <v>3725951</v>
      </c>
      <c r="E22" s="93">
        <f t="shared" si="3"/>
        <v>318695</v>
      </c>
      <c r="F22" s="93">
        <f t="shared" si="3"/>
        <v>82195374</v>
      </c>
      <c r="G22" s="93">
        <f t="shared" si="3"/>
        <v>-25934324</v>
      </c>
      <c r="H22" s="93">
        <f t="shared" si="3"/>
        <v>-54122238</v>
      </c>
      <c r="I22" s="93">
        <f t="shared" si="3"/>
        <v>2138812</v>
      </c>
      <c r="J22" s="93">
        <f t="shared" si="3"/>
        <v>57476288</v>
      </c>
      <c r="K22" s="93">
        <f t="shared" si="3"/>
        <v>45576160</v>
      </c>
      <c r="L22" s="93">
        <f t="shared" si="3"/>
        <v>22609918</v>
      </c>
      <c r="M22" s="93">
        <f t="shared" si="3"/>
        <v>125662366</v>
      </c>
      <c r="N22" s="93">
        <f t="shared" si="3"/>
        <v>7466350</v>
      </c>
      <c r="O22" s="93">
        <f t="shared" si="3"/>
        <v>-16322924</v>
      </c>
      <c r="P22" s="93">
        <f t="shared" si="3"/>
        <v>19075386</v>
      </c>
      <c r="Q22" s="93">
        <f t="shared" si="3"/>
        <v>10218812</v>
      </c>
      <c r="R22" s="93">
        <f t="shared" si="3"/>
        <v>62690801</v>
      </c>
      <c r="S22" s="93">
        <f t="shared" si="3"/>
        <v>-79337422</v>
      </c>
      <c r="T22" s="93">
        <f t="shared" si="3"/>
        <v>67142576</v>
      </c>
      <c r="U22" s="93">
        <f t="shared" si="3"/>
        <v>50495955</v>
      </c>
      <c r="V22" s="93">
        <f t="shared" si="3"/>
        <v>188515945</v>
      </c>
      <c r="W22" s="93">
        <f t="shared" si="3"/>
        <v>318695</v>
      </c>
      <c r="X22" s="93">
        <f t="shared" si="3"/>
        <v>188197250</v>
      </c>
      <c r="Y22" s="94">
        <f>+IF(W22&lt;&gt;0,(X22/W22)*100,0)</f>
        <v>59052.463954564715</v>
      </c>
      <c r="Z22" s="95">
        <f t="shared" si="3"/>
        <v>318695</v>
      </c>
    </row>
    <row r="23" spans="1:26" ht="13.5">
      <c r="A23" s="96" t="s">
        <v>48</v>
      </c>
      <c r="B23" s="19">
        <v>0</v>
      </c>
      <c r="C23" s="19"/>
      <c r="D23" s="64">
        <v>0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0</v>
      </c>
      <c r="U23" s="65">
        <v>0</v>
      </c>
      <c r="V23" s="65">
        <v>0</v>
      </c>
      <c r="W23" s="65">
        <v>0</v>
      </c>
      <c r="X23" s="65">
        <v>0</v>
      </c>
      <c r="Y23" s="66">
        <v>0</v>
      </c>
      <c r="Z23" s="67">
        <v>0</v>
      </c>
    </row>
    <row r="24" spans="1:26" ht="13.5">
      <c r="A24" s="97" t="s">
        <v>49</v>
      </c>
      <c r="B24" s="80">
        <f>SUM(B22:B23)</f>
        <v>82109578</v>
      </c>
      <c r="C24" s="80">
        <f>SUM(C22:C23)</f>
        <v>0</v>
      </c>
      <c r="D24" s="81">
        <f aca="true" t="shared" si="4" ref="D24:Z24">SUM(D22:D23)</f>
        <v>3725951</v>
      </c>
      <c r="E24" s="82">
        <f t="shared" si="4"/>
        <v>318695</v>
      </c>
      <c r="F24" s="82">
        <f t="shared" si="4"/>
        <v>82195374</v>
      </c>
      <c r="G24" s="82">
        <f t="shared" si="4"/>
        <v>-25934324</v>
      </c>
      <c r="H24" s="82">
        <f t="shared" si="4"/>
        <v>-54122238</v>
      </c>
      <c r="I24" s="82">
        <f t="shared" si="4"/>
        <v>2138812</v>
      </c>
      <c r="J24" s="82">
        <f t="shared" si="4"/>
        <v>57476288</v>
      </c>
      <c r="K24" s="82">
        <f t="shared" si="4"/>
        <v>45576160</v>
      </c>
      <c r="L24" s="82">
        <f t="shared" si="4"/>
        <v>22609918</v>
      </c>
      <c r="M24" s="82">
        <f t="shared" si="4"/>
        <v>125662366</v>
      </c>
      <c r="N24" s="82">
        <f t="shared" si="4"/>
        <v>7466350</v>
      </c>
      <c r="O24" s="82">
        <f t="shared" si="4"/>
        <v>-16322924</v>
      </c>
      <c r="P24" s="82">
        <f t="shared" si="4"/>
        <v>19075386</v>
      </c>
      <c r="Q24" s="82">
        <f t="shared" si="4"/>
        <v>10218812</v>
      </c>
      <c r="R24" s="82">
        <f t="shared" si="4"/>
        <v>62690801</v>
      </c>
      <c r="S24" s="82">
        <f t="shared" si="4"/>
        <v>-79337422</v>
      </c>
      <c r="T24" s="82">
        <f t="shared" si="4"/>
        <v>67142576</v>
      </c>
      <c r="U24" s="82">
        <f t="shared" si="4"/>
        <v>50495955</v>
      </c>
      <c r="V24" s="82">
        <f t="shared" si="4"/>
        <v>188515945</v>
      </c>
      <c r="W24" s="82">
        <f t="shared" si="4"/>
        <v>318695</v>
      </c>
      <c r="X24" s="82">
        <f t="shared" si="4"/>
        <v>188197250</v>
      </c>
      <c r="Y24" s="83">
        <f>+IF(W24&lt;&gt;0,(X24/W24)*100,0)</f>
        <v>59052.463954564715</v>
      </c>
      <c r="Z24" s="84">
        <f t="shared" si="4"/>
        <v>318695</v>
      </c>
    </row>
    <row r="25" spans="1:26" ht="4.5" customHeight="1">
      <c r="A25" s="98"/>
      <c r="B25" s="57"/>
      <c r="C25" s="57"/>
      <c r="D25" s="5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99"/>
      <c r="Z25" s="100"/>
    </row>
    <row r="26" spans="1:26" ht="13.5">
      <c r="A26" s="101" t="s">
        <v>217</v>
      </c>
      <c r="B26" s="102"/>
      <c r="C26" s="102"/>
      <c r="D26" s="103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62"/>
    </row>
    <row r="27" spans="1:26" ht="13.5">
      <c r="A27" s="75" t="s">
        <v>50</v>
      </c>
      <c r="B27" s="22">
        <v>194264793</v>
      </c>
      <c r="C27" s="22"/>
      <c r="D27" s="104">
        <v>496604923</v>
      </c>
      <c r="E27" s="105">
        <v>528575710</v>
      </c>
      <c r="F27" s="105">
        <v>10444898</v>
      </c>
      <c r="G27" s="105">
        <v>8158636</v>
      </c>
      <c r="H27" s="105">
        <v>5989290</v>
      </c>
      <c r="I27" s="105">
        <v>24592824</v>
      </c>
      <c r="J27" s="105">
        <v>16788755</v>
      </c>
      <c r="K27" s="105">
        <v>18554987</v>
      </c>
      <c r="L27" s="105">
        <v>26184697</v>
      </c>
      <c r="M27" s="105">
        <v>61528439</v>
      </c>
      <c r="N27" s="105">
        <v>11667520</v>
      </c>
      <c r="O27" s="105">
        <v>20944988</v>
      </c>
      <c r="P27" s="105">
        <v>15224161</v>
      </c>
      <c r="Q27" s="105">
        <v>47836669</v>
      </c>
      <c r="R27" s="105">
        <v>27175019</v>
      </c>
      <c r="S27" s="105">
        <v>29487647</v>
      </c>
      <c r="T27" s="105">
        <v>100017298</v>
      </c>
      <c r="U27" s="105">
        <v>156679964</v>
      </c>
      <c r="V27" s="105">
        <v>290637896</v>
      </c>
      <c r="W27" s="105">
        <v>528575710</v>
      </c>
      <c r="X27" s="105">
        <v>-237937814</v>
      </c>
      <c r="Y27" s="106">
        <v>-45.01</v>
      </c>
      <c r="Z27" s="107">
        <v>528575710</v>
      </c>
    </row>
    <row r="28" spans="1:26" ht="13.5">
      <c r="A28" s="108" t="s">
        <v>46</v>
      </c>
      <c r="B28" s="19">
        <v>131060839</v>
      </c>
      <c r="C28" s="19"/>
      <c r="D28" s="64">
        <v>364262840</v>
      </c>
      <c r="E28" s="65">
        <v>408633671</v>
      </c>
      <c r="F28" s="65">
        <v>9683038</v>
      </c>
      <c r="G28" s="65">
        <v>6979546</v>
      </c>
      <c r="H28" s="65">
        <v>3408321</v>
      </c>
      <c r="I28" s="65">
        <v>20070905</v>
      </c>
      <c r="J28" s="65">
        <v>14111576</v>
      </c>
      <c r="K28" s="65">
        <v>14387853</v>
      </c>
      <c r="L28" s="65">
        <v>21856805</v>
      </c>
      <c r="M28" s="65">
        <v>50356234</v>
      </c>
      <c r="N28" s="65">
        <v>10425720</v>
      </c>
      <c r="O28" s="65">
        <v>14854394</v>
      </c>
      <c r="P28" s="65">
        <v>14279115</v>
      </c>
      <c r="Q28" s="65">
        <v>39559229</v>
      </c>
      <c r="R28" s="65">
        <v>25311120</v>
      </c>
      <c r="S28" s="65">
        <v>23004967</v>
      </c>
      <c r="T28" s="65">
        <v>49015364</v>
      </c>
      <c r="U28" s="65">
        <v>97331451</v>
      </c>
      <c r="V28" s="65">
        <v>207317819</v>
      </c>
      <c r="W28" s="65">
        <v>408633671</v>
      </c>
      <c r="X28" s="65">
        <v>-201315852</v>
      </c>
      <c r="Y28" s="66">
        <v>-49.27</v>
      </c>
      <c r="Z28" s="67">
        <v>408633671</v>
      </c>
    </row>
    <row r="29" spans="1:26" ht="13.5">
      <c r="A29" s="63" t="s">
        <v>218</v>
      </c>
      <c r="B29" s="19">
        <v>8878384</v>
      </c>
      <c r="C29" s="19"/>
      <c r="D29" s="64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105469</v>
      </c>
      <c r="P29" s="65">
        <v>0</v>
      </c>
      <c r="Q29" s="65">
        <v>105469</v>
      </c>
      <c r="R29" s="65">
        <v>0</v>
      </c>
      <c r="S29" s="65">
        <v>0</v>
      </c>
      <c r="T29" s="65">
        <v>0</v>
      </c>
      <c r="U29" s="65">
        <v>0</v>
      </c>
      <c r="V29" s="65">
        <v>105469</v>
      </c>
      <c r="W29" s="65">
        <v>0</v>
      </c>
      <c r="X29" s="65">
        <v>105469</v>
      </c>
      <c r="Y29" s="66">
        <v>0</v>
      </c>
      <c r="Z29" s="67">
        <v>0</v>
      </c>
    </row>
    <row r="30" spans="1:26" ht="13.5">
      <c r="A30" s="63" t="s">
        <v>52</v>
      </c>
      <c r="B30" s="19">
        <v>0</v>
      </c>
      <c r="C30" s="19"/>
      <c r="D30" s="64">
        <v>80000000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6">
        <v>0</v>
      </c>
      <c r="Z30" s="67">
        <v>0</v>
      </c>
    </row>
    <row r="31" spans="1:26" ht="13.5">
      <c r="A31" s="63" t="s">
        <v>53</v>
      </c>
      <c r="B31" s="19">
        <v>54325570</v>
      </c>
      <c r="C31" s="19"/>
      <c r="D31" s="64">
        <v>52342083</v>
      </c>
      <c r="E31" s="65">
        <v>119942039</v>
      </c>
      <c r="F31" s="65">
        <v>761860</v>
      </c>
      <c r="G31" s="65">
        <v>1179090</v>
      </c>
      <c r="H31" s="65">
        <v>2580969</v>
      </c>
      <c r="I31" s="65">
        <v>4521919</v>
      </c>
      <c r="J31" s="65">
        <v>2677179</v>
      </c>
      <c r="K31" s="65">
        <v>4167134</v>
      </c>
      <c r="L31" s="65">
        <v>4327892</v>
      </c>
      <c r="M31" s="65">
        <v>11172205</v>
      </c>
      <c r="N31" s="65">
        <v>1241800</v>
      </c>
      <c r="O31" s="65">
        <v>5985125</v>
      </c>
      <c r="P31" s="65">
        <v>945046</v>
      </c>
      <c r="Q31" s="65">
        <v>8171971</v>
      </c>
      <c r="R31" s="65">
        <v>1863899</v>
      </c>
      <c r="S31" s="65">
        <v>6482680</v>
      </c>
      <c r="T31" s="65">
        <v>51001934</v>
      </c>
      <c r="U31" s="65">
        <v>59348513</v>
      </c>
      <c r="V31" s="65">
        <v>83214608</v>
      </c>
      <c r="W31" s="65">
        <v>119942039</v>
      </c>
      <c r="X31" s="65">
        <v>-36727431</v>
      </c>
      <c r="Y31" s="66">
        <v>-30.62</v>
      </c>
      <c r="Z31" s="67">
        <v>119942039</v>
      </c>
    </row>
    <row r="32" spans="1:26" ht="13.5">
      <c r="A32" s="75" t="s">
        <v>54</v>
      </c>
      <c r="B32" s="22">
        <f>SUM(B28:B31)</f>
        <v>194264793</v>
      </c>
      <c r="C32" s="22">
        <f>SUM(C28:C31)</f>
        <v>0</v>
      </c>
      <c r="D32" s="104">
        <f aca="true" t="shared" si="5" ref="D32:Z32">SUM(D28:D31)</f>
        <v>496604923</v>
      </c>
      <c r="E32" s="105">
        <f t="shared" si="5"/>
        <v>528575710</v>
      </c>
      <c r="F32" s="105">
        <f t="shared" si="5"/>
        <v>10444898</v>
      </c>
      <c r="G32" s="105">
        <f t="shared" si="5"/>
        <v>8158636</v>
      </c>
      <c r="H32" s="105">
        <f t="shared" si="5"/>
        <v>5989290</v>
      </c>
      <c r="I32" s="105">
        <f t="shared" si="5"/>
        <v>24592824</v>
      </c>
      <c r="J32" s="105">
        <f t="shared" si="5"/>
        <v>16788755</v>
      </c>
      <c r="K32" s="105">
        <f t="shared" si="5"/>
        <v>18554987</v>
      </c>
      <c r="L32" s="105">
        <f t="shared" si="5"/>
        <v>26184697</v>
      </c>
      <c r="M32" s="105">
        <f t="shared" si="5"/>
        <v>61528439</v>
      </c>
      <c r="N32" s="105">
        <f t="shared" si="5"/>
        <v>11667520</v>
      </c>
      <c r="O32" s="105">
        <f t="shared" si="5"/>
        <v>20944988</v>
      </c>
      <c r="P32" s="105">
        <f t="shared" si="5"/>
        <v>15224161</v>
      </c>
      <c r="Q32" s="105">
        <f t="shared" si="5"/>
        <v>47836669</v>
      </c>
      <c r="R32" s="105">
        <f t="shared" si="5"/>
        <v>27175019</v>
      </c>
      <c r="S32" s="105">
        <f t="shared" si="5"/>
        <v>29487647</v>
      </c>
      <c r="T32" s="105">
        <f t="shared" si="5"/>
        <v>100017298</v>
      </c>
      <c r="U32" s="105">
        <f t="shared" si="5"/>
        <v>156679964</v>
      </c>
      <c r="V32" s="105">
        <f t="shared" si="5"/>
        <v>290637896</v>
      </c>
      <c r="W32" s="105">
        <f t="shared" si="5"/>
        <v>528575710</v>
      </c>
      <c r="X32" s="105">
        <f t="shared" si="5"/>
        <v>-237937814</v>
      </c>
      <c r="Y32" s="106">
        <f>+IF(W32&lt;&gt;0,(X32/W32)*100,0)</f>
        <v>-45.01489748743846</v>
      </c>
      <c r="Z32" s="107">
        <f t="shared" si="5"/>
        <v>528575710</v>
      </c>
    </row>
    <row r="33" spans="1:26" ht="4.5" customHeight="1">
      <c r="A33" s="75"/>
      <c r="B33" s="109"/>
      <c r="C33" s="109"/>
      <c r="D33" s="110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2"/>
      <c r="Z33" s="113"/>
    </row>
    <row r="34" spans="1:26" ht="13.5">
      <c r="A34" s="101" t="s">
        <v>55</v>
      </c>
      <c r="B34" s="102"/>
      <c r="C34" s="102"/>
      <c r="D34" s="103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1"/>
      <c r="Z34" s="62"/>
    </row>
    <row r="35" spans="1:26" ht="13.5">
      <c r="A35" s="63" t="s">
        <v>56</v>
      </c>
      <c r="B35" s="19">
        <v>958688647</v>
      </c>
      <c r="C35" s="19"/>
      <c r="D35" s="64">
        <v>970426328</v>
      </c>
      <c r="E35" s="65">
        <v>945499472</v>
      </c>
      <c r="F35" s="65">
        <v>116467386</v>
      </c>
      <c r="G35" s="65">
        <v>43025406</v>
      </c>
      <c r="H35" s="65">
        <v>61776314</v>
      </c>
      <c r="I35" s="65">
        <v>221269106</v>
      </c>
      <c r="J35" s="65">
        <v>14220457</v>
      </c>
      <c r="K35" s="65">
        <v>22108854</v>
      </c>
      <c r="L35" s="65">
        <v>137040595</v>
      </c>
      <c r="M35" s="65">
        <v>173369906</v>
      </c>
      <c r="N35" s="65">
        <v>-184880964</v>
      </c>
      <c r="O35" s="65">
        <v>93120992</v>
      </c>
      <c r="P35" s="65">
        <v>62823237</v>
      </c>
      <c r="Q35" s="65">
        <v>-28936735</v>
      </c>
      <c r="R35" s="65">
        <v>52404053</v>
      </c>
      <c r="S35" s="65">
        <v>-106234281</v>
      </c>
      <c r="T35" s="65">
        <v>-18254165</v>
      </c>
      <c r="U35" s="65">
        <v>-72084393</v>
      </c>
      <c r="V35" s="65">
        <v>293617884</v>
      </c>
      <c r="W35" s="65">
        <v>945499472</v>
      </c>
      <c r="X35" s="65">
        <v>-651881588</v>
      </c>
      <c r="Y35" s="66">
        <v>-68.95</v>
      </c>
      <c r="Z35" s="67">
        <v>945499472</v>
      </c>
    </row>
    <row r="36" spans="1:26" ht="13.5">
      <c r="A36" s="63" t="s">
        <v>57</v>
      </c>
      <c r="B36" s="19">
        <v>1445658515</v>
      </c>
      <c r="C36" s="19"/>
      <c r="D36" s="64">
        <v>1290708518</v>
      </c>
      <c r="E36" s="65">
        <v>1285708518</v>
      </c>
      <c r="F36" s="65">
        <v>-12693907</v>
      </c>
      <c r="G36" s="65">
        <v>14911548</v>
      </c>
      <c r="H36" s="65">
        <v>-2100252</v>
      </c>
      <c r="I36" s="65">
        <v>117389</v>
      </c>
      <c r="J36" s="65">
        <v>8699212</v>
      </c>
      <c r="K36" s="65">
        <v>10465444</v>
      </c>
      <c r="L36" s="65">
        <v>151808767</v>
      </c>
      <c r="M36" s="65">
        <v>170973423</v>
      </c>
      <c r="N36" s="65">
        <v>42345290</v>
      </c>
      <c r="O36" s="65">
        <v>-3369177</v>
      </c>
      <c r="P36" s="65">
        <v>7134619</v>
      </c>
      <c r="Q36" s="65">
        <v>46110732</v>
      </c>
      <c r="R36" s="65">
        <v>19085477</v>
      </c>
      <c r="S36" s="65">
        <v>21398105</v>
      </c>
      <c r="T36" s="65">
        <v>90517874</v>
      </c>
      <c r="U36" s="65">
        <v>131001456</v>
      </c>
      <c r="V36" s="65">
        <v>348203000</v>
      </c>
      <c r="W36" s="65">
        <v>1285708518</v>
      </c>
      <c r="X36" s="65">
        <v>-937505518</v>
      </c>
      <c r="Y36" s="66">
        <v>-72.92</v>
      </c>
      <c r="Z36" s="67">
        <v>1285708518</v>
      </c>
    </row>
    <row r="37" spans="1:26" ht="13.5">
      <c r="A37" s="63" t="s">
        <v>58</v>
      </c>
      <c r="B37" s="19">
        <v>414066039</v>
      </c>
      <c r="C37" s="19"/>
      <c r="D37" s="64">
        <v>420089018</v>
      </c>
      <c r="E37" s="65">
        <v>312513461</v>
      </c>
      <c r="F37" s="65">
        <v>73792610</v>
      </c>
      <c r="G37" s="65">
        <v>23400271</v>
      </c>
      <c r="H37" s="65">
        <v>113188733</v>
      </c>
      <c r="I37" s="65">
        <v>210381614</v>
      </c>
      <c r="J37" s="65">
        <v>-36085023</v>
      </c>
      <c r="K37" s="65">
        <v>-12982076</v>
      </c>
      <c r="L37" s="65">
        <v>130526225</v>
      </c>
      <c r="M37" s="65">
        <v>81459126</v>
      </c>
      <c r="N37" s="65">
        <v>-41639854</v>
      </c>
      <c r="O37" s="65">
        <v>120565324</v>
      </c>
      <c r="P37" s="65">
        <v>47274989</v>
      </c>
      <c r="Q37" s="65">
        <v>126200459</v>
      </c>
      <c r="R37" s="65">
        <v>5328943</v>
      </c>
      <c r="S37" s="65">
        <v>-4580291</v>
      </c>
      <c r="T37" s="65">
        <v>-221318525</v>
      </c>
      <c r="U37" s="65">
        <v>-220569873</v>
      </c>
      <c r="V37" s="65">
        <v>197471326</v>
      </c>
      <c r="W37" s="65">
        <v>312513461</v>
      </c>
      <c r="X37" s="65">
        <v>-115042135</v>
      </c>
      <c r="Y37" s="66">
        <v>-36.81</v>
      </c>
      <c r="Z37" s="67">
        <v>312513461</v>
      </c>
    </row>
    <row r="38" spans="1:26" ht="13.5">
      <c r="A38" s="63" t="s">
        <v>59</v>
      </c>
      <c r="B38" s="19">
        <v>218005616</v>
      </c>
      <c r="C38" s="19"/>
      <c r="D38" s="64">
        <v>343350281</v>
      </c>
      <c r="E38" s="65">
        <v>339350281</v>
      </c>
      <c r="F38" s="65">
        <v>523388</v>
      </c>
      <c r="G38" s="65">
        <v>6396388</v>
      </c>
      <c r="H38" s="65">
        <v>12103000</v>
      </c>
      <c r="I38" s="65">
        <v>19022776</v>
      </c>
      <c r="J38" s="65">
        <v>0</v>
      </c>
      <c r="K38" s="65">
        <v>-1358040</v>
      </c>
      <c r="L38" s="65">
        <v>0</v>
      </c>
      <c r="M38" s="65">
        <v>-1358040</v>
      </c>
      <c r="N38" s="65">
        <v>-1286083</v>
      </c>
      <c r="O38" s="65">
        <v>1934013</v>
      </c>
      <c r="P38" s="65">
        <v>0</v>
      </c>
      <c r="Q38" s="65">
        <v>647930</v>
      </c>
      <c r="R38" s="65">
        <v>0</v>
      </c>
      <c r="S38" s="65">
        <v>-1422887</v>
      </c>
      <c r="T38" s="65">
        <v>0</v>
      </c>
      <c r="U38" s="65">
        <v>-1422887</v>
      </c>
      <c r="V38" s="65">
        <v>16889779</v>
      </c>
      <c r="W38" s="65">
        <v>339350281</v>
      </c>
      <c r="X38" s="65">
        <v>-322460502</v>
      </c>
      <c r="Y38" s="66">
        <v>-95.02</v>
      </c>
      <c r="Z38" s="67">
        <v>339350281</v>
      </c>
    </row>
    <row r="39" spans="1:26" ht="13.5">
      <c r="A39" s="63" t="s">
        <v>60</v>
      </c>
      <c r="B39" s="19">
        <v>1772275507</v>
      </c>
      <c r="C39" s="19"/>
      <c r="D39" s="64">
        <v>1497695547</v>
      </c>
      <c r="E39" s="65">
        <v>1579344248</v>
      </c>
      <c r="F39" s="65">
        <v>29457481</v>
      </c>
      <c r="G39" s="65">
        <v>28140295</v>
      </c>
      <c r="H39" s="65">
        <v>-65615671</v>
      </c>
      <c r="I39" s="65">
        <v>-8017895</v>
      </c>
      <c r="J39" s="65">
        <v>59004692</v>
      </c>
      <c r="K39" s="65">
        <v>46914414</v>
      </c>
      <c r="L39" s="65">
        <v>158323137</v>
      </c>
      <c r="M39" s="65">
        <v>264242243</v>
      </c>
      <c r="N39" s="65">
        <v>-99609737</v>
      </c>
      <c r="O39" s="65">
        <v>-32747522</v>
      </c>
      <c r="P39" s="65">
        <v>22682867</v>
      </c>
      <c r="Q39" s="65">
        <v>-109674392</v>
      </c>
      <c r="R39" s="65">
        <v>66160587</v>
      </c>
      <c r="S39" s="65">
        <v>-78832998</v>
      </c>
      <c r="T39" s="65">
        <v>293582234</v>
      </c>
      <c r="U39" s="65">
        <v>280909823</v>
      </c>
      <c r="V39" s="65">
        <v>427459779</v>
      </c>
      <c r="W39" s="65">
        <v>1579344248</v>
      </c>
      <c r="X39" s="65">
        <v>-1151884469</v>
      </c>
      <c r="Y39" s="66">
        <v>-72.93</v>
      </c>
      <c r="Z39" s="67">
        <v>1579344248</v>
      </c>
    </row>
    <row r="40" spans="1:26" ht="4.5" customHeight="1">
      <c r="A40" s="98"/>
      <c r="B40" s="57"/>
      <c r="C40" s="57"/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99"/>
      <c r="Z40" s="100"/>
    </row>
    <row r="41" spans="1:26" ht="13.5">
      <c r="A41" s="101" t="s">
        <v>61</v>
      </c>
      <c r="B41" s="102"/>
      <c r="C41" s="102"/>
      <c r="D41" s="103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1"/>
      <c r="Z41" s="62"/>
    </row>
    <row r="42" spans="1:26" ht="13.5">
      <c r="A42" s="63" t="s">
        <v>62</v>
      </c>
      <c r="B42" s="19">
        <v>463308359</v>
      </c>
      <c r="C42" s="19">
        <v>603328769</v>
      </c>
      <c r="D42" s="64">
        <v>512761092</v>
      </c>
      <c r="E42" s="65">
        <v>12386823</v>
      </c>
      <c r="F42" s="65">
        <v>196605872</v>
      </c>
      <c r="G42" s="65">
        <v>-15526549</v>
      </c>
      <c r="H42" s="65">
        <v>13902620</v>
      </c>
      <c r="I42" s="65">
        <v>194981943</v>
      </c>
      <c r="J42" s="65">
        <v>35429365</v>
      </c>
      <c r="K42" s="65">
        <v>7535396</v>
      </c>
      <c r="L42" s="65">
        <v>134799240</v>
      </c>
      <c r="M42" s="65">
        <v>177764001</v>
      </c>
      <c r="N42" s="65">
        <v>70716888</v>
      </c>
      <c r="O42" s="65">
        <v>-4461184</v>
      </c>
      <c r="P42" s="65">
        <v>98059135</v>
      </c>
      <c r="Q42" s="65">
        <v>164314839</v>
      </c>
      <c r="R42" s="65">
        <v>-6515128</v>
      </c>
      <c r="S42" s="65">
        <v>2686885</v>
      </c>
      <c r="T42" s="65">
        <v>70096229</v>
      </c>
      <c r="U42" s="65">
        <v>66267986</v>
      </c>
      <c r="V42" s="65">
        <v>603328769</v>
      </c>
      <c r="W42" s="65">
        <v>12386823</v>
      </c>
      <c r="X42" s="65">
        <v>590941946</v>
      </c>
      <c r="Y42" s="66">
        <v>4770.73</v>
      </c>
      <c r="Z42" s="67">
        <v>12386823</v>
      </c>
    </row>
    <row r="43" spans="1:26" ht="13.5">
      <c r="A43" s="63" t="s">
        <v>63</v>
      </c>
      <c r="B43" s="19">
        <v>-191823781</v>
      </c>
      <c r="C43" s="19">
        <v>-290914761</v>
      </c>
      <c r="D43" s="64">
        <v>-278389226</v>
      </c>
      <c r="E43" s="65">
        <v>0</v>
      </c>
      <c r="F43" s="65">
        <v>-10444899</v>
      </c>
      <c r="G43" s="65">
        <v>-8158636</v>
      </c>
      <c r="H43" s="65">
        <v>-5989290</v>
      </c>
      <c r="I43" s="65">
        <v>-24592825</v>
      </c>
      <c r="J43" s="65">
        <v>-16788755</v>
      </c>
      <c r="K43" s="65">
        <v>-18514942</v>
      </c>
      <c r="L43" s="65">
        <v>-26184697</v>
      </c>
      <c r="M43" s="65">
        <v>-61488394</v>
      </c>
      <c r="N43" s="65">
        <v>-11667518</v>
      </c>
      <c r="O43" s="65">
        <v>-20944988</v>
      </c>
      <c r="P43" s="65">
        <v>-15224161</v>
      </c>
      <c r="Q43" s="65">
        <v>-47836667</v>
      </c>
      <c r="R43" s="65">
        <v>-27175019</v>
      </c>
      <c r="S43" s="65">
        <v>-29487647</v>
      </c>
      <c r="T43" s="65">
        <v>-100334209</v>
      </c>
      <c r="U43" s="65">
        <v>-156996875</v>
      </c>
      <c r="V43" s="65">
        <v>-290914761</v>
      </c>
      <c r="W43" s="65">
        <v>0</v>
      </c>
      <c r="X43" s="65">
        <v>-290914761</v>
      </c>
      <c r="Y43" s="66">
        <v>0</v>
      </c>
      <c r="Z43" s="67">
        <v>0</v>
      </c>
    </row>
    <row r="44" spans="1:26" ht="13.5">
      <c r="A44" s="63" t="s">
        <v>64</v>
      </c>
      <c r="B44" s="19">
        <v>0</v>
      </c>
      <c r="C44" s="19">
        <v>-6913927</v>
      </c>
      <c r="D44" s="64">
        <v>80206916</v>
      </c>
      <c r="E44" s="65">
        <v>0</v>
      </c>
      <c r="F44" s="65">
        <v>36000</v>
      </c>
      <c r="G44" s="65">
        <v>-3988630</v>
      </c>
      <c r="H44" s="65">
        <v>-169577</v>
      </c>
      <c r="I44" s="65">
        <v>-4122207</v>
      </c>
      <c r="J44" s="65">
        <v>7101</v>
      </c>
      <c r="K44" s="65">
        <v>-3173282</v>
      </c>
      <c r="L44" s="65">
        <v>-3036</v>
      </c>
      <c r="M44" s="65">
        <v>-3169217</v>
      </c>
      <c r="N44" s="65">
        <v>3032185</v>
      </c>
      <c r="O44" s="65">
        <v>2410</v>
      </c>
      <c r="P44" s="65">
        <v>29222</v>
      </c>
      <c r="Q44" s="65">
        <v>3063817</v>
      </c>
      <c r="R44" s="65">
        <v>37003</v>
      </c>
      <c r="S44" s="65">
        <v>-2877962</v>
      </c>
      <c r="T44" s="65">
        <v>154639</v>
      </c>
      <c r="U44" s="65">
        <v>-2686320</v>
      </c>
      <c r="V44" s="65">
        <v>-6913927</v>
      </c>
      <c r="W44" s="65">
        <v>0</v>
      </c>
      <c r="X44" s="65">
        <v>-6913927</v>
      </c>
      <c r="Y44" s="66">
        <v>0</v>
      </c>
      <c r="Z44" s="67">
        <v>0</v>
      </c>
    </row>
    <row r="45" spans="1:26" ht="13.5">
      <c r="A45" s="75" t="s">
        <v>65</v>
      </c>
      <c r="B45" s="22">
        <v>271484578</v>
      </c>
      <c r="C45" s="22">
        <v>995180196</v>
      </c>
      <c r="D45" s="104">
        <v>945295782</v>
      </c>
      <c r="E45" s="105">
        <v>643104136</v>
      </c>
      <c r="F45" s="105">
        <v>875877088</v>
      </c>
      <c r="G45" s="105">
        <v>848203273</v>
      </c>
      <c r="H45" s="105">
        <v>855947026</v>
      </c>
      <c r="I45" s="105">
        <v>855947026</v>
      </c>
      <c r="J45" s="105">
        <v>874594737</v>
      </c>
      <c r="K45" s="105">
        <v>860441909</v>
      </c>
      <c r="L45" s="105">
        <v>969053416</v>
      </c>
      <c r="M45" s="105">
        <v>969053416</v>
      </c>
      <c r="N45" s="105">
        <v>1031134971</v>
      </c>
      <c r="O45" s="105">
        <v>1005731209</v>
      </c>
      <c r="P45" s="105">
        <v>1088595405</v>
      </c>
      <c r="Q45" s="105">
        <v>1088595405</v>
      </c>
      <c r="R45" s="105">
        <v>1054942261</v>
      </c>
      <c r="S45" s="105">
        <v>1025263537</v>
      </c>
      <c r="T45" s="105">
        <v>995180196</v>
      </c>
      <c r="U45" s="105">
        <v>995180196</v>
      </c>
      <c r="V45" s="105">
        <v>995180196</v>
      </c>
      <c r="W45" s="105">
        <v>643104136</v>
      </c>
      <c r="X45" s="105">
        <v>352076060</v>
      </c>
      <c r="Y45" s="106">
        <v>54.75</v>
      </c>
      <c r="Z45" s="107">
        <v>643104136</v>
      </c>
    </row>
    <row r="46" spans="1:26" ht="4.5" customHeight="1">
      <c r="A46" s="114"/>
      <c r="B46" s="115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8"/>
      <c r="Z46" s="119"/>
    </row>
    <row r="47" spans="1:26" ht="13.5" hidden="1">
      <c r="A47" s="120" t="s">
        <v>219</v>
      </c>
      <c r="B47" s="120" t="s">
        <v>204</v>
      </c>
      <c r="C47" s="120"/>
      <c r="D47" s="121" t="s">
        <v>205</v>
      </c>
      <c r="E47" s="122" t="s">
        <v>206</v>
      </c>
      <c r="F47" s="123"/>
      <c r="G47" s="123"/>
      <c r="H47" s="123"/>
      <c r="I47" s="124" t="s">
        <v>207</v>
      </c>
      <c r="J47" s="123"/>
      <c r="K47" s="123"/>
      <c r="L47" s="123"/>
      <c r="M47" s="124" t="s">
        <v>208</v>
      </c>
      <c r="N47" s="125"/>
      <c r="O47" s="125"/>
      <c r="P47" s="125"/>
      <c r="Q47" s="124" t="s">
        <v>209</v>
      </c>
      <c r="R47" s="125"/>
      <c r="S47" s="125"/>
      <c r="T47" s="125"/>
      <c r="U47" s="124" t="s">
        <v>210</v>
      </c>
      <c r="V47" s="124" t="s">
        <v>211</v>
      </c>
      <c r="W47" s="124" t="s">
        <v>212</v>
      </c>
      <c r="X47" s="124"/>
      <c r="Y47" s="124"/>
      <c r="Z47" s="126"/>
    </row>
    <row r="48" spans="1:26" ht="13.5" hidden="1">
      <c r="A48" s="127" t="s">
        <v>66</v>
      </c>
      <c r="B48" s="128"/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</row>
    <row r="49" spans="1:26" ht="13.5" hidden="1">
      <c r="A49" s="133" t="s">
        <v>67</v>
      </c>
      <c r="B49" s="57">
        <v>113272834</v>
      </c>
      <c r="C49" s="57"/>
      <c r="D49" s="134">
        <v>123752811</v>
      </c>
      <c r="E49" s="59">
        <v>48718720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1765706241</v>
      </c>
      <c r="X49" s="59">
        <v>0</v>
      </c>
      <c r="Y49" s="59">
        <v>0</v>
      </c>
      <c r="Z49" s="135">
        <v>0</v>
      </c>
    </row>
    <row r="50" spans="1:26" ht="13.5" hidden="1">
      <c r="A50" s="127" t="s">
        <v>68</v>
      </c>
      <c r="B50" s="57"/>
      <c r="C50" s="57"/>
      <c r="D50" s="134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135"/>
    </row>
    <row r="51" spans="1:26" ht="13.5" hidden="1">
      <c r="A51" s="133" t="s">
        <v>69</v>
      </c>
      <c r="B51" s="57">
        <v>28951455</v>
      </c>
      <c r="C51" s="57"/>
      <c r="D51" s="134">
        <v>0</v>
      </c>
      <c r="E51" s="59">
        <v>227693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30240833</v>
      </c>
      <c r="X51" s="59">
        <v>0</v>
      </c>
      <c r="Y51" s="59">
        <v>0</v>
      </c>
      <c r="Z51" s="135">
        <v>0</v>
      </c>
    </row>
    <row r="52" spans="1:26" ht="4.5" customHeight="1" hidden="1">
      <c r="A52" s="136"/>
      <c r="B52" s="115"/>
      <c r="C52" s="115"/>
      <c r="D52" s="13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38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220</v>
      </c>
      <c r="B58" s="5">
        <f>IF(B67=0,0,+(B76/B67)*100)</f>
        <v>101.15644683177878</v>
      </c>
      <c r="C58" s="5">
        <f>IF(C67=0,0,+(C76/C67)*100)</f>
        <v>0</v>
      </c>
      <c r="D58" s="6">
        <f aca="true" t="shared" si="6" ref="D58:Z58">IF(D67=0,0,+(D76/D67)*100)</f>
        <v>94.26460540875613</v>
      </c>
      <c r="E58" s="7">
        <f t="shared" si="6"/>
        <v>88.07929619837866</v>
      </c>
      <c r="F58" s="7">
        <f t="shared" si="6"/>
        <v>101.3596540963827</v>
      </c>
      <c r="G58" s="7">
        <f t="shared" si="6"/>
        <v>84.87270604752139</v>
      </c>
      <c r="H58" s="7">
        <f t="shared" si="6"/>
        <v>101.54783354867465</v>
      </c>
      <c r="I58" s="7">
        <f t="shared" si="6"/>
        <v>95.73318314940478</v>
      </c>
      <c r="J58" s="7">
        <f t="shared" si="6"/>
        <v>69.27493820439061</v>
      </c>
      <c r="K58" s="7">
        <f t="shared" si="6"/>
        <v>61.64332163403978</v>
      </c>
      <c r="L58" s="7">
        <f t="shared" si="6"/>
        <v>100.0482189002583</v>
      </c>
      <c r="M58" s="7">
        <f t="shared" si="6"/>
        <v>74.5967405705575</v>
      </c>
      <c r="N58" s="7">
        <f t="shared" si="6"/>
        <v>94.37206343455135</v>
      </c>
      <c r="O58" s="7">
        <f t="shared" si="6"/>
        <v>91.97021439347631</v>
      </c>
      <c r="P58" s="7">
        <f t="shared" si="6"/>
        <v>100.61249381437037</v>
      </c>
      <c r="Q58" s="7">
        <f t="shared" si="6"/>
        <v>95.672419666559</v>
      </c>
      <c r="R58" s="7">
        <f t="shared" si="6"/>
        <v>50.69596273120198</v>
      </c>
      <c r="S58" s="7">
        <f t="shared" si="6"/>
        <v>224.42342489083802</v>
      </c>
      <c r="T58" s="7">
        <f t="shared" si="6"/>
        <v>83.19012644576893</v>
      </c>
      <c r="U58" s="7">
        <f t="shared" si="6"/>
        <v>85.96362251541896</v>
      </c>
      <c r="V58" s="7">
        <f t="shared" si="6"/>
        <v>87.31771320748135</v>
      </c>
      <c r="W58" s="7">
        <f t="shared" si="6"/>
        <v>88.07929619837866</v>
      </c>
      <c r="X58" s="7">
        <f t="shared" si="6"/>
        <v>0</v>
      </c>
      <c r="Y58" s="7">
        <f t="shared" si="6"/>
        <v>0</v>
      </c>
      <c r="Z58" s="8">
        <f t="shared" si="6"/>
        <v>88.07929619837866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78.77157653365798</v>
      </c>
      <c r="E59" s="10">
        <f t="shared" si="7"/>
        <v>71.88266391034651</v>
      </c>
      <c r="F59" s="10">
        <f t="shared" si="7"/>
        <v>99.99999291033409</v>
      </c>
      <c r="G59" s="10">
        <f t="shared" si="7"/>
        <v>93.91888107509439</v>
      </c>
      <c r="H59" s="10">
        <f t="shared" si="7"/>
        <v>100</v>
      </c>
      <c r="I59" s="10">
        <f t="shared" si="7"/>
        <v>98.20277448174902</v>
      </c>
      <c r="J59" s="10">
        <f t="shared" si="7"/>
        <v>84.92504199312265</v>
      </c>
      <c r="K59" s="10">
        <f t="shared" si="7"/>
        <v>64.47859912489946</v>
      </c>
      <c r="L59" s="10">
        <f t="shared" si="7"/>
        <v>91.4845439728311</v>
      </c>
      <c r="M59" s="10">
        <f t="shared" si="7"/>
        <v>80.23828722733208</v>
      </c>
      <c r="N59" s="10">
        <f t="shared" si="7"/>
        <v>81.46596153250209</v>
      </c>
      <c r="O59" s="10">
        <f t="shared" si="7"/>
        <v>69.82936385266264</v>
      </c>
      <c r="P59" s="10">
        <f t="shared" si="7"/>
        <v>94.08768012288728</v>
      </c>
      <c r="Q59" s="10">
        <f t="shared" si="7"/>
        <v>81.8349325609529</v>
      </c>
      <c r="R59" s="10">
        <f t="shared" si="7"/>
        <v>73.07954351661655</v>
      </c>
      <c r="S59" s="10">
        <f t="shared" si="7"/>
        <v>94.35747078477122</v>
      </c>
      <c r="T59" s="10">
        <f t="shared" si="7"/>
        <v>70.18647582455813</v>
      </c>
      <c r="U59" s="10">
        <f t="shared" si="7"/>
        <v>78.87965409033933</v>
      </c>
      <c r="V59" s="10">
        <f t="shared" si="7"/>
        <v>85.0433914952776</v>
      </c>
      <c r="W59" s="10">
        <f t="shared" si="7"/>
        <v>71.88266391034651</v>
      </c>
      <c r="X59" s="10">
        <f t="shared" si="7"/>
        <v>0</v>
      </c>
      <c r="Y59" s="10">
        <f t="shared" si="7"/>
        <v>0</v>
      </c>
      <c r="Z59" s="11">
        <f t="shared" si="7"/>
        <v>71.88266391034651</v>
      </c>
    </row>
    <row r="60" spans="1:26" ht="13.5">
      <c r="A60" s="38" t="s">
        <v>32</v>
      </c>
      <c r="B60" s="12">
        <f t="shared" si="7"/>
        <v>101.38329525098571</v>
      </c>
      <c r="C60" s="12">
        <f t="shared" si="7"/>
        <v>0</v>
      </c>
      <c r="D60" s="3">
        <f t="shared" si="7"/>
        <v>95.95731775768948</v>
      </c>
      <c r="E60" s="13">
        <f t="shared" si="7"/>
        <v>85.57578005750298</v>
      </c>
      <c r="F60" s="13">
        <f t="shared" si="7"/>
        <v>101.70441317770742</v>
      </c>
      <c r="G60" s="13">
        <f t="shared" si="7"/>
        <v>90.91575207903847</v>
      </c>
      <c r="H60" s="13">
        <f t="shared" si="7"/>
        <v>102.02896406524596</v>
      </c>
      <c r="I60" s="13">
        <f t="shared" si="7"/>
        <v>97.9844180956518</v>
      </c>
      <c r="J60" s="13">
        <f t="shared" si="7"/>
        <v>65.59278532858134</v>
      </c>
      <c r="K60" s="13">
        <f t="shared" si="7"/>
        <v>58.557592429075065</v>
      </c>
      <c r="L60" s="13">
        <f t="shared" si="7"/>
        <v>101.3357697181505</v>
      </c>
      <c r="M60" s="13">
        <f t="shared" si="7"/>
        <v>71.89838973752197</v>
      </c>
      <c r="N60" s="13">
        <f t="shared" si="7"/>
        <v>95.4438439350988</v>
      </c>
      <c r="O60" s="13">
        <f t="shared" si="7"/>
        <v>94.54991933750821</v>
      </c>
      <c r="P60" s="13">
        <f t="shared" si="7"/>
        <v>101.645287061744</v>
      </c>
      <c r="Q60" s="13">
        <f t="shared" si="7"/>
        <v>97.17916274651022</v>
      </c>
      <c r="R60" s="13">
        <f t="shared" si="7"/>
        <v>45.05616149339272</v>
      </c>
      <c r="S60" s="13">
        <f t="shared" si="7"/>
        <v>368.3106354435734</v>
      </c>
      <c r="T60" s="13">
        <f t="shared" si="7"/>
        <v>83.4446967059956</v>
      </c>
      <c r="U60" s="13">
        <f t="shared" si="7"/>
        <v>85.41116358220657</v>
      </c>
      <c r="V60" s="13">
        <f t="shared" si="7"/>
        <v>87.07972886566368</v>
      </c>
      <c r="W60" s="13">
        <f t="shared" si="7"/>
        <v>85.57578005750298</v>
      </c>
      <c r="X60" s="13">
        <f t="shared" si="7"/>
        <v>0</v>
      </c>
      <c r="Y60" s="13">
        <f t="shared" si="7"/>
        <v>0</v>
      </c>
      <c r="Z60" s="14">
        <f t="shared" si="7"/>
        <v>85.57578005750298</v>
      </c>
    </row>
    <row r="61" spans="1:26" ht="13.5">
      <c r="A61" s="39" t="s">
        <v>103</v>
      </c>
      <c r="B61" s="12">
        <f t="shared" si="7"/>
        <v>100.2038098371849</v>
      </c>
      <c r="C61" s="12">
        <f t="shared" si="7"/>
        <v>0</v>
      </c>
      <c r="D61" s="3">
        <f t="shared" si="7"/>
        <v>95.57369025224189</v>
      </c>
      <c r="E61" s="13">
        <f t="shared" si="7"/>
        <v>93.66716088022041</v>
      </c>
      <c r="F61" s="13">
        <f t="shared" si="7"/>
        <v>100.30038258643583</v>
      </c>
      <c r="G61" s="13">
        <f t="shared" si="7"/>
        <v>100.32721941132314</v>
      </c>
      <c r="H61" s="13">
        <f t="shared" si="7"/>
        <v>100.26457334968295</v>
      </c>
      <c r="I61" s="13">
        <f t="shared" si="7"/>
        <v>100.29952672527402</v>
      </c>
      <c r="J61" s="13">
        <f t="shared" si="7"/>
        <v>70.62100925335312</v>
      </c>
      <c r="K61" s="13">
        <f t="shared" si="7"/>
        <v>78.73016447564768</v>
      </c>
      <c r="L61" s="13">
        <f t="shared" si="7"/>
        <v>101.87598552387485</v>
      </c>
      <c r="M61" s="13">
        <f t="shared" si="7"/>
        <v>81.96100202779326</v>
      </c>
      <c r="N61" s="13">
        <f t="shared" si="7"/>
        <v>102.56957352399687</v>
      </c>
      <c r="O61" s="13">
        <f t="shared" si="7"/>
        <v>114.06032635957486</v>
      </c>
      <c r="P61" s="13">
        <f t="shared" si="7"/>
        <v>111.13686958536111</v>
      </c>
      <c r="Q61" s="13">
        <f t="shared" si="7"/>
        <v>108.43745946799453</v>
      </c>
      <c r="R61" s="13">
        <f t="shared" si="7"/>
        <v>47.45185209675118</v>
      </c>
      <c r="S61" s="13">
        <f t="shared" si="7"/>
        <v>626.2003388945315</v>
      </c>
      <c r="T61" s="13">
        <f t="shared" si="7"/>
        <v>90.08510556718848</v>
      </c>
      <c r="U61" s="13">
        <f t="shared" si="7"/>
        <v>92.95671753418792</v>
      </c>
      <c r="V61" s="13">
        <f t="shared" si="7"/>
        <v>95.11266370636746</v>
      </c>
      <c r="W61" s="13">
        <f t="shared" si="7"/>
        <v>93.66716088022041</v>
      </c>
      <c r="X61" s="13">
        <f t="shared" si="7"/>
        <v>0</v>
      </c>
      <c r="Y61" s="13">
        <f t="shared" si="7"/>
        <v>0</v>
      </c>
      <c r="Z61" s="14">
        <f t="shared" si="7"/>
        <v>93.66716088022041</v>
      </c>
    </row>
    <row r="62" spans="1:26" ht="13.5">
      <c r="A62" s="39" t="s">
        <v>104</v>
      </c>
      <c r="B62" s="12">
        <f t="shared" si="7"/>
        <v>101.29176054521372</v>
      </c>
      <c r="C62" s="12">
        <f t="shared" si="7"/>
        <v>0</v>
      </c>
      <c r="D62" s="3">
        <f t="shared" si="7"/>
        <v>92.08642594191187</v>
      </c>
      <c r="E62" s="13">
        <f t="shared" si="7"/>
        <v>53.81509806547089</v>
      </c>
      <c r="F62" s="13">
        <f t="shared" si="7"/>
        <v>101.1964569117042</v>
      </c>
      <c r="G62" s="13">
        <f t="shared" si="7"/>
        <v>67.89170655785773</v>
      </c>
      <c r="H62" s="13">
        <f t="shared" si="7"/>
        <v>101.64376370864647</v>
      </c>
      <c r="I62" s="13">
        <f t="shared" si="7"/>
        <v>90.73867970024692</v>
      </c>
      <c r="J62" s="13">
        <f t="shared" si="7"/>
        <v>47.18786794826259</v>
      </c>
      <c r="K62" s="13">
        <f t="shared" si="7"/>
        <v>23.836181836782234</v>
      </c>
      <c r="L62" s="13">
        <f t="shared" si="7"/>
        <v>124.27443195637962</v>
      </c>
      <c r="M62" s="13">
        <f t="shared" si="7"/>
        <v>44.52844602883978</v>
      </c>
      <c r="N62" s="13">
        <f t="shared" si="7"/>
        <v>76.67702518573833</v>
      </c>
      <c r="O62" s="13">
        <f t="shared" si="7"/>
        <v>57.39800186048312</v>
      </c>
      <c r="P62" s="13">
        <f t="shared" si="7"/>
        <v>82.544668184428</v>
      </c>
      <c r="Q62" s="13">
        <f t="shared" si="7"/>
        <v>71.90278154084189</v>
      </c>
      <c r="R62" s="13">
        <f t="shared" si="7"/>
        <v>33.22334664511886</v>
      </c>
      <c r="S62" s="13">
        <f t="shared" si="7"/>
        <v>569.4289678045686</v>
      </c>
      <c r="T62" s="13">
        <f t="shared" si="7"/>
        <v>69.65542163244778</v>
      </c>
      <c r="U62" s="13">
        <f t="shared" si="7"/>
        <v>69.65508853352705</v>
      </c>
      <c r="V62" s="13">
        <f t="shared" si="7"/>
        <v>67.39592179747085</v>
      </c>
      <c r="W62" s="13">
        <f t="shared" si="7"/>
        <v>53.81509806547089</v>
      </c>
      <c r="X62" s="13">
        <f t="shared" si="7"/>
        <v>0</v>
      </c>
      <c r="Y62" s="13">
        <f t="shared" si="7"/>
        <v>0</v>
      </c>
      <c r="Z62" s="14">
        <f t="shared" si="7"/>
        <v>53.81509806547089</v>
      </c>
    </row>
    <row r="63" spans="1:26" ht="13.5">
      <c r="A63" s="39" t="s">
        <v>105</v>
      </c>
      <c r="B63" s="12">
        <f t="shared" si="7"/>
        <v>103.11823310109915</v>
      </c>
      <c r="C63" s="12">
        <f t="shared" si="7"/>
        <v>0</v>
      </c>
      <c r="D63" s="3">
        <f t="shared" si="7"/>
        <v>100.01104875882463</v>
      </c>
      <c r="E63" s="13">
        <f t="shared" si="7"/>
        <v>61.87132699005418</v>
      </c>
      <c r="F63" s="13">
        <f t="shared" si="7"/>
        <v>102.68522805106196</v>
      </c>
      <c r="G63" s="13">
        <f t="shared" si="7"/>
        <v>71.2590625384989</v>
      </c>
      <c r="H63" s="13">
        <f t="shared" si="7"/>
        <v>103.73238622160031</v>
      </c>
      <c r="I63" s="13">
        <f t="shared" si="7"/>
        <v>92.59761070772626</v>
      </c>
      <c r="J63" s="13">
        <f t="shared" si="7"/>
        <v>62.86215588759748</v>
      </c>
      <c r="K63" s="13">
        <f t="shared" si="7"/>
        <v>51.00653460466592</v>
      </c>
      <c r="L63" s="13">
        <f t="shared" si="7"/>
        <v>66.26597299817304</v>
      </c>
      <c r="M63" s="13">
        <f t="shared" si="7"/>
        <v>60.01665220226295</v>
      </c>
      <c r="N63" s="13">
        <f t="shared" si="7"/>
        <v>63.80920230020751</v>
      </c>
      <c r="O63" s="13">
        <f t="shared" si="7"/>
        <v>54.408344558163705</v>
      </c>
      <c r="P63" s="13">
        <f t="shared" si="7"/>
        <v>74.20887094430842</v>
      </c>
      <c r="Q63" s="13">
        <f t="shared" si="7"/>
        <v>64.13461065613802</v>
      </c>
      <c r="R63" s="13">
        <f t="shared" si="7"/>
        <v>57.44455349536628</v>
      </c>
      <c r="S63" s="13">
        <f t="shared" si="7"/>
        <v>80.08604657232853</v>
      </c>
      <c r="T63" s="13">
        <f t="shared" si="7"/>
        <v>63.922137254121104</v>
      </c>
      <c r="U63" s="13">
        <f t="shared" si="7"/>
        <v>67.183413873581</v>
      </c>
      <c r="V63" s="13">
        <f t="shared" si="7"/>
        <v>71.05443764881647</v>
      </c>
      <c r="W63" s="13">
        <f t="shared" si="7"/>
        <v>61.87132699005418</v>
      </c>
      <c r="X63" s="13">
        <f t="shared" si="7"/>
        <v>0</v>
      </c>
      <c r="Y63" s="13">
        <f t="shared" si="7"/>
        <v>0</v>
      </c>
      <c r="Z63" s="14">
        <f t="shared" si="7"/>
        <v>61.87132699005418</v>
      </c>
    </row>
    <row r="64" spans="1:26" ht="13.5">
      <c r="A64" s="39" t="s">
        <v>106</v>
      </c>
      <c r="B64" s="12">
        <f t="shared" si="7"/>
        <v>103.21864544185644</v>
      </c>
      <c r="C64" s="12">
        <f t="shared" si="7"/>
        <v>0</v>
      </c>
      <c r="D64" s="3">
        <f t="shared" si="7"/>
        <v>89.80254307813152</v>
      </c>
      <c r="E64" s="13">
        <f t="shared" si="7"/>
        <v>61.84788389056205</v>
      </c>
      <c r="F64" s="13">
        <f t="shared" si="7"/>
        <v>102.71812728928644</v>
      </c>
      <c r="G64" s="13">
        <f t="shared" si="7"/>
        <v>70.72401627028516</v>
      </c>
      <c r="H64" s="13">
        <f t="shared" si="7"/>
        <v>104.60405458351826</v>
      </c>
      <c r="I64" s="13">
        <f t="shared" si="7"/>
        <v>92.68265251726984</v>
      </c>
      <c r="J64" s="13">
        <f t="shared" si="7"/>
        <v>60.49590068821179</v>
      </c>
      <c r="K64" s="13">
        <f t="shared" si="7"/>
        <v>51.32001354807151</v>
      </c>
      <c r="L64" s="13">
        <f t="shared" si="7"/>
        <v>68.40364120556026</v>
      </c>
      <c r="M64" s="13">
        <f t="shared" si="7"/>
        <v>60.0763349222768</v>
      </c>
      <c r="N64" s="13">
        <f t="shared" si="7"/>
        <v>62.148107789851096</v>
      </c>
      <c r="O64" s="13">
        <f t="shared" si="7"/>
        <v>54.87995988322227</v>
      </c>
      <c r="P64" s="13">
        <f t="shared" si="7"/>
        <v>71.03131281771881</v>
      </c>
      <c r="Q64" s="13">
        <f t="shared" si="7"/>
        <v>62.69493070117731</v>
      </c>
      <c r="R64" s="13">
        <f t="shared" si="7"/>
        <v>54.69637002938629</v>
      </c>
      <c r="S64" s="13">
        <f t="shared" si="7"/>
        <v>72.99668127652787</v>
      </c>
      <c r="T64" s="13">
        <f t="shared" si="7"/>
        <v>61.234047066113185</v>
      </c>
      <c r="U64" s="13">
        <f t="shared" si="7"/>
        <v>62.943909846251486</v>
      </c>
      <c r="V64" s="13">
        <f t="shared" si="7"/>
        <v>69.65124967583318</v>
      </c>
      <c r="W64" s="13">
        <f t="shared" si="7"/>
        <v>61.84788389056205</v>
      </c>
      <c r="X64" s="13">
        <f t="shared" si="7"/>
        <v>0</v>
      </c>
      <c r="Y64" s="13">
        <f t="shared" si="7"/>
        <v>0</v>
      </c>
      <c r="Z64" s="14">
        <f t="shared" si="7"/>
        <v>61.84788389056205</v>
      </c>
    </row>
    <row r="65" spans="1:26" ht="13.5">
      <c r="A65" s="39" t="s">
        <v>107</v>
      </c>
      <c r="B65" s="12">
        <f t="shared" si="7"/>
        <v>6.934567140910581</v>
      </c>
      <c r="C65" s="12">
        <f t="shared" si="7"/>
        <v>0</v>
      </c>
      <c r="D65" s="3">
        <f t="shared" si="7"/>
        <v>-0.6148406048136384</v>
      </c>
      <c r="E65" s="13">
        <f t="shared" si="7"/>
        <v>-0.651095521779122</v>
      </c>
      <c r="F65" s="13">
        <f t="shared" si="7"/>
        <v>-0.018267700096557843</v>
      </c>
      <c r="G65" s="13">
        <f t="shared" si="7"/>
        <v>-16.98641371432397</v>
      </c>
      <c r="H65" s="13">
        <f t="shared" si="7"/>
        <v>-19.35449981828094</v>
      </c>
      <c r="I65" s="13">
        <f t="shared" si="7"/>
        <v>-11.405884626000553</v>
      </c>
      <c r="J65" s="13">
        <f t="shared" si="7"/>
        <v>-1.5762121436991936</v>
      </c>
      <c r="K65" s="13">
        <f t="shared" si="7"/>
        <v>-16.55326173527458</v>
      </c>
      <c r="L65" s="13">
        <f t="shared" si="7"/>
        <v>-1.1176923696255894</v>
      </c>
      <c r="M65" s="13">
        <f t="shared" si="7"/>
        <v>-5.970490707011286</v>
      </c>
      <c r="N65" s="13">
        <f t="shared" si="7"/>
        <v>-0.5256815110572354</v>
      </c>
      <c r="O65" s="13">
        <f t="shared" si="7"/>
        <v>-0.021704870384176206</v>
      </c>
      <c r="P65" s="13">
        <f t="shared" si="7"/>
        <v>-2.319719000558037</v>
      </c>
      <c r="Q65" s="13">
        <f t="shared" si="7"/>
        <v>-0.944929626577062</v>
      </c>
      <c r="R65" s="13">
        <f t="shared" si="7"/>
        <v>-0.44265906320071735</v>
      </c>
      <c r="S65" s="13">
        <f t="shared" si="7"/>
        <v>-12.44587365159178</v>
      </c>
      <c r="T65" s="13">
        <f t="shared" si="7"/>
        <v>-52.0756600979128</v>
      </c>
      <c r="U65" s="13">
        <f t="shared" si="7"/>
        <v>-22.08931727509756</v>
      </c>
      <c r="V65" s="13">
        <f t="shared" si="7"/>
        <v>-10.23727023288788</v>
      </c>
      <c r="W65" s="13">
        <f t="shared" si="7"/>
        <v>-0.651095521779122</v>
      </c>
      <c r="X65" s="13">
        <f t="shared" si="7"/>
        <v>0</v>
      </c>
      <c r="Y65" s="13">
        <f t="shared" si="7"/>
        <v>0</v>
      </c>
      <c r="Z65" s="14">
        <f t="shared" si="7"/>
        <v>-0.651095521779122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92.94786619678545</v>
      </c>
      <c r="E66" s="16">
        <f t="shared" si="7"/>
        <v>188.24739499907807</v>
      </c>
      <c r="F66" s="16">
        <f t="shared" si="7"/>
        <v>100</v>
      </c>
      <c r="G66" s="16">
        <f t="shared" si="7"/>
        <v>7.848461784138956</v>
      </c>
      <c r="H66" s="16">
        <f t="shared" si="7"/>
        <v>100</v>
      </c>
      <c r="I66" s="16">
        <f t="shared" si="7"/>
        <v>69.43866881926755</v>
      </c>
      <c r="J66" s="16">
        <f t="shared" si="7"/>
        <v>99.99999008543872</v>
      </c>
      <c r="K66" s="16">
        <f t="shared" si="7"/>
        <v>100</v>
      </c>
      <c r="L66" s="16">
        <f t="shared" si="7"/>
        <v>100</v>
      </c>
      <c r="M66" s="16">
        <f t="shared" si="7"/>
        <v>99.99999676433585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92.89188151318794</v>
      </c>
      <c r="W66" s="16">
        <f t="shared" si="7"/>
        <v>188.24739499907807</v>
      </c>
      <c r="X66" s="16">
        <f t="shared" si="7"/>
        <v>0</v>
      </c>
      <c r="Y66" s="16">
        <f t="shared" si="7"/>
        <v>0</v>
      </c>
      <c r="Z66" s="17">
        <f t="shared" si="7"/>
        <v>188.24739499907807</v>
      </c>
    </row>
    <row r="67" spans="1:26" ht="13.5" hidden="1">
      <c r="A67" s="41" t="s">
        <v>221</v>
      </c>
      <c r="B67" s="24">
        <v>1619201029</v>
      </c>
      <c r="C67" s="24"/>
      <c r="D67" s="25">
        <v>1878428821</v>
      </c>
      <c r="E67" s="26">
        <v>1895676906</v>
      </c>
      <c r="F67" s="26">
        <v>117092502</v>
      </c>
      <c r="G67" s="26">
        <v>126199868</v>
      </c>
      <c r="H67" s="26">
        <v>122410320</v>
      </c>
      <c r="I67" s="26">
        <v>365702690</v>
      </c>
      <c r="J67" s="26">
        <v>168464234</v>
      </c>
      <c r="K67" s="26">
        <v>165719123</v>
      </c>
      <c r="L67" s="26">
        <v>119567223</v>
      </c>
      <c r="M67" s="26">
        <v>453750580</v>
      </c>
      <c r="N67" s="26">
        <v>140470009</v>
      </c>
      <c r="O67" s="26">
        <v>115050469</v>
      </c>
      <c r="P67" s="26">
        <v>123196836</v>
      </c>
      <c r="Q67" s="26">
        <v>378717314</v>
      </c>
      <c r="R67" s="26">
        <v>179398112</v>
      </c>
      <c r="S67" s="26">
        <v>48083588</v>
      </c>
      <c r="T67" s="26">
        <v>119233092</v>
      </c>
      <c r="U67" s="26">
        <v>346714792</v>
      </c>
      <c r="V67" s="26">
        <v>1544885376</v>
      </c>
      <c r="W67" s="26">
        <v>1895676906</v>
      </c>
      <c r="X67" s="26"/>
      <c r="Y67" s="25"/>
      <c r="Z67" s="27">
        <v>1895676906</v>
      </c>
    </row>
    <row r="68" spans="1:26" ht="13.5" hidden="1">
      <c r="A68" s="37" t="s">
        <v>31</v>
      </c>
      <c r="B68" s="19">
        <v>165347437</v>
      </c>
      <c r="C68" s="19"/>
      <c r="D68" s="20">
        <v>173898241</v>
      </c>
      <c r="E68" s="21">
        <v>178398241</v>
      </c>
      <c r="F68" s="21">
        <v>14105037</v>
      </c>
      <c r="G68" s="21">
        <v>13926368</v>
      </c>
      <c r="H68" s="21">
        <v>19090116</v>
      </c>
      <c r="I68" s="21">
        <v>47121521</v>
      </c>
      <c r="J68" s="21">
        <v>14135648</v>
      </c>
      <c r="K68" s="21">
        <v>14336867</v>
      </c>
      <c r="L68" s="21">
        <v>14199768</v>
      </c>
      <c r="M68" s="21">
        <v>42672283</v>
      </c>
      <c r="N68" s="21">
        <v>14295341</v>
      </c>
      <c r="O68" s="21">
        <v>14337056</v>
      </c>
      <c r="P68" s="21">
        <v>14478310</v>
      </c>
      <c r="Q68" s="21">
        <v>43110707</v>
      </c>
      <c r="R68" s="21">
        <v>14342866</v>
      </c>
      <c r="S68" s="21">
        <v>14430231</v>
      </c>
      <c r="T68" s="21">
        <v>16122787</v>
      </c>
      <c r="U68" s="21">
        <v>44895884</v>
      </c>
      <c r="V68" s="21">
        <v>177800395</v>
      </c>
      <c r="W68" s="21">
        <v>178398241</v>
      </c>
      <c r="X68" s="21"/>
      <c r="Y68" s="20"/>
      <c r="Z68" s="23">
        <v>178398241</v>
      </c>
    </row>
    <row r="69" spans="1:26" ht="13.5" hidden="1">
      <c r="A69" s="38" t="s">
        <v>32</v>
      </c>
      <c r="B69" s="19">
        <v>1353666109</v>
      </c>
      <c r="C69" s="19"/>
      <c r="D69" s="20">
        <v>1641040775</v>
      </c>
      <c r="E69" s="21">
        <v>1647262375</v>
      </c>
      <c r="F69" s="21">
        <v>93407750</v>
      </c>
      <c r="G69" s="21">
        <v>102589131</v>
      </c>
      <c r="H69" s="21">
        <v>93383024</v>
      </c>
      <c r="I69" s="21">
        <v>289379905</v>
      </c>
      <c r="J69" s="21">
        <v>144242411</v>
      </c>
      <c r="K69" s="21">
        <v>141091453</v>
      </c>
      <c r="L69" s="21">
        <v>94838877</v>
      </c>
      <c r="M69" s="21">
        <v>380172741</v>
      </c>
      <c r="N69" s="21">
        <v>115361698</v>
      </c>
      <c r="O69" s="21">
        <v>90140409</v>
      </c>
      <c r="P69" s="21">
        <v>97890334</v>
      </c>
      <c r="Q69" s="21">
        <v>303392441</v>
      </c>
      <c r="R69" s="21">
        <v>153956020</v>
      </c>
      <c r="S69" s="21">
        <v>22601220</v>
      </c>
      <c r="T69" s="21">
        <v>92031905</v>
      </c>
      <c r="U69" s="21">
        <v>268589145</v>
      </c>
      <c r="V69" s="21">
        <v>1241534232</v>
      </c>
      <c r="W69" s="21">
        <v>1647262375</v>
      </c>
      <c r="X69" s="21"/>
      <c r="Y69" s="20"/>
      <c r="Z69" s="23">
        <v>1647262375</v>
      </c>
    </row>
    <row r="70" spans="1:26" ht="13.5" hidden="1">
      <c r="A70" s="39" t="s">
        <v>103</v>
      </c>
      <c r="B70" s="19">
        <v>1005366585</v>
      </c>
      <c r="C70" s="19"/>
      <c r="D70" s="20">
        <v>1260271178</v>
      </c>
      <c r="E70" s="21">
        <v>1264127613</v>
      </c>
      <c r="F70" s="21">
        <v>61559161</v>
      </c>
      <c r="G70" s="21">
        <v>69855269</v>
      </c>
      <c r="H70" s="21">
        <v>56851909</v>
      </c>
      <c r="I70" s="21">
        <v>188266339</v>
      </c>
      <c r="J70" s="21">
        <v>104574416</v>
      </c>
      <c r="K70" s="21">
        <v>83046519</v>
      </c>
      <c r="L70" s="21">
        <v>73019540</v>
      </c>
      <c r="M70" s="21">
        <v>260640475</v>
      </c>
      <c r="N70" s="21">
        <v>87109825</v>
      </c>
      <c r="O70" s="21">
        <v>58791779</v>
      </c>
      <c r="P70" s="21">
        <v>66893196</v>
      </c>
      <c r="Q70" s="21">
        <v>212794800</v>
      </c>
      <c r="R70" s="21">
        <v>107859889</v>
      </c>
      <c r="S70" s="21">
        <v>9531579</v>
      </c>
      <c r="T70" s="21">
        <v>60768645</v>
      </c>
      <c r="U70" s="21">
        <v>178160113</v>
      </c>
      <c r="V70" s="21">
        <v>839861727</v>
      </c>
      <c r="W70" s="21">
        <v>1264127613</v>
      </c>
      <c r="X70" s="21"/>
      <c r="Y70" s="20"/>
      <c r="Z70" s="23">
        <v>1264127613</v>
      </c>
    </row>
    <row r="71" spans="1:26" ht="13.5" hidden="1">
      <c r="A71" s="39" t="s">
        <v>104</v>
      </c>
      <c r="B71" s="19">
        <v>238035835</v>
      </c>
      <c r="C71" s="19"/>
      <c r="D71" s="20">
        <v>267387540</v>
      </c>
      <c r="E71" s="21">
        <v>269190315</v>
      </c>
      <c r="F71" s="21">
        <v>21215390</v>
      </c>
      <c r="G71" s="21">
        <v>22000889</v>
      </c>
      <c r="H71" s="21">
        <v>25748348</v>
      </c>
      <c r="I71" s="21">
        <v>68964627</v>
      </c>
      <c r="J71" s="21">
        <v>29148969</v>
      </c>
      <c r="K71" s="21">
        <v>47398749</v>
      </c>
      <c r="L71" s="21">
        <v>11326815</v>
      </c>
      <c r="M71" s="21">
        <v>87874533</v>
      </c>
      <c r="N71" s="21">
        <v>17740953</v>
      </c>
      <c r="O71" s="21">
        <v>20879523</v>
      </c>
      <c r="P71" s="21">
        <v>20499490</v>
      </c>
      <c r="Q71" s="21">
        <v>59119966</v>
      </c>
      <c r="R71" s="21">
        <v>35637343</v>
      </c>
      <c r="S71" s="21">
        <v>2597822</v>
      </c>
      <c r="T71" s="21">
        <v>20724081</v>
      </c>
      <c r="U71" s="21">
        <v>58959246</v>
      </c>
      <c r="V71" s="21">
        <v>274918372</v>
      </c>
      <c r="W71" s="21">
        <v>269190315</v>
      </c>
      <c r="X71" s="21"/>
      <c r="Y71" s="20"/>
      <c r="Z71" s="23">
        <v>269190315</v>
      </c>
    </row>
    <row r="72" spans="1:26" ht="13.5" hidden="1">
      <c r="A72" s="39" t="s">
        <v>105</v>
      </c>
      <c r="B72" s="19">
        <v>56414320</v>
      </c>
      <c r="C72" s="19"/>
      <c r="D72" s="20">
        <v>64115799</v>
      </c>
      <c r="E72" s="21">
        <v>63772799</v>
      </c>
      <c r="F72" s="21">
        <v>5477896</v>
      </c>
      <c r="G72" s="21">
        <v>5495287</v>
      </c>
      <c r="H72" s="21">
        <v>5568368</v>
      </c>
      <c r="I72" s="21">
        <v>16541551</v>
      </c>
      <c r="J72" s="21">
        <v>5423010</v>
      </c>
      <c r="K72" s="21">
        <v>5469956</v>
      </c>
      <c r="L72" s="21">
        <v>5417189</v>
      </c>
      <c r="M72" s="21">
        <v>16310155</v>
      </c>
      <c r="N72" s="21">
        <v>5441596</v>
      </c>
      <c r="O72" s="21">
        <v>5449971</v>
      </c>
      <c r="P72" s="21">
        <v>5437482</v>
      </c>
      <c r="Q72" s="21">
        <v>16329049</v>
      </c>
      <c r="R72" s="21">
        <v>5433751</v>
      </c>
      <c r="S72" s="21">
        <v>5478661</v>
      </c>
      <c r="T72" s="21">
        <v>5448973</v>
      </c>
      <c r="U72" s="21">
        <v>16361385</v>
      </c>
      <c r="V72" s="21">
        <v>65542140</v>
      </c>
      <c r="W72" s="21">
        <v>63772799</v>
      </c>
      <c r="X72" s="21"/>
      <c r="Y72" s="20"/>
      <c r="Z72" s="23">
        <v>63772799</v>
      </c>
    </row>
    <row r="73" spans="1:26" ht="13.5" hidden="1">
      <c r="A73" s="39" t="s">
        <v>106</v>
      </c>
      <c r="B73" s="19">
        <v>64348467</v>
      </c>
      <c r="C73" s="19"/>
      <c r="D73" s="20">
        <v>66539678</v>
      </c>
      <c r="E73" s="21">
        <v>66544668</v>
      </c>
      <c r="F73" s="21">
        <v>5998321</v>
      </c>
      <c r="G73" s="21">
        <v>5954659</v>
      </c>
      <c r="H73" s="21">
        <v>5918783</v>
      </c>
      <c r="I73" s="21">
        <v>17871763</v>
      </c>
      <c r="J73" s="21">
        <v>5924775</v>
      </c>
      <c r="K73" s="21">
        <v>5901947</v>
      </c>
      <c r="L73" s="21">
        <v>5907494</v>
      </c>
      <c r="M73" s="21">
        <v>17734216</v>
      </c>
      <c r="N73" s="21">
        <v>5917366</v>
      </c>
      <c r="O73" s="21">
        <v>5866872</v>
      </c>
      <c r="P73" s="21">
        <v>5888068</v>
      </c>
      <c r="Q73" s="21">
        <v>17672306</v>
      </c>
      <c r="R73" s="21">
        <v>5887100</v>
      </c>
      <c r="S73" s="21">
        <v>5848333</v>
      </c>
      <c r="T73" s="21">
        <v>5987535</v>
      </c>
      <c r="U73" s="21">
        <v>17722968</v>
      </c>
      <c r="V73" s="21">
        <v>71001253</v>
      </c>
      <c r="W73" s="21">
        <v>66544668</v>
      </c>
      <c r="X73" s="21"/>
      <c r="Y73" s="20"/>
      <c r="Z73" s="23">
        <v>66544668</v>
      </c>
    </row>
    <row r="74" spans="1:26" ht="13.5" hidden="1">
      <c r="A74" s="39" t="s">
        <v>107</v>
      </c>
      <c r="B74" s="19">
        <v>-10499098</v>
      </c>
      <c r="C74" s="19"/>
      <c r="D74" s="20">
        <v>-17273420</v>
      </c>
      <c r="E74" s="21">
        <v>-16373020</v>
      </c>
      <c r="F74" s="21">
        <v>-843018</v>
      </c>
      <c r="G74" s="21">
        <v>-716973</v>
      </c>
      <c r="H74" s="21">
        <v>-704384</v>
      </c>
      <c r="I74" s="21">
        <v>-2264375</v>
      </c>
      <c r="J74" s="21">
        <v>-828759</v>
      </c>
      <c r="K74" s="21">
        <v>-725718</v>
      </c>
      <c r="L74" s="21">
        <v>-832161</v>
      </c>
      <c r="M74" s="21">
        <v>-2386638</v>
      </c>
      <c r="N74" s="21">
        <v>-848042</v>
      </c>
      <c r="O74" s="21">
        <v>-847736</v>
      </c>
      <c r="P74" s="21">
        <v>-827902</v>
      </c>
      <c r="Q74" s="21">
        <v>-2523680</v>
      </c>
      <c r="R74" s="21">
        <v>-862063</v>
      </c>
      <c r="S74" s="21">
        <v>-855175</v>
      </c>
      <c r="T74" s="21">
        <v>-897329</v>
      </c>
      <c r="U74" s="21">
        <v>-2614567</v>
      </c>
      <c r="V74" s="21">
        <v>-9789260</v>
      </c>
      <c r="W74" s="21">
        <v>-16373020</v>
      </c>
      <c r="X74" s="21"/>
      <c r="Y74" s="20"/>
      <c r="Z74" s="23">
        <v>-16373020</v>
      </c>
    </row>
    <row r="75" spans="1:26" ht="13.5" hidden="1">
      <c r="A75" s="40" t="s">
        <v>110</v>
      </c>
      <c r="B75" s="28">
        <v>100187483</v>
      </c>
      <c r="C75" s="28"/>
      <c r="D75" s="29">
        <v>63489805</v>
      </c>
      <c r="E75" s="30">
        <v>70016290</v>
      </c>
      <c r="F75" s="30">
        <v>9579715</v>
      </c>
      <c r="G75" s="30">
        <v>9684369</v>
      </c>
      <c r="H75" s="30">
        <v>9937180</v>
      </c>
      <c r="I75" s="30">
        <v>29201264</v>
      </c>
      <c r="J75" s="30">
        <v>10086175</v>
      </c>
      <c r="K75" s="30">
        <v>10290803</v>
      </c>
      <c r="L75" s="30">
        <v>10528578</v>
      </c>
      <c r="M75" s="30">
        <v>30905556</v>
      </c>
      <c r="N75" s="30">
        <v>10812970</v>
      </c>
      <c r="O75" s="30">
        <v>10573004</v>
      </c>
      <c r="P75" s="30">
        <v>10828192</v>
      </c>
      <c r="Q75" s="30">
        <v>32214166</v>
      </c>
      <c r="R75" s="30">
        <v>11099226</v>
      </c>
      <c r="S75" s="30">
        <v>11052137</v>
      </c>
      <c r="T75" s="30">
        <v>11078400</v>
      </c>
      <c r="U75" s="30">
        <v>33229763</v>
      </c>
      <c r="V75" s="30">
        <v>125550749</v>
      </c>
      <c r="W75" s="30">
        <v>70016290</v>
      </c>
      <c r="X75" s="30"/>
      <c r="Y75" s="29"/>
      <c r="Z75" s="31">
        <v>70016290</v>
      </c>
    </row>
    <row r="76" spans="1:26" ht="13.5" hidden="1">
      <c r="A76" s="42" t="s">
        <v>222</v>
      </c>
      <c r="B76" s="32">
        <v>1637926228</v>
      </c>
      <c r="C76" s="32">
        <v>1348958582</v>
      </c>
      <c r="D76" s="33">
        <v>1770693516</v>
      </c>
      <c r="E76" s="34">
        <v>1669698877</v>
      </c>
      <c r="F76" s="34">
        <v>118684555</v>
      </c>
      <c r="G76" s="34">
        <v>107109243</v>
      </c>
      <c r="H76" s="34">
        <v>124305028</v>
      </c>
      <c r="I76" s="34">
        <v>350098826</v>
      </c>
      <c r="J76" s="34">
        <v>116703494</v>
      </c>
      <c r="K76" s="34">
        <v>102154772</v>
      </c>
      <c r="L76" s="34">
        <v>119624877</v>
      </c>
      <c r="M76" s="34">
        <v>338483143</v>
      </c>
      <c r="N76" s="34">
        <v>132564446</v>
      </c>
      <c r="O76" s="34">
        <v>105812163</v>
      </c>
      <c r="P76" s="34">
        <v>123951409</v>
      </c>
      <c r="Q76" s="34">
        <v>362328018</v>
      </c>
      <c r="R76" s="34">
        <v>90947600</v>
      </c>
      <c r="S76" s="34">
        <v>107910835</v>
      </c>
      <c r="T76" s="34">
        <v>99190160</v>
      </c>
      <c r="U76" s="34">
        <v>298048595</v>
      </c>
      <c r="V76" s="34">
        <v>1348958582</v>
      </c>
      <c r="W76" s="34">
        <v>1669698877</v>
      </c>
      <c r="X76" s="34"/>
      <c r="Y76" s="33"/>
      <c r="Z76" s="35">
        <v>1669698877</v>
      </c>
    </row>
    <row r="77" spans="1:26" ht="13.5" hidden="1">
      <c r="A77" s="37" t="s">
        <v>31</v>
      </c>
      <c r="B77" s="19">
        <v>165347437</v>
      </c>
      <c r="C77" s="19">
        <v>151207486</v>
      </c>
      <c r="D77" s="20">
        <v>136982386</v>
      </c>
      <c r="E77" s="21">
        <v>128237408</v>
      </c>
      <c r="F77" s="21">
        <v>14105036</v>
      </c>
      <c r="G77" s="21">
        <v>13079489</v>
      </c>
      <c r="H77" s="21">
        <v>19090116</v>
      </c>
      <c r="I77" s="21">
        <v>46274641</v>
      </c>
      <c r="J77" s="21">
        <v>12004705</v>
      </c>
      <c r="K77" s="21">
        <v>9244211</v>
      </c>
      <c r="L77" s="21">
        <v>12990593</v>
      </c>
      <c r="M77" s="21">
        <v>34239509</v>
      </c>
      <c r="N77" s="21">
        <v>11645837</v>
      </c>
      <c r="O77" s="21">
        <v>10011475</v>
      </c>
      <c r="P77" s="21">
        <v>13622306</v>
      </c>
      <c r="Q77" s="21">
        <v>35279618</v>
      </c>
      <c r="R77" s="21">
        <v>10481701</v>
      </c>
      <c r="S77" s="21">
        <v>13616001</v>
      </c>
      <c r="T77" s="21">
        <v>11316016</v>
      </c>
      <c r="U77" s="21">
        <v>35413718</v>
      </c>
      <c r="V77" s="21">
        <v>151207486</v>
      </c>
      <c r="W77" s="21">
        <v>128237408</v>
      </c>
      <c r="X77" s="21"/>
      <c r="Y77" s="20"/>
      <c r="Z77" s="23">
        <v>128237408</v>
      </c>
    </row>
    <row r="78" spans="1:26" ht="13.5" hidden="1">
      <c r="A78" s="38" t="s">
        <v>32</v>
      </c>
      <c r="B78" s="19">
        <v>1372391308</v>
      </c>
      <c r="C78" s="19">
        <v>1081124643</v>
      </c>
      <c r="D78" s="20">
        <v>1574698711</v>
      </c>
      <c r="E78" s="21">
        <v>1409657627</v>
      </c>
      <c r="F78" s="21">
        <v>94999804</v>
      </c>
      <c r="G78" s="21">
        <v>93269680</v>
      </c>
      <c r="H78" s="21">
        <v>95277732</v>
      </c>
      <c r="I78" s="21">
        <v>283547216</v>
      </c>
      <c r="J78" s="21">
        <v>94612615</v>
      </c>
      <c r="K78" s="21">
        <v>82619758</v>
      </c>
      <c r="L78" s="21">
        <v>96105706</v>
      </c>
      <c r="M78" s="21">
        <v>273338079</v>
      </c>
      <c r="N78" s="21">
        <v>110105639</v>
      </c>
      <c r="O78" s="21">
        <v>85227684</v>
      </c>
      <c r="P78" s="21">
        <v>99500911</v>
      </c>
      <c r="Q78" s="21">
        <v>294834234</v>
      </c>
      <c r="R78" s="21">
        <v>69366673</v>
      </c>
      <c r="S78" s="21">
        <v>83242697</v>
      </c>
      <c r="T78" s="21">
        <v>76795744</v>
      </c>
      <c r="U78" s="21">
        <v>229405114</v>
      </c>
      <c r="V78" s="21">
        <v>1081124643</v>
      </c>
      <c r="W78" s="21">
        <v>1409657627</v>
      </c>
      <c r="X78" s="21"/>
      <c r="Y78" s="20"/>
      <c r="Z78" s="23">
        <v>1409657627</v>
      </c>
    </row>
    <row r="79" spans="1:26" ht="13.5" hidden="1">
      <c r="A79" s="39" t="s">
        <v>103</v>
      </c>
      <c r="B79" s="19">
        <v>1007415621</v>
      </c>
      <c r="C79" s="19">
        <v>798814860</v>
      </c>
      <c r="D79" s="20">
        <v>1204487672</v>
      </c>
      <c r="E79" s="21">
        <v>1184072445</v>
      </c>
      <c r="F79" s="21">
        <v>61744074</v>
      </c>
      <c r="G79" s="21">
        <v>70083849</v>
      </c>
      <c r="H79" s="21">
        <v>57002324</v>
      </c>
      <c r="I79" s="21">
        <v>188830247</v>
      </c>
      <c r="J79" s="21">
        <v>73851508</v>
      </c>
      <c r="K79" s="21">
        <v>65382661</v>
      </c>
      <c r="L79" s="21">
        <v>74389376</v>
      </c>
      <c r="M79" s="21">
        <v>213623545</v>
      </c>
      <c r="N79" s="21">
        <v>89348176</v>
      </c>
      <c r="O79" s="21">
        <v>67058095</v>
      </c>
      <c r="P79" s="21">
        <v>74343004</v>
      </c>
      <c r="Q79" s="21">
        <v>230749275</v>
      </c>
      <c r="R79" s="21">
        <v>51181515</v>
      </c>
      <c r="S79" s="21">
        <v>59686780</v>
      </c>
      <c r="T79" s="21">
        <v>54743498</v>
      </c>
      <c r="U79" s="21">
        <v>165611793</v>
      </c>
      <c r="V79" s="21">
        <v>798814860</v>
      </c>
      <c r="W79" s="21">
        <v>1184072445</v>
      </c>
      <c r="X79" s="21"/>
      <c r="Y79" s="20"/>
      <c r="Z79" s="23">
        <v>1184072445</v>
      </c>
    </row>
    <row r="80" spans="1:26" ht="13.5" hidden="1">
      <c r="A80" s="39" t="s">
        <v>104</v>
      </c>
      <c r="B80" s="19">
        <v>241110688</v>
      </c>
      <c r="C80" s="19">
        <v>185283771</v>
      </c>
      <c r="D80" s="20">
        <v>246227629</v>
      </c>
      <c r="E80" s="21">
        <v>144865032</v>
      </c>
      <c r="F80" s="21">
        <v>21469223</v>
      </c>
      <c r="G80" s="21">
        <v>14936779</v>
      </c>
      <c r="H80" s="21">
        <v>26171590</v>
      </c>
      <c r="I80" s="21">
        <v>62577592</v>
      </c>
      <c r="J80" s="21">
        <v>13754777</v>
      </c>
      <c r="K80" s="21">
        <v>11298052</v>
      </c>
      <c r="L80" s="21">
        <v>14076335</v>
      </c>
      <c r="M80" s="21">
        <v>39129164</v>
      </c>
      <c r="N80" s="21">
        <v>13603235</v>
      </c>
      <c r="O80" s="21">
        <v>11984429</v>
      </c>
      <c r="P80" s="21">
        <v>16921236</v>
      </c>
      <c r="Q80" s="21">
        <v>42508900</v>
      </c>
      <c r="R80" s="21">
        <v>11839918</v>
      </c>
      <c r="S80" s="21">
        <v>14792751</v>
      </c>
      <c r="T80" s="21">
        <v>14435446</v>
      </c>
      <c r="U80" s="21">
        <v>41068115</v>
      </c>
      <c r="V80" s="21">
        <v>185283771</v>
      </c>
      <c r="W80" s="21">
        <v>144865032</v>
      </c>
      <c r="X80" s="21"/>
      <c r="Y80" s="20"/>
      <c r="Z80" s="23">
        <v>144865032</v>
      </c>
    </row>
    <row r="81" spans="1:26" ht="13.5" hidden="1">
      <c r="A81" s="39" t="s">
        <v>105</v>
      </c>
      <c r="B81" s="19">
        <v>58173450</v>
      </c>
      <c r="C81" s="19">
        <v>46570599</v>
      </c>
      <c r="D81" s="20">
        <v>64122883</v>
      </c>
      <c r="E81" s="21">
        <v>39457077</v>
      </c>
      <c r="F81" s="21">
        <v>5624990</v>
      </c>
      <c r="G81" s="21">
        <v>3915890</v>
      </c>
      <c r="H81" s="21">
        <v>5776201</v>
      </c>
      <c r="I81" s="21">
        <v>15317081</v>
      </c>
      <c r="J81" s="21">
        <v>3409021</v>
      </c>
      <c r="K81" s="21">
        <v>2790035</v>
      </c>
      <c r="L81" s="21">
        <v>3589753</v>
      </c>
      <c r="M81" s="21">
        <v>9788809</v>
      </c>
      <c r="N81" s="21">
        <v>3472239</v>
      </c>
      <c r="O81" s="21">
        <v>2965239</v>
      </c>
      <c r="P81" s="21">
        <v>4035094</v>
      </c>
      <c r="Q81" s="21">
        <v>10472572</v>
      </c>
      <c r="R81" s="21">
        <v>3121394</v>
      </c>
      <c r="S81" s="21">
        <v>4387643</v>
      </c>
      <c r="T81" s="21">
        <v>3483100</v>
      </c>
      <c r="U81" s="21">
        <v>10992137</v>
      </c>
      <c r="V81" s="21">
        <v>46570599</v>
      </c>
      <c r="W81" s="21">
        <v>39457077</v>
      </c>
      <c r="X81" s="21"/>
      <c r="Y81" s="20"/>
      <c r="Z81" s="23">
        <v>39457077</v>
      </c>
    </row>
    <row r="82" spans="1:26" ht="13.5" hidden="1">
      <c r="A82" s="39" t="s">
        <v>106</v>
      </c>
      <c r="B82" s="19">
        <v>66419616</v>
      </c>
      <c r="C82" s="19">
        <v>49453260</v>
      </c>
      <c r="D82" s="20">
        <v>59754323</v>
      </c>
      <c r="E82" s="21">
        <v>41156469</v>
      </c>
      <c r="F82" s="21">
        <v>6161363</v>
      </c>
      <c r="G82" s="21">
        <v>4211374</v>
      </c>
      <c r="H82" s="21">
        <v>6191287</v>
      </c>
      <c r="I82" s="21">
        <v>16564024</v>
      </c>
      <c r="J82" s="21">
        <v>3584246</v>
      </c>
      <c r="K82" s="21">
        <v>3028880</v>
      </c>
      <c r="L82" s="21">
        <v>4040941</v>
      </c>
      <c r="M82" s="21">
        <v>10654067</v>
      </c>
      <c r="N82" s="21">
        <v>3677531</v>
      </c>
      <c r="O82" s="21">
        <v>3219737</v>
      </c>
      <c r="P82" s="21">
        <v>4182372</v>
      </c>
      <c r="Q82" s="21">
        <v>11079640</v>
      </c>
      <c r="R82" s="21">
        <v>3220030</v>
      </c>
      <c r="S82" s="21">
        <v>4269089</v>
      </c>
      <c r="T82" s="21">
        <v>3666410</v>
      </c>
      <c r="U82" s="21">
        <v>11155529</v>
      </c>
      <c r="V82" s="21">
        <v>49453260</v>
      </c>
      <c r="W82" s="21">
        <v>41156469</v>
      </c>
      <c r="X82" s="21"/>
      <c r="Y82" s="20"/>
      <c r="Z82" s="23">
        <v>41156469</v>
      </c>
    </row>
    <row r="83" spans="1:26" ht="13.5" hidden="1">
      <c r="A83" s="39" t="s">
        <v>107</v>
      </c>
      <c r="B83" s="19">
        <v>-728067</v>
      </c>
      <c r="C83" s="19">
        <v>1002153</v>
      </c>
      <c r="D83" s="20">
        <v>106204</v>
      </c>
      <c r="E83" s="21">
        <v>106604</v>
      </c>
      <c r="F83" s="21">
        <v>154</v>
      </c>
      <c r="G83" s="21">
        <v>121788</v>
      </c>
      <c r="H83" s="21">
        <v>136330</v>
      </c>
      <c r="I83" s="21">
        <v>258272</v>
      </c>
      <c r="J83" s="21">
        <v>13063</v>
      </c>
      <c r="K83" s="21">
        <v>120130</v>
      </c>
      <c r="L83" s="21">
        <v>9301</v>
      </c>
      <c r="M83" s="21">
        <v>142494</v>
      </c>
      <c r="N83" s="21">
        <v>4458</v>
      </c>
      <c r="O83" s="21">
        <v>184</v>
      </c>
      <c r="P83" s="21">
        <v>19205</v>
      </c>
      <c r="Q83" s="21">
        <v>23847</v>
      </c>
      <c r="R83" s="21">
        <v>3816</v>
      </c>
      <c r="S83" s="21">
        <v>106434</v>
      </c>
      <c r="T83" s="21">
        <v>467290</v>
      </c>
      <c r="U83" s="21">
        <v>577540</v>
      </c>
      <c r="V83" s="21">
        <v>1002153</v>
      </c>
      <c r="W83" s="21">
        <v>106604</v>
      </c>
      <c r="X83" s="21"/>
      <c r="Y83" s="20"/>
      <c r="Z83" s="23">
        <v>106604</v>
      </c>
    </row>
    <row r="84" spans="1:26" ht="13.5" hidden="1">
      <c r="A84" s="40" t="s">
        <v>110</v>
      </c>
      <c r="B84" s="28">
        <v>100187483</v>
      </c>
      <c r="C84" s="28">
        <v>116626453</v>
      </c>
      <c r="D84" s="29">
        <v>59012419</v>
      </c>
      <c r="E84" s="30">
        <v>131803842</v>
      </c>
      <c r="F84" s="30">
        <v>9579715</v>
      </c>
      <c r="G84" s="30">
        <v>760074</v>
      </c>
      <c r="H84" s="30">
        <v>9937180</v>
      </c>
      <c r="I84" s="30">
        <v>20276969</v>
      </c>
      <c r="J84" s="30">
        <v>10086174</v>
      </c>
      <c r="K84" s="30">
        <v>10290803</v>
      </c>
      <c r="L84" s="30">
        <v>10528578</v>
      </c>
      <c r="M84" s="30">
        <v>30905555</v>
      </c>
      <c r="N84" s="30">
        <v>10812970</v>
      </c>
      <c r="O84" s="30">
        <v>10573004</v>
      </c>
      <c r="P84" s="30">
        <v>10828192</v>
      </c>
      <c r="Q84" s="30">
        <v>32214166</v>
      </c>
      <c r="R84" s="30">
        <v>11099226</v>
      </c>
      <c r="S84" s="30">
        <v>11052137</v>
      </c>
      <c r="T84" s="30">
        <v>11078400</v>
      </c>
      <c r="U84" s="30">
        <v>33229763</v>
      </c>
      <c r="V84" s="30">
        <v>116626453</v>
      </c>
      <c r="W84" s="30">
        <v>131803842</v>
      </c>
      <c r="X84" s="30"/>
      <c r="Y84" s="29"/>
      <c r="Z84" s="31">
        <v>131803842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70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71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73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6"/>
      <c r="AA4" s="173"/>
    </row>
    <row r="5" spans="1:27" ht="13.5">
      <c r="A5" s="140" t="s">
        <v>74</v>
      </c>
      <c r="B5" s="141"/>
      <c r="C5" s="158">
        <f aca="true" t="shared" si="0" ref="C5:Y5">SUM(C6:C8)</f>
        <v>365333317</v>
      </c>
      <c r="D5" s="158">
        <f>SUM(D6:D8)</f>
        <v>0</v>
      </c>
      <c r="E5" s="159">
        <f t="shared" si="0"/>
        <v>280311779</v>
      </c>
      <c r="F5" s="105">
        <f t="shared" si="0"/>
        <v>299545551</v>
      </c>
      <c r="G5" s="105">
        <f t="shared" si="0"/>
        <v>27826437</v>
      </c>
      <c r="H5" s="105">
        <f t="shared" si="0"/>
        <v>30104984</v>
      </c>
      <c r="I5" s="105">
        <f t="shared" si="0"/>
        <v>32120203</v>
      </c>
      <c r="J5" s="105">
        <f t="shared" si="0"/>
        <v>90051624</v>
      </c>
      <c r="K5" s="105">
        <f t="shared" si="0"/>
        <v>26063934</v>
      </c>
      <c r="L5" s="105">
        <f t="shared" si="0"/>
        <v>26549604</v>
      </c>
      <c r="M5" s="105">
        <f t="shared" si="0"/>
        <v>28339260</v>
      </c>
      <c r="N5" s="105">
        <f t="shared" si="0"/>
        <v>80952798</v>
      </c>
      <c r="O5" s="105">
        <f t="shared" si="0"/>
        <v>27307764</v>
      </c>
      <c r="P5" s="105">
        <f t="shared" si="0"/>
        <v>27079423</v>
      </c>
      <c r="Q5" s="105">
        <f t="shared" si="0"/>
        <v>36624806</v>
      </c>
      <c r="R5" s="105">
        <f t="shared" si="0"/>
        <v>91011993</v>
      </c>
      <c r="S5" s="105">
        <f t="shared" si="0"/>
        <v>27246623</v>
      </c>
      <c r="T5" s="105">
        <f t="shared" si="0"/>
        <v>33934359</v>
      </c>
      <c r="U5" s="105">
        <f t="shared" si="0"/>
        <v>33625767</v>
      </c>
      <c r="V5" s="105">
        <f t="shared" si="0"/>
        <v>94806749</v>
      </c>
      <c r="W5" s="105">
        <f t="shared" si="0"/>
        <v>356823164</v>
      </c>
      <c r="X5" s="105">
        <f t="shared" si="0"/>
        <v>299545551</v>
      </c>
      <c r="Y5" s="105">
        <f t="shared" si="0"/>
        <v>57277613</v>
      </c>
      <c r="Z5" s="142">
        <f>+IF(X5&lt;&gt;0,+(Y5/X5)*100,0)</f>
        <v>19.121503493804187</v>
      </c>
      <c r="AA5" s="158">
        <f>SUM(AA6:AA8)</f>
        <v>299545551</v>
      </c>
    </row>
    <row r="6" spans="1:27" ht="13.5">
      <c r="A6" s="143" t="s">
        <v>75</v>
      </c>
      <c r="B6" s="141"/>
      <c r="C6" s="160">
        <v>355497972</v>
      </c>
      <c r="D6" s="160"/>
      <c r="E6" s="161">
        <v>264095639</v>
      </c>
      <c r="F6" s="65">
        <v>282263209</v>
      </c>
      <c r="G6" s="65">
        <v>27371900</v>
      </c>
      <c r="H6" s="65">
        <v>27617710</v>
      </c>
      <c r="I6" s="65">
        <v>30449580</v>
      </c>
      <c r="J6" s="65">
        <v>85439190</v>
      </c>
      <c r="K6" s="65">
        <v>26585553</v>
      </c>
      <c r="L6" s="65">
        <v>26451966</v>
      </c>
      <c r="M6" s="65">
        <v>28117188</v>
      </c>
      <c r="N6" s="65">
        <v>81154707</v>
      </c>
      <c r="O6" s="65">
        <v>26320189</v>
      </c>
      <c r="P6" s="65">
        <v>26398342</v>
      </c>
      <c r="Q6" s="65">
        <v>35618479</v>
      </c>
      <c r="R6" s="65">
        <v>88337010</v>
      </c>
      <c r="S6" s="65">
        <v>26610417</v>
      </c>
      <c r="T6" s="65">
        <v>32489255</v>
      </c>
      <c r="U6" s="65">
        <v>32984379</v>
      </c>
      <c r="V6" s="65">
        <v>92084051</v>
      </c>
      <c r="W6" s="65">
        <v>347014958</v>
      </c>
      <c r="X6" s="65">
        <v>282263209</v>
      </c>
      <c r="Y6" s="65">
        <v>64751749</v>
      </c>
      <c r="Z6" s="145">
        <v>22.94</v>
      </c>
      <c r="AA6" s="160">
        <v>282263209</v>
      </c>
    </row>
    <row r="7" spans="1:27" ht="13.5">
      <c r="A7" s="143" t="s">
        <v>76</v>
      </c>
      <c r="B7" s="141"/>
      <c r="C7" s="162">
        <v>8309972</v>
      </c>
      <c r="D7" s="162"/>
      <c r="E7" s="163">
        <v>13208023</v>
      </c>
      <c r="F7" s="164">
        <v>14164455</v>
      </c>
      <c r="G7" s="164">
        <v>58426</v>
      </c>
      <c r="H7" s="164">
        <v>2439371</v>
      </c>
      <c r="I7" s="164">
        <v>1478194</v>
      </c>
      <c r="J7" s="164">
        <v>3975991</v>
      </c>
      <c r="K7" s="164">
        <v>-559980</v>
      </c>
      <c r="L7" s="164">
        <v>75228</v>
      </c>
      <c r="M7" s="164">
        <v>202168</v>
      </c>
      <c r="N7" s="164">
        <v>-282584</v>
      </c>
      <c r="O7" s="164">
        <v>962878</v>
      </c>
      <c r="P7" s="164">
        <v>656534</v>
      </c>
      <c r="Q7" s="164">
        <v>983295</v>
      </c>
      <c r="R7" s="164">
        <v>2602707</v>
      </c>
      <c r="S7" s="164">
        <v>614052</v>
      </c>
      <c r="T7" s="164">
        <v>1389286</v>
      </c>
      <c r="U7" s="164">
        <v>632844</v>
      </c>
      <c r="V7" s="164">
        <v>2636182</v>
      </c>
      <c r="W7" s="164">
        <v>8932296</v>
      </c>
      <c r="X7" s="164">
        <v>14164455</v>
      </c>
      <c r="Y7" s="164">
        <v>-5232159</v>
      </c>
      <c r="Z7" s="146">
        <v>-36.94</v>
      </c>
      <c r="AA7" s="162">
        <v>14164455</v>
      </c>
    </row>
    <row r="8" spans="1:27" ht="13.5">
      <c r="A8" s="143" t="s">
        <v>77</v>
      </c>
      <c r="B8" s="141"/>
      <c r="C8" s="160">
        <v>1525373</v>
      </c>
      <c r="D8" s="160"/>
      <c r="E8" s="161">
        <v>3008117</v>
      </c>
      <c r="F8" s="65">
        <v>3117887</v>
      </c>
      <c r="G8" s="65">
        <v>396111</v>
      </c>
      <c r="H8" s="65">
        <v>47903</v>
      </c>
      <c r="I8" s="65">
        <v>192429</v>
      </c>
      <c r="J8" s="65">
        <v>636443</v>
      </c>
      <c r="K8" s="65">
        <v>38361</v>
      </c>
      <c r="L8" s="65">
        <v>22410</v>
      </c>
      <c r="M8" s="65">
        <v>19904</v>
      </c>
      <c r="N8" s="65">
        <v>80675</v>
      </c>
      <c r="O8" s="65">
        <v>24697</v>
      </c>
      <c r="P8" s="65">
        <v>24547</v>
      </c>
      <c r="Q8" s="65">
        <v>23032</v>
      </c>
      <c r="R8" s="65">
        <v>72276</v>
      </c>
      <c r="S8" s="65">
        <v>22154</v>
      </c>
      <c r="T8" s="65">
        <v>55818</v>
      </c>
      <c r="U8" s="65">
        <v>8544</v>
      </c>
      <c r="V8" s="65">
        <v>86516</v>
      </c>
      <c r="W8" s="65">
        <v>875910</v>
      </c>
      <c r="X8" s="65">
        <v>3117887</v>
      </c>
      <c r="Y8" s="65">
        <v>-2241977</v>
      </c>
      <c r="Z8" s="145">
        <v>-71.91</v>
      </c>
      <c r="AA8" s="160">
        <v>3117887</v>
      </c>
    </row>
    <row r="9" spans="1:27" ht="13.5">
      <c r="A9" s="140" t="s">
        <v>78</v>
      </c>
      <c r="B9" s="141"/>
      <c r="C9" s="158">
        <f aca="true" t="shared" si="1" ref="C9:Y9">SUM(C10:C14)</f>
        <v>14725496</v>
      </c>
      <c r="D9" s="158">
        <f>SUM(D10:D14)</f>
        <v>0</v>
      </c>
      <c r="E9" s="159">
        <f t="shared" si="1"/>
        <v>13697474</v>
      </c>
      <c r="F9" s="105">
        <f t="shared" si="1"/>
        <v>14828824</v>
      </c>
      <c r="G9" s="105">
        <f t="shared" si="1"/>
        <v>661846</v>
      </c>
      <c r="H9" s="105">
        <f t="shared" si="1"/>
        <v>565902</v>
      </c>
      <c r="I9" s="105">
        <f t="shared" si="1"/>
        <v>1245245</v>
      </c>
      <c r="J9" s="105">
        <f t="shared" si="1"/>
        <v>2472993</v>
      </c>
      <c r="K9" s="105">
        <f t="shared" si="1"/>
        <v>1544038</v>
      </c>
      <c r="L9" s="105">
        <f t="shared" si="1"/>
        <v>1063535</v>
      </c>
      <c r="M9" s="105">
        <f t="shared" si="1"/>
        <v>1250331</v>
      </c>
      <c r="N9" s="105">
        <f t="shared" si="1"/>
        <v>3857904</v>
      </c>
      <c r="O9" s="105">
        <f t="shared" si="1"/>
        <v>431878</v>
      </c>
      <c r="P9" s="105">
        <f t="shared" si="1"/>
        <v>1610952</v>
      </c>
      <c r="Q9" s="105">
        <f t="shared" si="1"/>
        <v>1932008</v>
      </c>
      <c r="R9" s="105">
        <f t="shared" si="1"/>
        <v>3974838</v>
      </c>
      <c r="S9" s="105">
        <f t="shared" si="1"/>
        <v>959354</v>
      </c>
      <c r="T9" s="105">
        <f t="shared" si="1"/>
        <v>895163</v>
      </c>
      <c r="U9" s="105">
        <f t="shared" si="1"/>
        <v>1248184</v>
      </c>
      <c r="V9" s="105">
        <f t="shared" si="1"/>
        <v>3102701</v>
      </c>
      <c r="W9" s="105">
        <f t="shared" si="1"/>
        <v>13408436</v>
      </c>
      <c r="X9" s="105">
        <f t="shared" si="1"/>
        <v>14828824</v>
      </c>
      <c r="Y9" s="105">
        <f t="shared" si="1"/>
        <v>-1420388</v>
      </c>
      <c r="Z9" s="142">
        <f>+IF(X9&lt;&gt;0,+(Y9/X9)*100,0)</f>
        <v>-9.578561320843784</v>
      </c>
      <c r="AA9" s="158">
        <f>SUM(AA10:AA14)</f>
        <v>14828824</v>
      </c>
    </row>
    <row r="10" spans="1:27" ht="13.5">
      <c r="A10" s="143" t="s">
        <v>79</v>
      </c>
      <c r="B10" s="141"/>
      <c r="C10" s="160">
        <v>2399410</v>
      </c>
      <c r="D10" s="160"/>
      <c r="E10" s="161">
        <v>3193758</v>
      </c>
      <c r="F10" s="65">
        <v>3493814</v>
      </c>
      <c r="G10" s="65">
        <v>144823</v>
      </c>
      <c r="H10" s="65">
        <v>161887</v>
      </c>
      <c r="I10" s="65">
        <v>187293</v>
      </c>
      <c r="J10" s="65">
        <v>494003</v>
      </c>
      <c r="K10" s="65">
        <v>810801</v>
      </c>
      <c r="L10" s="65">
        <v>130593</v>
      </c>
      <c r="M10" s="65">
        <v>86154</v>
      </c>
      <c r="N10" s="65">
        <v>1027548</v>
      </c>
      <c r="O10" s="65">
        <v>180917</v>
      </c>
      <c r="P10" s="65">
        <v>211218</v>
      </c>
      <c r="Q10" s="65">
        <v>347530</v>
      </c>
      <c r="R10" s="65">
        <v>739665</v>
      </c>
      <c r="S10" s="65">
        <v>116865</v>
      </c>
      <c r="T10" s="65">
        <v>239705</v>
      </c>
      <c r="U10" s="65">
        <v>151354</v>
      </c>
      <c r="V10" s="65">
        <v>507924</v>
      </c>
      <c r="W10" s="65">
        <v>2769140</v>
      </c>
      <c r="X10" s="65">
        <v>3493814</v>
      </c>
      <c r="Y10" s="65">
        <v>-724674</v>
      </c>
      <c r="Z10" s="145">
        <v>-20.74</v>
      </c>
      <c r="AA10" s="160">
        <v>3493814</v>
      </c>
    </row>
    <row r="11" spans="1:27" ht="13.5">
      <c r="A11" s="143" t="s">
        <v>80</v>
      </c>
      <c r="B11" s="141"/>
      <c r="C11" s="160">
        <v>1186877</v>
      </c>
      <c r="D11" s="160"/>
      <c r="E11" s="161">
        <v>1496600</v>
      </c>
      <c r="F11" s="65">
        <v>1536600</v>
      </c>
      <c r="G11" s="65">
        <v>75000</v>
      </c>
      <c r="H11" s="65">
        <v>75000</v>
      </c>
      <c r="I11" s="65">
        <v>95877</v>
      </c>
      <c r="J11" s="65">
        <v>245877</v>
      </c>
      <c r="K11" s="65">
        <v>158769</v>
      </c>
      <c r="L11" s="65">
        <v>149607</v>
      </c>
      <c r="M11" s="65">
        <v>125472</v>
      </c>
      <c r="N11" s="65">
        <v>433848</v>
      </c>
      <c r="O11" s="65">
        <v>89985</v>
      </c>
      <c r="P11" s="65">
        <v>122842</v>
      </c>
      <c r="Q11" s="65">
        <v>84929</v>
      </c>
      <c r="R11" s="65">
        <v>297756</v>
      </c>
      <c r="S11" s="65">
        <v>80605</v>
      </c>
      <c r="T11" s="65">
        <v>126930</v>
      </c>
      <c r="U11" s="65">
        <v>81140</v>
      </c>
      <c r="V11" s="65">
        <v>288675</v>
      </c>
      <c r="W11" s="65">
        <v>1266156</v>
      </c>
      <c r="X11" s="65">
        <v>1536600</v>
      </c>
      <c r="Y11" s="65">
        <v>-270444</v>
      </c>
      <c r="Z11" s="145">
        <v>-17.6</v>
      </c>
      <c r="AA11" s="160">
        <v>1536600</v>
      </c>
    </row>
    <row r="12" spans="1:27" ht="13.5">
      <c r="A12" s="143" t="s">
        <v>81</v>
      </c>
      <c r="B12" s="141"/>
      <c r="C12" s="160">
        <v>5308764</v>
      </c>
      <c r="D12" s="160"/>
      <c r="E12" s="161">
        <v>6733470</v>
      </c>
      <c r="F12" s="65">
        <v>7524764</v>
      </c>
      <c r="G12" s="65">
        <v>324046</v>
      </c>
      <c r="H12" s="65">
        <v>202409</v>
      </c>
      <c r="I12" s="65">
        <v>824232</v>
      </c>
      <c r="J12" s="65">
        <v>1350687</v>
      </c>
      <c r="K12" s="65">
        <v>397581</v>
      </c>
      <c r="L12" s="65">
        <v>648280</v>
      </c>
      <c r="M12" s="65">
        <v>890417</v>
      </c>
      <c r="N12" s="65">
        <v>1936278</v>
      </c>
      <c r="O12" s="65">
        <v>26596</v>
      </c>
      <c r="P12" s="65">
        <v>1140543</v>
      </c>
      <c r="Q12" s="65">
        <v>736536</v>
      </c>
      <c r="R12" s="65">
        <v>1903675</v>
      </c>
      <c r="S12" s="65">
        <v>619171</v>
      </c>
      <c r="T12" s="65">
        <v>380965</v>
      </c>
      <c r="U12" s="65">
        <v>891758</v>
      </c>
      <c r="V12" s="65">
        <v>1891894</v>
      </c>
      <c r="W12" s="65">
        <v>7082534</v>
      </c>
      <c r="X12" s="65">
        <v>7524764</v>
      </c>
      <c r="Y12" s="65">
        <v>-442230</v>
      </c>
      <c r="Z12" s="145">
        <v>-5.88</v>
      </c>
      <c r="AA12" s="160">
        <v>7524764</v>
      </c>
    </row>
    <row r="13" spans="1:27" ht="13.5">
      <c r="A13" s="143" t="s">
        <v>82</v>
      </c>
      <c r="B13" s="141"/>
      <c r="C13" s="160">
        <v>5824548</v>
      </c>
      <c r="D13" s="160"/>
      <c r="E13" s="161">
        <v>1972046</v>
      </c>
      <c r="F13" s="65">
        <v>1972046</v>
      </c>
      <c r="G13" s="65">
        <v>117884</v>
      </c>
      <c r="H13" s="65">
        <v>126513</v>
      </c>
      <c r="I13" s="65">
        <v>137750</v>
      </c>
      <c r="J13" s="65">
        <v>382147</v>
      </c>
      <c r="K13" s="65">
        <v>176794</v>
      </c>
      <c r="L13" s="65">
        <v>134962</v>
      </c>
      <c r="M13" s="65">
        <v>148195</v>
      </c>
      <c r="N13" s="65">
        <v>459951</v>
      </c>
      <c r="O13" s="65">
        <v>134287</v>
      </c>
      <c r="P13" s="65">
        <v>136256</v>
      </c>
      <c r="Q13" s="65">
        <v>762920</v>
      </c>
      <c r="R13" s="65">
        <v>1033463</v>
      </c>
      <c r="S13" s="65">
        <v>142620</v>
      </c>
      <c r="T13" s="65">
        <v>147470</v>
      </c>
      <c r="U13" s="65">
        <v>123839</v>
      </c>
      <c r="V13" s="65">
        <v>413929</v>
      </c>
      <c r="W13" s="65">
        <v>2289490</v>
      </c>
      <c r="X13" s="65">
        <v>1972046</v>
      </c>
      <c r="Y13" s="65">
        <v>317444</v>
      </c>
      <c r="Z13" s="145">
        <v>16.1</v>
      </c>
      <c r="AA13" s="160">
        <v>1972046</v>
      </c>
    </row>
    <row r="14" spans="1:27" ht="13.5">
      <c r="A14" s="143" t="s">
        <v>83</v>
      </c>
      <c r="B14" s="141"/>
      <c r="C14" s="162">
        <v>5897</v>
      </c>
      <c r="D14" s="162"/>
      <c r="E14" s="163">
        <v>301600</v>
      </c>
      <c r="F14" s="164">
        <v>301600</v>
      </c>
      <c r="G14" s="164">
        <v>93</v>
      </c>
      <c r="H14" s="164">
        <v>93</v>
      </c>
      <c r="I14" s="164">
        <v>93</v>
      </c>
      <c r="J14" s="164">
        <v>279</v>
      </c>
      <c r="K14" s="164">
        <v>93</v>
      </c>
      <c r="L14" s="164">
        <v>93</v>
      </c>
      <c r="M14" s="164">
        <v>93</v>
      </c>
      <c r="N14" s="164">
        <v>279</v>
      </c>
      <c r="O14" s="164">
        <v>93</v>
      </c>
      <c r="P14" s="164">
        <v>93</v>
      </c>
      <c r="Q14" s="164">
        <v>93</v>
      </c>
      <c r="R14" s="164">
        <v>279</v>
      </c>
      <c r="S14" s="164">
        <v>93</v>
      </c>
      <c r="T14" s="164">
        <v>93</v>
      </c>
      <c r="U14" s="164">
        <v>93</v>
      </c>
      <c r="V14" s="164">
        <v>279</v>
      </c>
      <c r="W14" s="164">
        <v>1116</v>
      </c>
      <c r="X14" s="164">
        <v>301600</v>
      </c>
      <c r="Y14" s="164">
        <v>-300484</v>
      </c>
      <c r="Z14" s="146">
        <v>-99.63</v>
      </c>
      <c r="AA14" s="162">
        <v>301600</v>
      </c>
    </row>
    <row r="15" spans="1:27" ht="13.5">
      <c r="A15" s="140" t="s">
        <v>84</v>
      </c>
      <c r="B15" s="147"/>
      <c r="C15" s="158">
        <f aca="true" t="shared" si="2" ref="C15:Y15">SUM(C16:C18)</f>
        <v>81527585</v>
      </c>
      <c r="D15" s="158">
        <f>SUM(D16:D18)</f>
        <v>0</v>
      </c>
      <c r="E15" s="159">
        <f t="shared" si="2"/>
        <v>42722011</v>
      </c>
      <c r="F15" s="105">
        <f t="shared" si="2"/>
        <v>46022738</v>
      </c>
      <c r="G15" s="105">
        <f t="shared" si="2"/>
        <v>72044</v>
      </c>
      <c r="H15" s="105">
        <f t="shared" si="2"/>
        <v>-1947528</v>
      </c>
      <c r="I15" s="105">
        <f t="shared" si="2"/>
        <v>683588</v>
      </c>
      <c r="J15" s="105">
        <f t="shared" si="2"/>
        <v>-1191896</v>
      </c>
      <c r="K15" s="105">
        <f t="shared" si="2"/>
        <v>2735983</v>
      </c>
      <c r="L15" s="105">
        <f t="shared" si="2"/>
        <v>3349611</v>
      </c>
      <c r="M15" s="105">
        <f t="shared" si="2"/>
        <v>-2198187</v>
      </c>
      <c r="N15" s="105">
        <f t="shared" si="2"/>
        <v>3887407</v>
      </c>
      <c r="O15" s="105">
        <f t="shared" si="2"/>
        <v>2753698</v>
      </c>
      <c r="P15" s="105">
        <f t="shared" si="2"/>
        <v>6628192</v>
      </c>
      <c r="Q15" s="105">
        <f t="shared" si="2"/>
        <v>6086275</v>
      </c>
      <c r="R15" s="105">
        <f t="shared" si="2"/>
        <v>15468165</v>
      </c>
      <c r="S15" s="105">
        <f t="shared" si="2"/>
        <v>2335328</v>
      </c>
      <c r="T15" s="105">
        <f t="shared" si="2"/>
        <v>-6136453</v>
      </c>
      <c r="U15" s="105">
        <f t="shared" si="2"/>
        <v>6869250</v>
      </c>
      <c r="V15" s="105">
        <f t="shared" si="2"/>
        <v>3068125</v>
      </c>
      <c r="W15" s="105">
        <f t="shared" si="2"/>
        <v>21231801</v>
      </c>
      <c r="X15" s="105">
        <f t="shared" si="2"/>
        <v>46022738</v>
      </c>
      <c r="Y15" s="105">
        <f t="shared" si="2"/>
        <v>-24790937</v>
      </c>
      <c r="Z15" s="142">
        <f>+IF(X15&lt;&gt;0,+(Y15/X15)*100,0)</f>
        <v>-53.86671475304229</v>
      </c>
      <c r="AA15" s="158">
        <f>SUM(AA16:AA18)</f>
        <v>46022738</v>
      </c>
    </row>
    <row r="16" spans="1:27" ht="13.5">
      <c r="A16" s="143" t="s">
        <v>85</v>
      </c>
      <c r="B16" s="141"/>
      <c r="C16" s="160">
        <v>8037620</v>
      </c>
      <c r="D16" s="160"/>
      <c r="E16" s="161">
        <v>19162332</v>
      </c>
      <c r="F16" s="65">
        <v>21570332</v>
      </c>
      <c r="G16" s="65">
        <v>166930</v>
      </c>
      <c r="H16" s="65">
        <v>740296</v>
      </c>
      <c r="I16" s="65">
        <v>183396</v>
      </c>
      <c r="J16" s="65">
        <v>1090622</v>
      </c>
      <c r="K16" s="65">
        <v>265513</v>
      </c>
      <c r="L16" s="65">
        <v>345916</v>
      </c>
      <c r="M16" s="65">
        <v>289913</v>
      </c>
      <c r="N16" s="65">
        <v>901342</v>
      </c>
      <c r="O16" s="65">
        <v>200902</v>
      </c>
      <c r="P16" s="65">
        <v>202740</v>
      </c>
      <c r="Q16" s="65">
        <v>2684096</v>
      </c>
      <c r="R16" s="65">
        <v>3087738</v>
      </c>
      <c r="S16" s="65">
        <v>145243</v>
      </c>
      <c r="T16" s="65">
        <v>215915</v>
      </c>
      <c r="U16" s="65">
        <v>776558</v>
      </c>
      <c r="V16" s="65">
        <v>1137716</v>
      </c>
      <c r="W16" s="65">
        <v>6217418</v>
      </c>
      <c r="X16" s="65">
        <v>21570332</v>
      </c>
      <c r="Y16" s="65">
        <v>-15352914</v>
      </c>
      <c r="Z16" s="145">
        <v>-71.18</v>
      </c>
      <c r="AA16" s="160">
        <v>21570332</v>
      </c>
    </row>
    <row r="17" spans="1:27" ht="13.5">
      <c r="A17" s="143" t="s">
        <v>86</v>
      </c>
      <c r="B17" s="141"/>
      <c r="C17" s="160">
        <v>73489965</v>
      </c>
      <c r="D17" s="160"/>
      <c r="E17" s="161">
        <v>23556679</v>
      </c>
      <c r="F17" s="65">
        <v>23596406</v>
      </c>
      <c r="G17" s="65">
        <v>-94886</v>
      </c>
      <c r="H17" s="65">
        <v>-2687824</v>
      </c>
      <c r="I17" s="65">
        <v>500192</v>
      </c>
      <c r="J17" s="65">
        <v>-2282518</v>
      </c>
      <c r="K17" s="65">
        <v>2470470</v>
      </c>
      <c r="L17" s="65">
        <v>3003695</v>
      </c>
      <c r="M17" s="65">
        <v>-2488100</v>
      </c>
      <c r="N17" s="65">
        <v>2986065</v>
      </c>
      <c r="O17" s="65">
        <v>2552796</v>
      </c>
      <c r="P17" s="65">
        <v>6425452</v>
      </c>
      <c r="Q17" s="65">
        <v>3402179</v>
      </c>
      <c r="R17" s="65">
        <v>12380427</v>
      </c>
      <c r="S17" s="65">
        <v>2190085</v>
      </c>
      <c r="T17" s="65">
        <v>-6352368</v>
      </c>
      <c r="U17" s="65">
        <v>6092692</v>
      </c>
      <c r="V17" s="65">
        <v>1930409</v>
      </c>
      <c r="W17" s="65">
        <v>15014383</v>
      </c>
      <c r="X17" s="65">
        <v>23596406</v>
      </c>
      <c r="Y17" s="65">
        <v>-8582023</v>
      </c>
      <c r="Z17" s="145">
        <v>-36.37</v>
      </c>
      <c r="AA17" s="160">
        <v>23596406</v>
      </c>
    </row>
    <row r="18" spans="1:27" ht="13.5">
      <c r="A18" s="143" t="s">
        <v>87</v>
      </c>
      <c r="B18" s="141"/>
      <c r="C18" s="160"/>
      <c r="D18" s="160"/>
      <c r="E18" s="161">
        <v>3000</v>
      </c>
      <c r="F18" s="65">
        <v>856000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>
        <v>856000</v>
      </c>
      <c r="Y18" s="65">
        <v>-856000</v>
      </c>
      <c r="Z18" s="145">
        <v>-100</v>
      </c>
      <c r="AA18" s="160">
        <v>856000</v>
      </c>
    </row>
    <row r="19" spans="1:27" ht="13.5">
      <c r="A19" s="140" t="s">
        <v>88</v>
      </c>
      <c r="B19" s="147"/>
      <c r="C19" s="158">
        <f aca="true" t="shared" si="3" ref="C19:Y19">SUM(C20:C23)</f>
        <v>1559754862</v>
      </c>
      <c r="D19" s="158">
        <f>SUM(D20:D23)</f>
        <v>0</v>
      </c>
      <c r="E19" s="159">
        <f t="shared" si="3"/>
        <v>1909657291</v>
      </c>
      <c r="F19" s="105">
        <f t="shared" si="3"/>
        <v>1917413528</v>
      </c>
      <c r="G19" s="105">
        <f t="shared" si="3"/>
        <v>184527549</v>
      </c>
      <c r="H19" s="105">
        <f t="shared" si="3"/>
        <v>103753782</v>
      </c>
      <c r="I19" s="105">
        <f t="shared" si="3"/>
        <v>94623872</v>
      </c>
      <c r="J19" s="105">
        <f t="shared" si="3"/>
        <v>382905203</v>
      </c>
      <c r="K19" s="105">
        <f t="shared" si="3"/>
        <v>145570471</v>
      </c>
      <c r="L19" s="105">
        <f t="shared" si="3"/>
        <v>142239816</v>
      </c>
      <c r="M19" s="105">
        <f t="shared" si="3"/>
        <v>168168220</v>
      </c>
      <c r="N19" s="105">
        <f t="shared" si="3"/>
        <v>455978507</v>
      </c>
      <c r="O19" s="105">
        <f t="shared" si="3"/>
        <v>117355721</v>
      </c>
      <c r="P19" s="105">
        <f t="shared" si="3"/>
        <v>91328695</v>
      </c>
      <c r="Q19" s="105">
        <f t="shared" si="3"/>
        <v>99131654</v>
      </c>
      <c r="R19" s="105">
        <f t="shared" si="3"/>
        <v>307816070</v>
      </c>
      <c r="S19" s="105">
        <f t="shared" si="3"/>
        <v>155159487</v>
      </c>
      <c r="T19" s="105">
        <f t="shared" si="3"/>
        <v>23855554</v>
      </c>
      <c r="U19" s="105">
        <f t="shared" si="3"/>
        <v>150014931</v>
      </c>
      <c r="V19" s="105">
        <f t="shared" si="3"/>
        <v>329029972</v>
      </c>
      <c r="W19" s="105">
        <f t="shared" si="3"/>
        <v>1475729752</v>
      </c>
      <c r="X19" s="105">
        <f t="shared" si="3"/>
        <v>1917413528</v>
      </c>
      <c r="Y19" s="105">
        <f t="shared" si="3"/>
        <v>-441683776</v>
      </c>
      <c r="Z19" s="142">
        <f>+IF(X19&lt;&gt;0,+(Y19/X19)*100,0)</f>
        <v>-23.035394793563803</v>
      </c>
      <c r="AA19" s="158">
        <f>SUM(AA20:AA23)</f>
        <v>1917413528</v>
      </c>
    </row>
    <row r="20" spans="1:27" ht="13.5">
      <c r="A20" s="143" t="s">
        <v>89</v>
      </c>
      <c r="B20" s="141"/>
      <c r="C20" s="160">
        <v>1036869300</v>
      </c>
      <c r="D20" s="160"/>
      <c r="E20" s="161">
        <v>1312276568</v>
      </c>
      <c r="F20" s="65">
        <v>1314963658</v>
      </c>
      <c r="G20" s="65">
        <v>74042190</v>
      </c>
      <c r="H20" s="65">
        <v>70262745</v>
      </c>
      <c r="I20" s="65">
        <v>57058760</v>
      </c>
      <c r="J20" s="65">
        <v>201363695</v>
      </c>
      <c r="K20" s="65">
        <v>104759133</v>
      </c>
      <c r="L20" s="65">
        <v>83386928</v>
      </c>
      <c r="M20" s="65">
        <v>82978464</v>
      </c>
      <c r="N20" s="65">
        <v>271124525</v>
      </c>
      <c r="O20" s="65">
        <v>87774112</v>
      </c>
      <c r="P20" s="65">
        <v>59051852</v>
      </c>
      <c r="Q20" s="65">
        <v>67225132</v>
      </c>
      <c r="R20" s="65">
        <v>214051096</v>
      </c>
      <c r="S20" s="65">
        <v>108102540</v>
      </c>
      <c r="T20" s="65">
        <v>9866258</v>
      </c>
      <c r="U20" s="65">
        <v>69659657</v>
      </c>
      <c r="V20" s="65">
        <v>187628455</v>
      </c>
      <c r="W20" s="65">
        <v>874167771</v>
      </c>
      <c r="X20" s="65">
        <v>1314963658</v>
      </c>
      <c r="Y20" s="65">
        <v>-440795887</v>
      </c>
      <c r="Z20" s="145">
        <v>-33.52</v>
      </c>
      <c r="AA20" s="160">
        <v>1314963658</v>
      </c>
    </row>
    <row r="21" spans="1:27" ht="13.5">
      <c r="A21" s="143" t="s">
        <v>90</v>
      </c>
      <c r="B21" s="141"/>
      <c r="C21" s="160">
        <v>340711610</v>
      </c>
      <c r="D21" s="160"/>
      <c r="E21" s="161">
        <v>392942060</v>
      </c>
      <c r="F21" s="65">
        <v>394735579</v>
      </c>
      <c r="G21" s="65">
        <v>71098086</v>
      </c>
      <c r="H21" s="65">
        <v>22025449</v>
      </c>
      <c r="I21" s="65">
        <v>25996391</v>
      </c>
      <c r="J21" s="65">
        <v>119119926</v>
      </c>
      <c r="K21" s="65">
        <v>29429058</v>
      </c>
      <c r="L21" s="65">
        <v>47455492</v>
      </c>
      <c r="M21" s="65">
        <v>51254747</v>
      </c>
      <c r="N21" s="65">
        <v>128139297</v>
      </c>
      <c r="O21" s="65">
        <v>18119068</v>
      </c>
      <c r="P21" s="65">
        <v>20942628</v>
      </c>
      <c r="Q21" s="65">
        <v>20547609</v>
      </c>
      <c r="R21" s="65">
        <v>59609305</v>
      </c>
      <c r="S21" s="65">
        <v>35683975</v>
      </c>
      <c r="T21" s="65">
        <v>2643442</v>
      </c>
      <c r="U21" s="65">
        <v>51487865</v>
      </c>
      <c r="V21" s="65">
        <v>89815282</v>
      </c>
      <c r="W21" s="65">
        <v>396683810</v>
      </c>
      <c r="X21" s="65">
        <v>394735579</v>
      </c>
      <c r="Y21" s="65">
        <v>1948231</v>
      </c>
      <c r="Z21" s="145">
        <v>0.49</v>
      </c>
      <c r="AA21" s="160">
        <v>394735579</v>
      </c>
    </row>
    <row r="22" spans="1:27" ht="13.5">
      <c r="A22" s="143" t="s">
        <v>91</v>
      </c>
      <c r="B22" s="141"/>
      <c r="C22" s="162">
        <v>87145452</v>
      </c>
      <c r="D22" s="162"/>
      <c r="E22" s="163">
        <v>96216268</v>
      </c>
      <c r="F22" s="164">
        <v>100559491</v>
      </c>
      <c r="G22" s="164">
        <v>18440784</v>
      </c>
      <c r="H22" s="164">
        <v>5495287</v>
      </c>
      <c r="I22" s="164">
        <v>5589559</v>
      </c>
      <c r="J22" s="164">
        <v>29525630</v>
      </c>
      <c r="K22" s="164">
        <v>5438793</v>
      </c>
      <c r="L22" s="164">
        <v>5479807</v>
      </c>
      <c r="M22" s="164">
        <v>15971073</v>
      </c>
      <c r="N22" s="164">
        <v>26889673</v>
      </c>
      <c r="O22" s="164">
        <v>5494845</v>
      </c>
      <c r="P22" s="164">
        <v>5451725</v>
      </c>
      <c r="Q22" s="164">
        <v>5455228</v>
      </c>
      <c r="R22" s="164">
        <v>16401798</v>
      </c>
      <c r="S22" s="164">
        <v>5470357</v>
      </c>
      <c r="T22" s="164">
        <v>5480150</v>
      </c>
      <c r="U22" s="164">
        <v>13577748</v>
      </c>
      <c r="V22" s="164">
        <v>24528255</v>
      </c>
      <c r="W22" s="164">
        <v>97345356</v>
      </c>
      <c r="X22" s="164">
        <v>100559491</v>
      </c>
      <c r="Y22" s="164">
        <v>-3214135</v>
      </c>
      <c r="Z22" s="146">
        <v>-3.2</v>
      </c>
      <c r="AA22" s="162">
        <v>100559491</v>
      </c>
    </row>
    <row r="23" spans="1:27" ht="13.5">
      <c r="A23" s="143" t="s">
        <v>92</v>
      </c>
      <c r="B23" s="141"/>
      <c r="C23" s="160">
        <v>95028500</v>
      </c>
      <c r="D23" s="160"/>
      <c r="E23" s="161">
        <v>108222395</v>
      </c>
      <c r="F23" s="65">
        <v>107154800</v>
      </c>
      <c r="G23" s="65">
        <v>20946489</v>
      </c>
      <c r="H23" s="65">
        <v>5970301</v>
      </c>
      <c r="I23" s="65">
        <v>5979162</v>
      </c>
      <c r="J23" s="65">
        <v>32895952</v>
      </c>
      <c r="K23" s="65">
        <v>5943487</v>
      </c>
      <c r="L23" s="65">
        <v>5917589</v>
      </c>
      <c r="M23" s="65">
        <v>17963936</v>
      </c>
      <c r="N23" s="65">
        <v>29825012</v>
      </c>
      <c r="O23" s="65">
        <v>5967696</v>
      </c>
      <c r="P23" s="65">
        <v>5882490</v>
      </c>
      <c r="Q23" s="65">
        <v>5903685</v>
      </c>
      <c r="R23" s="65">
        <v>17753871</v>
      </c>
      <c r="S23" s="65">
        <v>5902615</v>
      </c>
      <c r="T23" s="65">
        <v>5865704</v>
      </c>
      <c r="U23" s="65">
        <v>15289661</v>
      </c>
      <c r="V23" s="65">
        <v>27057980</v>
      </c>
      <c r="W23" s="65">
        <v>107532815</v>
      </c>
      <c r="X23" s="65">
        <v>107154800</v>
      </c>
      <c r="Y23" s="65">
        <v>378015</v>
      </c>
      <c r="Z23" s="145">
        <v>0.35</v>
      </c>
      <c r="AA23" s="160">
        <v>107154800</v>
      </c>
    </row>
    <row r="24" spans="1:27" ht="13.5">
      <c r="A24" s="140" t="s">
        <v>93</v>
      </c>
      <c r="B24" s="147" t="s">
        <v>94</v>
      </c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>
        <v>0</v>
      </c>
      <c r="AA24" s="158"/>
    </row>
    <row r="25" spans="1:27" ht="13.5">
      <c r="A25" s="148" t="s">
        <v>95</v>
      </c>
      <c r="B25" s="149" t="s">
        <v>96</v>
      </c>
      <c r="C25" s="177">
        <f aca="true" t="shared" si="4" ref="C25:Y25">+C5+C9+C15+C19+C24</f>
        <v>2021341260</v>
      </c>
      <c r="D25" s="177">
        <f>+D5+D9+D15+D19+D24</f>
        <v>0</v>
      </c>
      <c r="E25" s="178">
        <f t="shared" si="4"/>
        <v>2246388555</v>
      </c>
      <c r="F25" s="78">
        <f t="shared" si="4"/>
        <v>2277810641</v>
      </c>
      <c r="G25" s="78">
        <f t="shared" si="4"/>
        <v>213087876</v>
      </c>
      <c r="H25" s="78">
        <f t="shared" si="4"/>
        <v>132477140</v>
      </c>
      <c r="I25" s="78">
        <f t="shared" si="4"/>
        <v>128672908</v>
      </c>
      <c r="J25" s="78">
        <f t="shared" si="4"/>
        <v>474237924</v>
      </c>
      <c r="K25" s="78">
        <f t="shared" si="4"/>
        <v>175914426</v>
      </c>
      <c r="L25" s="78">
        <f t="shared" si="4"/>
        <v>173202566</v>
      </c>
      <c r="M25" s="78">
        <f t="shared" si="4"/>
        <v>195559624</v>
      </c>
      <c r="N25" s="78">
        <f t="shared" si="4"/>
        <v>544676616</v>
      </c>
      <c r="O25" s="78">
        <f t="shared" si="4"/>
        <v>147849061</v>
      </c>
      <c r="P25" s="78">
        <f t="shared" si="4"/>
        <v>126647262</v>
      </c>
      <c r="Q25" s="78">
        <f t="shared" si="4"/>
        <v>143774743</v>
      </c>
      <c r="R25" s="78">
        <f t="shared" si="4"/>
        <v>418271066</v>
      </c>
      <c r="S25" s="78">
        <f t="shared" si="4"/>
        <v>185700792</v>
      </c>
      <c r="T25" s="78">
        <f t="shared" si="4"/>
        <v>52548623</v>
      </c>
      <c r="U25" s="78">
        <f t="shared" si="4"/>
        <v>191758132</v>
      </c>
      <c r="V25" s="78">
        <f t="shared" si="4"/>
        <v>430007547</v>
      </c>
      <c r="W25" s="78">
        <f t="shared" si="4"/>
        <v>1867193153</v>
      </c>
      <c r="X25" s="78">
        <f t="shared" si="4"/>
        <v>2277810641</v>
      </c>
      <c r="Y25" s="78">
        <f t="shared" si="4"/>
        <v>-410617488</v>
      </c>
      <c r="Z25" s="179">
        <f>+IF(X25&lt;&gt;0,+(Y25/X25)*100,0)</f>
        <v>-18.026849142285663</v>
      </c>
      <c r="AA25" s="177">
        <f>+AA5+AA9+AA15+AA19+AA24</f>
        <v>2277810641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160"/>
    </row>
    <row r="27" spans="1:27" ht="13.5">
      <c r="A27" s="151" t="s">
        <v>97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160"/>
    </row>
    <row r="28" spans="1:27" ht="13.5">
      <c r="A28" s="140" t="s">
        <v>74</v>
      </c>
      <c r="B28" s="141"/>
      <c r="C28" s="158">
        <f aca="true" t="shared" si="5" ref="C28:Y28">SUM(C29:C31)</f>
        <v>319424198</v>
      </c>
      <c r="D28" s="158">
        <f>SUM(D29:D31)</f>
        <v>0</v>
      </c>
      <c r="E28" s="159">
        <f t="shared" si="5"/>
        <v>297072327</v>
      </c>
      <c r="F28" s="105">
        <f t="shared" si="5"/>
        <v>314519952</v>
      </c>
      <c r="G28" s="105">
        <f t="shared" si="5"/>
        <v>19501000</v>
      </c>
      <c r="H28" s="105">
        <f t="shared" si="5"/>
        <v>11809497</v>
      </c>
      <c r="I28" s="105">
        <f t="shared" si="5"/>
        <v>23314787</v>
      </c>
      <c r="J28" s="105">
        <f t="shared" si="5"/>
        <v>54625284</v>
      </c>
      <c r="K28" s="105">
        <f t="shared" si="5"/>
        <v>23499037</v>
      </c>
      <c r="L28" s="105">
        <f t="shared" si="5"/>
        <v>24178656</v>
      </c>
      <c r="M28" s="105">
        <f t="shared" si="5"/>
        <v>21316661</v>
      </c>
      <c r="N28" s="105">
        <f t="shared" si="5"/>
        <v>68994354</v>
      </c>
      <c r="O28" s="105">
        <f t="shared" si="5"/>
        <v>16457832</v>
      </c>
      <c r="P28" s="105">
        <f t="shared" si="5"/>
        <v>21538149</v>
      </c>
      <c r="Q28" s="105">
        <f t="shared" si="5"/>
        <v>25157993</v>
      </c>
      <c r="R28" s="105">
        <f t="shared" si="5"/>
        <v>63153974</v>
      </c>
      <c r="S28" s="105">
        <f t="shared" si="5"/>
        <v>18812510</v>
      </c>
      <c r="T28" s="105">
        <f t="shared" si="5"/>
        <v>27318834</v>
      </c>
      <c r="U28" s="105">
        <f t="shared" si="5"/>
        <v>27729660</v>
      </c>
      <c r="V28" s="105">
        <f t="shared" si="5"/>
        <v>73861004</v>
      </c>
      <c r="W28" s="105">
        <f t="shared" si="5"/>
        <v>260634616</v>
      </c>
      <c r="X28" s="105">
        <f t="shared" si="5"/>
        <v>314519952</v>
      </c>
      <c r="Y28" s="105">
        <f t="shared" si="5"/>
        <v>-53885336</v>
      </c>
      <c r="Z28" s="142">
        <f>+IF(X28&lt;&gt;0,+(Y28/X28)*100,0)</f>
        <v>-17.132565249787397</v>
      </c>
      <c r="AA28" s="158">
        <f>SUM(AA29:AA31)</f>
        <v>314519952</v>
      </c>
    </row>
    <row r="29" spans="1:27" ht="13.5">
      <c r="A29" s="143" t="s">
        <v>75</v>
      </c>
      <c r="B29" s="141"/>
      <c r="C29" s="160">
        <v>210722555</v>
      </c>
      <c r="D29" s="160"/>
      <c r="E29" s="161">
        <v>163028942</v>
      </c>
      <c r="F29" s="65">
        <v>161252368</v>
      </c>
      <c r="G29" s="65">
        <v>12455128</v>
      </c>
      <c r="H29" s="65">
        <v>2310271</v>
      </c>
      <c r="I29" s="65">
        <v>10740813</v>
      </c>
      <c r="J29" s="65">
        <v>25506212</v>
      </c>
      <c r="K29" s="65">
        <v>11941282</v>
      </c>
      <c r="L29" s="65">
        <v>13014876</v>
      </c>
      <c r="M29" s="65">
        <v>11050242</v>
      </c>
      <c r="N29" s="65">
        <v>36006400</v>
      </c>
      <c r="O29" s="65">
        <v>8762982</v>
      </c>
      <c r="P29" s="65">
        <v>10816042</v>
      </c>
      <c r="Q29" s="65">
        <v>10381536</v>
      </c>
      <c r="R29" s="65">
        <v>29960560</v>
      </c>
      <c r="S29" s="65">
        <v>9822881</v>
      </c>
      <c r="T29" s="65">
        <v>13488124</v>
      </c>
      <c r="U29" s="65">
        <v>9072861</v>
      </c>
      <c r="V29" s="65">
        <v>32383866</v>
      </c>
      <c r="W29" s="65">
        <v>123857038</v>
      </c>
      <c r="X29" s="65">
        <v>161252368</v>
      </c>
      <c r="Y29" s="65">
        <v>-37395330</v>
      </c>
      <c r="Z29" s="145">
        <v>-23.19</v>
      </c>
      <c r="AA29" s="160">
        <v>161252368</v>
      </c>
    </row>
    <row r="30" spans="1:27" ht="13.5">
      <c r="A30" s="143" t="s">
        <v>76</v>
      </c>
      <c r="B30" s="141"/>
      <c r="C30" s="162">
        <v>53757027</v>
      </c>
      <c r="D30" s="162"/>
      <c r="E30" s="163">
        <v>65110257</v>
      </c>
      <c r="F30" s="164">
        <v>70656454</v>
      </c>
      <c r="G30" s="164">
        <v>3558887</v>
      </c>
      <c r="H30" s="164">
        <v>4473564</v>
      </c>
      <c r="I30" s="164">
        <v>5042866</v>
      </c>
      <c r="J30" s="164">
        <v>13075317</v>
      </c>
      <c r="K30" s="164">
        <v>5033538</v>
      </c>
      <c r="L30" s="164">
        <v>4981399</v>
      </c>
      <c r="M30" s="164">
        <v>4863259</v>
      </c>
      <c r="N30" s="164">
        <v>14878196</v>
      </c>
      <c r="O30" s="164">
        <v>2824929</v>
      </c>
      <c r="P30" s="164">
        <v>4514291</v>
      </c>
      <c r="Q30" s="164">
        <v>6647653</v>
      </c>
      <c r="R30" s="164">
        <v>13986873</v>
      </c>
      <c r="S30" s="164">
        <v>4047434</v>
      </c>
      <c r="T30" s="164">
        <v>5550467</v>
      </c>
      <c r="U30" s="164">
        <v>10808708</v>
      </c>
      <c r="V30" s="164">
        <v>20406609</v>
      </c>
      <c r="W30" s="164">
        <v>62346995</v>
      </c>
      <c r="X30" s="164">
        <v>70656454</v>
      </c>
      <c r="Y30" s="164">
        <v>-8309459</v>
      </c>
      <c r="Z30" s="146">
        <v>-11.76</v>
      </c>
      <c r="AA30" s="162">
        <v>70656454</v>
      </c>
    </row>
    <row r="31" spans="1:27" ht="13.5">
      <c r="A31" s="143" t="s">
        <v>77</v>
      </c>
      <c r="B31" s="141"/>
      <c r="C31" s="160">
        <v>54944616</v>
      </c>
      <c r="D31" s="160"/>
      <c r="E31" s="161">
        <v>68933128</v>
      </c>
      <c r="F31" s="65">
        <v>82611130</v>
      </c>
      <c r="G31" s="65">
        <v>3486985</v>
      </c>
      <c r="H31" s="65">
        <v>5025662</v>
      </c>
      <c r="I31" s="65">
        <v>7531108</v>
      </c>
      <c r="J31" s="65">
        <v>16043755</v>
      </c>
      <c r="K31" s="65">
        <v>6524217</v>
      </c>
      <c r="L31" s="65">
        <v>6182381</v>
      </c>
      <c r="M31" s="65">
        <v>5403160</v>
      </c>
      <c r="N31" s="65">
        <v>18109758</v>
      </c>
      <c r="O31" s="65">
        <v>4869921</v>
      </c>
      <c r="P31" s="65">
        <v>6207816</v>
      </c>
      <c r="Q31" s="65">
        <v>8128804</v>
      </c>
      <c r="R31" s="65">
        <v>19206541</v>
      </c>
      <c r="S31" s="65">
        <v>4942195</v>
      </c>
      <c r="T31" s="65">
        <v>8280243</v>
      </c>
      <c r="U31" s="65">
        <v>7848091</v>
      </c>
      <c r="V31" s="65">
        <v>21070529</v>
      </c>
      <c r="W31" s="65">
        <v>74430583</v>
      </c>
      <c r="X31" s="65">
        <v>82611130</v>
      </c>
      <c r="Y31" s="65">
        <v>-8180547</v>
      </c>
      <c r="Z31" s="145">
        <v>-9.9</v>
      </c>
      <c r="AA31" s="160">
        <v>82611130</v>
      </c>
    </row>
    <row r="32" spans="1:27" ht="13.5">
      <c r="A32" s="140" t="s">
        <v>78</v>
      </c>
      <c r="B32" s="141"/>
      <c r="C32" s="158">
        <f aca="true" t="shared" si="6" ref="C32:Y32">SUM(C33:C37)</f>
        <v>164815524</v>
      </c>
      <c r="D32" s="158">
        <f>SUM(D33:D37)</f>
        <v>0</v>
      </c>
      <c r="E32" s="159">
        <f t="shared" si="6"/>
        <v>168405913</v>
      </c>
      <c r="F32" s="105">
        <f t="shared" si="6"/>
        <v>184064287</v>
      </c>
      <c r="G32" s="105">
        <f t="shared" si="6"/>
        <v>12331636</v>
      </c>
      <c r="H32" s="105">
        <f t="shared" si="6"/>
        <v>12939614</v>
      </c>
      <c r="I32" s="105">
        <f t="shared" si="6"/>
        <v>15998898</v>
      </c>
      <c r="J32" s="105">
        <f t="shared" si="6"/>
        <v>41270148</v>
      </c>
      <c r="K32" s="105">
        <f t="shared" si="6"/>
        <v>13513766</v>
      </c>
      <c r="L32" s="105">
        <f t="shared" si="6"/>
        <v>14365760</v>
      </c>
      <c r="M32" s="105">
        <f t="shared" si="6"/>
        <v>13634265</v>
      </c>
      <c r="N32" s="105">
        <f t="shared" si="6"/>
        <v>41513791</v>
      </c>
      <c r="O32" s="105">
        <f t="shared" si="6"/>
        <v>14481398</v>
      </c>
      <c r="P32" s="105">
        <f t="shared" si="6"/>
        <v>13758705</v>
      </c>
      <c r="Q32" s="105">
        <f t="shared" si="6"/>
        <v>14607230</v>
      </c>
      <c r="R32" s="105">
        <f t="shared" si="6"/>
        <v>42847333</v>
      </c>
      <c r="S32" s="105">
        <f t="shared" si="6"/>
        <v>14985408</v>
      </c>
      <c r="T32" s="105">
        <f t="shared" si="6"/>
        <v>14657854</v>
      </c>
      <c r="U32" s="105">
        <f t="shared" si="6"/>
        <v>19028519</v>
      </c>
      <c r="V32" s="105">
        <f t="shared" si="6"/>
        <v>48671781</v>
      </c>
      <c r="W32" s="105">
        <f t="shared" si="6"/>
        <v>174303053</v>
      </c>
      <c r="X32" s="105">
        <f t="shared" si="6"/>
        <v>184064287</v>
      </c>
      <c r="Y32" s="105">
        <f t="shared" si="6"/>
        <v>-9761234</v>
      </c>
      <c r="Z32" s="142">
        <f>+IF(X32&lt;&gt;0,+(Y32/X32)*100,0)</f>
        <v>-5.303165627126787</v>
      </c>
      <c r="AA32" s="158">
        <f>SUM(AA33:AA37)</f>
        <v>184064287</v>
      </c>
    </row>
    <row r="33" spans="1:27" ht="13.5">
      <c r="A33" s="143" t="s">
        <v>79</v>
      </c>
      <c r="B33" s="141"/>
      <c r="C33" s="160">
        <v>30510938</v>
      </c>
      <c r="D33" s="160"/>
      <c r="E33" s="161">
        <v>32298597</v>
      </c>
      <c r="F33" s="65">
        <v>35776860</v>
      </c>
      <c r="G33" s="65">
        <v>2333455</v>
      </c>
      <c r="H33" s="65">
        <v>3148045</v>
      </c>
      <c r="I33" s="65">
        <v>2957920</v>
      </c>
      <c r="J33" s="65">
        <v>8439420</v>
      </c>
      <c r="K33" s="65">
        <v>2886823</v>
      </c>
      <c r="L33" s="65">
        <v>2746365</v>
      </c>
      <c r="M33" s="65">
        <v>2826057</v>
      </c>
      <c r="N33" s="65">
        <v>8459245</v>
      </c>
      <c r="O33" s="65">
        <v>2997204</v>
      </c>
      <c r="P33" s="65">
        <v>2811164</v>
      </c>
      <c r="Q33" s="65">
        <v>2709359</v>
      </c>
      <c r="R33" s="65">
        <v>8517727</v>
      </c>
      <c r="S33" s="65">
        <v>2658356</v>
      </c>
      <c r="T33" s="65">
        <v>2818947</v>
      </c>
      <c r="U33" s="65">
        <v>3201408</v>
      </c>
      <c r="V33" s="65">
        <v>8678711</v>
      </c>
      <c r="W33" s="65">
        <v>34095103</v>
      </c>
      <c r="X33" s="65">
        <v>35776860</v>
      </c>
      <c r="Y33" s="65">
        <v>-1681757</v>
      </c>
      <c r="Z33" s="145">
        <v>-4.7</v>
      </c>
      <c r="AA33" s="160">
        <v>35776860</v>
      </c>
    </row>
    <row r="34" spans="1:27" ht="13.5">
      <c r="A34" s="143" t="s">
        <v>80</v>
      </c>
      <c r="B34" s="141"/>
      <c r="C34" s="160">
        <v>38227534</v>
      </c>
      <c r="D34" s="160"/>
      <c r="E34" s="161">
        <v>39296113</v>
      </c>
      <c r="F34" s="65">
        <v>43966465</v>
      </c>
      <c r="G34" s="65">
        <v>2889222</v>
      </c>
      <c r="H34" s="65">
        <v>3390861</v>
      </c>
      <c r="I34" s="65">
        <v>3531983</v>
      </c>
      <c r="J34" s="65">
        <v>9812066</v>
      </c>
      <c r="K34" s="65">
        <v>3292553</v>
      </c>
      <c r="L34" s="65">
        <v>3402561</v>
      </c>
      <c r="M34" s="65">
        <v>3104852</v>
      </c>
      <c r="N34" s="65">
        <v>9799966</v>
      </c>
      <c r="O34" s="65">
        <v>3240183</v>
      </c>
      <c r="P34" s="65">
        <v>3331027</v>
      </c>
      <c r="Q34" s="65">
        <v>3690862</v>
      </c>
      <c r="R34" s="65">
        <v>10262072</v>
      </c>
      <c r="S34" s="65">
        <v>3205444</v>
      </c>
      <c r="T34" s="65">
        <v>3313806</v>
      </c>
      <c r="U34" s="65">
        <v>3315713</v>
      </c>
      <c r="V34" s="65">
        <v>9834963</v>
      </c>
      <c r="W34" s="65">
        <v>39709067</v>
      </c>
      <c r="X34" s="65">
        <v>43966465</v>
      </c>
      <c r="Y34" s="65">
        <v>-4257398</v>
      </c>
      <c r="Z34" s="145">
        <v>-9.68</v>
      </c>
      <c r="AA34" s="160">
        <v>43966465</v>
      </c>
    </row>
    <row r="35" spans="1:27" ht="13.5">
      <c r="A35" s="143" t="s">
        <v>81</v>
      </c>
      <c r="B35" s="141"/>
      <c r="C35" s="160">
        <v>77694098</v>
      </c>
      <c r="D35" s="160"/>
      <c r="E35" s="161">
        <v>80935765</v>
      </c>
      <c r="F35" s="65">
        <v>87871763</v>
      </c>
      <c r="G35" s="65">
        <v>5897437</v>
      </c>
      <c r="H35" s="65">
        <v>5197878</v>
      </c>
      <c r="I35" s="65">
        <v>8169554</v>
      </c>
      <c r="J35" s="65">
        <v>19264869</v>
      </c>
      <c r="K35" s="65">
        <v>5888044</v>
      </c>
      <c r="L35" s="65">
        <v>6844852</v>
      </c>
      <c r="M35" s="65">
        <v>6442404</v>
      </c>
      <c r="N35" s="65">
        <v>19175300</v>
      </c>
      <c r="O35" s="65">
        <v>6911566</v>
      </c>
      <c r="P35" s="65">
        <v>6323468</v>
      </c>
      <c r="Q35" s="65">
        <v>6261031</v>
      </c>
      <c r="R35" s="65">
        <v>19496065</v>
      </c>
      <c r="S35" s="65">
        <v>7812874</v>
      </c>
      <c r="T35" s="65">
        <v>7135472</v>
      </c>
      <c r="U35" s="65">
        <v>11036056</v>
      </c>
      <c r="V35" s="65">
        <v>25984402</v>
      </c>
      <c r="W35" s="65">
        <v>83920636</v>
      </c>
      <c r="X35" s="65">
        <v>87871763</v>
      </c>
      <c r="Y35" s="65">
        <v>-3951127</v>
      </c>
      <c r="Z35" s="145">
        <v>-4.5</v>
      </c>
      <c r="AA35" s="160">
        <v>87871763</v>
      </c>
    </row>
    <row r="36" spans="1:27" ht="13.5">
      <c r="A36" s="143" t="s">
        <v>82</v>
      </c>
      <c r="B36" s="141"/>
      <c r="C36" s="160">
        <v>9505791</v>
      </c>
      <c r="D36" s="160"/>
      <c r="E36" s="161">
        <v>6769663</v>
      </c>
      <c r="F36" s="65">
        <v>6898792</v>
      </c>
      <c r="G36" s="65">
        <v>480762</v>
      </c>
      <c r="H36" s="65">
        <v>446806</v>
      </c>
      <c r="I36" s="65">
        <v>510893</v>
      </c>
      <c r="J36" s="65">
        <v>1438461</v>
      </c>
      <c r="K36" s="65">
        <v>616975</v>
      </c>
      <c r="L36" s="65">
        <v>497697</v>
      </c>
      <c r="M36" s="65">
        <v>467289</v>
      </c>
      <c r="N36" s="65">
        <v>1581961</v>
      </c>
      <c r="O36" s="65">
        <v>550368</v>
      </c>
      <c r="P36" s="65">
        <v>509169</v>
      </c>
      <c r="Q36" s="65">
        <v>1130124</v>
      </c>
      <c r="R36" s="65">
        <v>2189661</v>
      </c>
      <c r="S36" s="65">
        <v>540515</v>
      </c>
      <c r="T36" s="65">
        <v>528036</v>
      </c>
      <c r="U36" s="65">
        <v>574877</v>
      </c>
      <c r="V36" s="65">
        <v>1643428</v>
      </c>
      <c r="W36" s="65">
        <v>6853511</v>
      </c>
      <c r="X36" s="65">
        <v>6898792</v>
      </c>
      <c r="Y36" s="65">
        <v>-45281</v>
      </c>
      <c r="Z36" s="145">
        <v>-0.66</v>
      </c>
      <c r="AA36" s="160">
        <v>6898792</v>
      </c>
    </row>
    <row r="37" spans="1:27" ht="13.5">
      <c r="A37" s="143" t="s">
        <v>83</v>
      </c>
      <c r="B37" s="141"/>
      <c r="C37" s="162">
        <v>8877163</v>
      </c>
      <c r="D37" s="162"/>
      <c r="E37" s="163">
        <v>9105775</v>
      </c>
      <c r="F37" s="164">
        <v>9550407</v>
      </c>
      <c r="G37" s="164">
        <v>730760</v>
      </c>
      <c r="H37" s="164">
        <v>756024</v>
      </c>
      <c r="I37" s="164">
        <v>828548</v>
      </c>
      <c r="J37" s="164">
        <v>2315332</v>
      </c>
      <c r="K37" s="164">
        <v>829371</v>
      </c>
      <c r="L37" s="164">
        <v>874285</v>
      </c>
      <c r="M37" s="164">
        <v>793663</v>
      </c>
      <c r="N37" s="164">
        <v>2497319</v>
      </c>
      <c r="O37" s="164">
        <v>782077</v>
      </c>
      <c r="P37" s="164">
        <v>783877</v>
      </c>
      <c r="Q37" s="164">
        <v>815854</v>
      </c>
      <c r="R37" s="164">
        <v>2381808</v>
      </c>
      <c r="S37" s="164">
        <v>768219</v>
      </c>
      <c r="T37" s="164">
        <v>861593</v>
      </c>
      <c r="U37" s="164">
        <v>900465</v>
      </c>
      <c r="V37" s="164">
        <v>2530277</v>
      </c>
      <c r="W37" s="164">
        <v>9724736</v>
      </c>
      <c r="X37" s="164">
        <v>9550407</v>
      </c>
      <c r="Y37" s="164">
        <v>174329</v>
      </c>
      <c r="Z37" s="146">
        <v>1.83</v>
      </c>
      <c r="AA37" s="162">
        <v>9550407</v>
      </c>
    </row>
    <row r="38" spans="1:27" ht="13.5">
      <c r="A38" s="140" t="s">
        <v>84</v>
      </c>
      <c r="B38" s="147"/>
      <c r="C38" s="158">
        <f aca="true" t="shared" si="7" ref="C38:Y38">SUM(C39:C41)</f>
        <v>106829088</v>
      </c>
      <c r="D38" s="158">
        <f>SUM(D39:D41)</f>
        <v>0</v>
      </c>
      <c r="E38" s="159">
        <f t="shared" si="7"/>
        <v>139968507</v>
      </c>
      <c r="F38" s="105">
        <f t="shared" si="7"/>
        <v>153048157</v>
      </c>
      <c r="G38" s="105">
        <f t="shared" si="7"/>
        <v>5707161</v>
      </c>
      <c r="H38" s="105">
        <f t="shared" si="7"/>
        <v>11713948</v>
      </c>
      <c r="I38" s="105">
        <f t="shared" si="7"/>
        <v>11663796</v>
      </c>
      <c r="J38" s="105">
        <f t="shared" si="7"/>
        <v>29084905</v>
      </c>
      <c r="K38" s="105">
        <f t="shared" si="7"/>
        <v>11042393</v>
      </c>
      <c r="L38" s="105">
        <f t="shared" si="7"/>
        <v>14093639</v>
      </c>
      <c r="M38" s="105">
        <f t="shared" si="7"/>
        <v>17811823</v>
      </c>
      <c r="N38" s="105">
        <f t="shared" si="7"/>
        <v>42947855</v>
      </c>
      <c r="O38" s="105">
        <f t="shared" si="7"/>
        <v>9803172</v>
      </c>
      <c r="P38" s="105">
        <f t="shared" si="7"/>
        <v>14244731</v>
      </c>
      <c r="Q38" s="105">
        <f t="shared" si="7"/>
        <v>12495005</v>
      </c>
      <c r="R38" s="105">
        <f t="shared" si="7"/>
        <v>36542908</v>
      </c>
      <c r="S38" s="105">
        <f t="shared" si="7"/>
        <v>12775858</v>
      </c>
      <c r="T38" s="105">
        <f t="shared" si="7"/>
        <v>11745842</v>
      </c>
      <c r="U38" s="105">
        <f t="shared" si="7"/>
        <v>16199526</v>
      </c>
      <c r="V38" s="105">
        <f t="shared" si="7"/>
        <v>40721226</v>
      </c>
      <c r="W38" s="105">
        <f t="shared" si="7"/>
        <v>149296894</v>
      </c>
      <c r="X38" s="105">
        <f t="shared" si="7"/>
        <v>153048157</v>
      </c>
      <c r="Y38" s="105">
        <f t="shared" si="7"/>
        <v>-3751263</v>
      </c>
      <c r="Z38" s="142">
        <f>+IF(X38&lt;&gt;0,+(Y38/X38)*100,0)</f>
        <v>-2.451034415265778</v>
      </c>
      <c r="AA38" s="158">
        <f>SUM(AA39:AA41)</f>
        <v>153048157</v>
      </c>
    </row>
    <row r="39" spans="1:27" ht="13.5">
      <c r="A39" s="143" t="s">
        <v>85</v>
      </c>
      <c r="B39" s="141"/>
      <c r="C39" s="160">
        <v>35112901</v>
      </c>
      <c r="D39" s="160"/>
      <c r="E39" s="161">
        <v>46594973</v>
      </c>
      <c r="F39" s="65">
        <v>50675353</v>
      </c>
      <c r="G39" s="65">
        <v>2529959</v>
      </c>
      <c r="H39" s="65">
        <v>4106835</v>
      </c>
      <c r="I39" s="65">
        <v>4410420</v>
      </c>
      <c r="J39" s="65">
        <v>11047214</v>
      </c>
      <c r="K39" s="65">
        <v>4829773</v>
      </c>
      <c r="L39" s="65">
        <v>4348711</v>
      </c>
      <c r="M39" s="65">
        <v>4080566</v>
      </c>
      <c r="N39" s="65">
        <v>13259050</v>
      </c>
      <c r="O39" s="65">
        <v>3422244</v>
      </c>
      <c r="P39" s="65">
        <v>4336750</v>
      </c>
      <c r="Q39" s="65">
        <v>4298519</v>
      </c>
      <c r="R39" s="65">
        <v>12057513</v>
      </c>
      <c r="S39" s="65">
        <v>3445901</v>
      </c>
      <c r="T39" s="65">
        <v>4790915</v>
      </c>
      <c r="U39" s="65">
        <v>8069780</v>
      </c>
      <c r="V39" s="65">
        <v>16306596</v>
      </c>
      <c r="W39" s="65">
        <v>52670373</v>
      </c>
      <c r="X39" s="65">
        <v>50675353</v>
      </c>
      <c r="Y39" s="65">
        <v>1995020</v>
      </c>
      <c r="Z39" s="145">
        <v>3.94</v>
      </c>
      <c r="AA39" s="160">
        <v>50675353</v>
      </c>
    </row>
    <row r="40" spans="1:27" ht="13.5">
      <c r="A40" s="143" t="s">
        <v>86</v>
      </c>
      <c r="B40" s="141"/>
      <c r="C40" s="160">
        <v>71716187</v>
      </c>
      <c r="D40" s="160"/>
      <c r="E40" s="161">
        <v>86398168</v>
      </c>
      <c r="F40" s="65">
        <v>94547438</v>
      </c>
      <c r="G40" s="65">
        <v>3177202</v>
      </c>
      <c r="H40" s="65">
        <v>7607113</v>
      </c>
      <c r="I40" s="65">
        <v>7253376</v>
      </c>
      <c r="J40" s="65">
        <v>18037691</v>
      </c>
      <c r="K40" s="65">
        <v>6212620</v>
      </c>
      <c r="L40" s="65">
        <v>9744928</v>
      </c>
      <c r="M40" s="65">
        <v>13731257</v>
      </c>
      <c r="N40" s="65">
        <v>29688805</v>
      </c>
      <c r="O40" s="65">
        <v>6380928</v>
      </c>
      <c r="P40" s="65">
        <v>9907981</v>
      </c>
      <c r="Q40" s="65">
        <v>8196486</v>
      </c>
      <c r="R40" s="65">
        <v>24485395</v>
      </c>
      <c r="S40" s="65">
        <v>9329957</v>
      </c>
      <c r="T40" s="65">
        <v>6954927</v>
      </c>
      <c r="U40" s="65">
        <v>8129746</v>
      </c>
      <c r="V40" s="65">
        <v>24414630</v>
      </c>
      <c r="W40" s="65">
        <v>96626521</v>
      </c>
      <c r="X40" s="65">
        <v>94547438</v>
      </c>
      <c r="Y40" s="65">
        <v>2079083</v>
      </c>
      <c r="Z40" s="145">
        <v>2.2</v>
      </c>
      <c r="AA40" s="160">
        <v>94547438</v>
      </c>
    </row>
    <row r="41" spans="1:27" ht="13.5">
      <c r="A41" s="143" t="s">
        <v>87</v>
      </c>
      <c r="B41" s="141"/>
      <c r="C41" s="160"/>
      <c r="D41" s="160"/>
      <c r="E41" s="161">
        <v>6975366</v>
      </c>
      <c r="F41" s="65">
        <v>7825366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>
        <v>7825366</v>
      </c>
      <c r="Y41" s="65">
        <v>-7825366</v>
      </c>
      <c r="Z41" s="145">
        <v>-100</v>
      </c>
      <c r="AA41" s="160">
        <v>7825366</v>
      </c>
    </row>
    <row r="42" spans="1:27" ht="13.5">
      <c r="A42" s="140" t="s">
        <v>88</v>
      </c>
      <c r="B42" s="147"/>
      <c r="C42" s="158">
        <f aca="true" t="shared" si="8" ref="C42:Y42">SUM(C43:C46)</f>
        <v>1348162872</v>
      </c>
      <c r="D42" s="158">
        <f>SUM(D43:D46)</f>
        <v>0</v>
      </c>
      <c r="E42" s="159">
        <f t="shared" si="8"/>
        <v>1637215857</v>
      </c>
      <c r="F42" s="105">
        <f t="shared" si="8"/>
        <v>1625859550</v>
      </c>
      <c r="G42" s="105">
        <f t="shared" si="8"/>
        <v>93352705</v>
      </c>
      <c r="H42" s="105">
        <f t="shared" si="8"/>
        <v>121948405</v>
      </c>
      <c r="I42" s="105">
        <f t="shared" si="8"/>
        <v>131817665</v>
      </c>
      <c r="J42" s="105">
        <f t="shared" si="8"/>
        <v>347118775</v>
      </c>
      <c r="K42" s="105">
        <f t="shared" si="8"/>
        <v>70382942</v>
      </c>
      <c r="L42" s="105">
        <f t="shared" si="8"/>
        <v>74988351</v>
      </c>
      <c r="M42" s="105">
        <f t="shared" si="8"/>
        <v>120186957</v>
      </c>
      <c r="N42" s="105">
        <f t="shared" si="8"/>
        <v>265558250</v>
      </c>
      <c r="O42" s="105">
        <f t="shared" si="8"/>
        <v>99640309</v>
      </c>
      <c r="P42" s="105">
        <f t="shared" si="8"/>
        <v>93428601</v>
      </c>
      <c r="Q42" s="105">
        <f t="shared" si="8"/>
        <v>72439129</v>
      </c>
      <c r="R42" s="105">
        <f t="shared" si="8"/>
        <v>265508039</v>
      </c>
      <c r="S42" s="105">
        <f t="shared" si="8"/>
        <v>76436215</v>
      </c>
      <c r="T42" s="105">
        <f t="shared" si="8"/>
        <v>78163515</v>
      </c>
      <c r="U42" s="105">
        <f t="shared" si="8"/>
        <v>61657851</v>
      </c>
      <c r="V42" s="105">
        <f t="shared" si="8"/>
        <v>216257581</v>
      </c>
      <c r="W42" s="105">
        <f t="shared" si="8"/>
        <v>1094442645</v>
      </c>
      <c r="X42" s="105">
        <f t="shared" si="8"/>
        <v>1625859550</v>
      </c>
      <c r="Y42" s="105">
        <f t="shared" si="8"/>
        <v>-531416905</v>
      </c>
      <c r="Z42" s="142">
        <f>+IF(X42&lt;&gt;0,+(Y42/X42)*100,0)</f>
        <v>-32.68528975949983</v>
      </c>
      <c r="AA42" s="158">
        <f>SUM(AA43:AA46)</f>
        <v>1625859550</v>
      </c>
    </row>
    <row r="43" spans="1:27" ht="13.5">
      <c r="A43" s="143" t="s">
        <v>89</v>
      </c>
      <c r="B43" s="141"/>
      <c r="C43" s="160">
        <v>875812147</v>
      </c>
      <c r="D43" s="160"/>
      <c r="E43" s="161">
        <v>1143972688</v>
      </c>
      <c r="F43" s="65">
        <v>1141103899</v>
      </c>
      <c r="G43" s="65">
        <v>60117102</v>
      </c>
      <c r="H43" s="65">
        <v>90044728</v>
      </c>
      <c r="I43" s="65">
        <v>85530658</v>
      </c>
      <c r="J43" s="65">
        <v>235692488</v>
      </c>
      <c r="K43" s="65">
        <v>34972898</v>
      </c>
      <c r="L43" s="65">
        <v>41320717</v>
      </c>
      <c r="M43" s="65">
        <v>80953509</v>
      </c>
      <c r="N43" s="65">
        <v>157247124</v>
      </c>
      <c r="O43" s="65">
        <v>56067886</v>
      </c>
      <c r="P43" s="65">
        <v>52936853</v>
      </c>
      <c r="Q43" s="65">
        <v>42590009</v>
      </c>
      <c r="R43" s="65">
        <v>151594748</v>
      </c>
      <c r="S43" s="65">
        <v>35806738</v>
      </c>
      <c r="T43" s="65">
        <v>39327517</v>
      </c>
      <c r="U43" s="65">
        <v>13159263</v>
      </c>
      <c r="V43" s="65">
        <v>88293518</v>
      </c>
      <c r="W43" s="65">
        <v>632827878</v>
      </c>
      <c r="X43" s="65">
        <v>1141103899</v>
      </c>
      <c r="Y43" s="65">
        <v>-508276021</v>
      </c>
      <c r="Z43" s="145">
        <v>-44.54</v>
      </c>
      <c r="AA43" s="160">
        <v>1141103899</v>
      </c>
    </row>
    <row r="44" spans="1:27" ht="13.5">
      <c r="A44" s="143" t="s">
        <v>90</v>
      </c>
      <c r="B44" s="141"/>
      <c r="C44" s="160">
        <v>293760265</v>
      </c>
      <c r="D44" s="160"/>
      <c r="E44" s="161">
        <v>333429408</v>
      </c>
      <c r="F44" s="65">
        <v>326559697</v>
      </c>
      <c r="G44" s="65">
        <v>22090465</v>
      </c>
      <c r="H44" s="65">
        <v>24104885</v>
      </c>
      <c r="I44" s="65">
        <v>28862702</v>
      </c>
      <c r="J44" s="65">
        <v>75058052</v>
      </c>
      <c r="K44" s="65">
        <v>24268744</v>
      </c>
      <c r="L44" s="65">
        <v>24500282</v>
      </c>
      <c r="M44" s="65">
        <v>26170082</v>
      </c>
      <c r="N44" s="65">
        <v>74939108</v>
      </c>
      <c r="O44" s="65">
        <v>25805738</v>
      </c>
      <c r="P44" s="65">
        <v>27557126</v>
      </c>
      <c r="Q44" s="65">
        <v>21089039</v>
      </c>
      <c r="R44" s="65">
        <v>74451903</v>
      </c>
      <c r="S44" s="65">
        <v>27902338</v>
      </c>
      <c r="T44" s="65">
        <v>24230774</v>
      </c>
      <c r="U44" s="65">
        <v>26504272</v>
      </c>
      <c r="V44" s="65">
        <v>78637384</v>
      </c>
      <c r="W44" s="65">
        <v>303086447</v>
      </c>
      <c r="X44" s="65">
        <v>326559697</v>
      </c>
      <c r="Y44" s="65">
        <v>-23473250</v>
      </c>
      <c r="Z44" s="145">
        <v>-7.19</v>
      </c>
      <c r="AA44" s="160">
        <v>326559697</v>
      </c>
    </row>
    <row r="45" spans="1:27" ht="13.5">
      <c r="A45" s="143" t="s">
        <v>91</v>
      </c>
      <c r="B45" s="141"/>
      <c r="C45" s="162">
        <v>86504403</v>
      </c>
      <c r="D45" s="162"/>
      <c r="E45" s="163">
        <v>86010968</v>
      </c>
      <c r="F45" s="164">
        <v>85687595</v>
      </c>
      <c r="G45" s="164">
        <v>7074161</v>
      </c>
      <c r="H45" s="164">
        <v>2936771</v>
      </c>
      <c r="I45" s="164">
        <v>9863514</v>
      </c>
      <c r="J45" s="164">
        <v>19874446</v>
      </c>
      <c r="K45" s="164">
        <v>6275198</v>
      </c>
      <c r="L45" s="164">
        <v>2914862</v>
      </c>
      <c r="M45" s="164">
        <v>6788901</v>
      </c>
      <c r="N45" s="164">
        <v>15978961</v>
      </c>
      <c r="O45" s="164">
        <v>11307620</v>
      </c>
      <c r="P45" s="164">
        <v>6749432</v>
      </c>
      <c r="Q45" s="164">
        <v>2702218</v>
      </c>
      <c r="R45" s="164">
        <v>20759270</v>
      </c>
      <c r="S45" s="164">
        <v>6383387</v>
      </c>
      <c r="T45" s="164">
        <v>5963810</v>
      </c>
      <c r="U45" s="164">
        <v>9773324</v>
      </c>
      <c r="V45" s="164">
        <v>22120521</v>
      </c>
      <c r="W45" s="164">
        <v>78733198</v>
      </c>
      <c r="X45" s="164">
        <v>85687595</v>
      </c>
      <c r="Y45" s="164">
        <v>-6954397</v>
      </c>
      <c r="Z45" s="146">
        <v>-8.12</v>
      </c>
      <c r="AA45" s="162">
        <v>85687595</v>
      </c>
    </row>
    <row r="46" spans="1:27" ht="13.5">
      <c r="A46" s="143" t="s">
        <v>92</v>
      </c>
      <c r="B46" s="141"/>
      <c r="C46" s="160">
        <v>92086057</v>
      </c>
      <c r="D46" s="160"/>
      <c r="E46" s="161">
        <v>73802793</v>
      </c>
      <c r="F46" s="65">
        <v>72508359</v>
      </c>
      <c r="G46" s="65">
        <v>4070977</v>
      </c>
      <c r="H46" s="65">
        <v>4862021</v>
      </c>
      <c r="I46" s="65">
        <v>7560791</v>
      </c>
      <c r="J46" s="65">
        <v>16493789</v>
      </c>
      <c r="K46" s="65">
        <v>4866102</v>
      </c>
      <c r="L46" s="65">
        <v>6252490</v>
      </c>
      <c r="M46" s="65">
        <v>6274465</v>
      </c>
      <c r="N46" s="65">
        <v>17393057</v>
      </c>
      <c r="O46" s="65">
        <v>6459065</v>
      </c>
      <c r="P46" s="65">
        <v>6185190</v>
      </c>
      <c r="Q46" s="65">
        <v>6057863</v>
      </c>
      <c r="R46" s="65">
        <v>18702118</v>
      </c>
      <c r="S46" s="65">
        <v>6343752</v>
      </c>
      <c r="T46" s="65">
        <v>8641414</v>
      </c>
      <c r="U46" s="65">
        <v>12220992</v>
      </c>
      <c r="V46" s="65">
        <v>27206158</v>
      </c>
      <c r="W46" s="65">
        <v>79795122</v>
      </c>
      <c r="X46" s="65">
        <v>72508359</v>
      </c>
      <c r="Y46" s="65">
        <v>7286763</v>
      </c>
      <c r="Z46" s="145">
        <v>10.05</v>
      </c>
      <c r="AA46" s="160">
        <v>72508359</v>
      </c>
    </row>
    <row r="47" spans="1:27" ht="13.5">
      <c r="A47" s="140" t="s">
        <v>93</v>
      </c>
      <c r="B47" s="147" t="s">
        <v>94</v>
      </c>
      <c r="C47" s="158"/>
      <c r="D47" s="158"/>
      <c r="E47" s="159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42">
        <v>0</v>
      </c>
      <c r="AA47" s="158"/>
    </row>
    <row r="48" spans="1:27" ht="13.5">
      <c r="A48" s="148" t="s">
        <v>98</v>
      </c>
      <c r="B48" s="149" t="s">
        <v>99</v>
      </c>
      <c r="C48" s="177">
        <f aca="true" t="shared" si="9" ref="C48:Y48">+C28+C32+C38+C42+C47</f>
        <v>1939231682</v>
      </c>
      <c r="D48" s="177">
        <f>+D28+D32+D38+D42+D47</f>
        <v>0</v>
      </c>
      <c r="E48" s="178">
        <f t="shared" si="9"/>
        <v>2242662604</v>
      </c>
      <c r="F48" s="78">
        <f t="shared" si="9"/>
        <v>2277491946</v>
      </c>
      <c r="G48" s="78">
        <f t="shared" si="9"/>
        <v>130892502</v>
      </c>
      <c r="H48" s="78">
        <f t="shared" si="9"/>
        <v>158411464</v>
      </c>
      <c r="I48" s="78">
        <f t="shared" si="9"/>
        <v>182795146</v>
      </c>
      <c r="J48" s="78">
        <f t="shared" si="9"/>
        <v>472099112</v>
      </c>
      <c r="K48" s="78">
        <f t="shared" si="9"/>
        <v>118438138</v>
      </c>
      <c r="L48" s="78">
        <f t="shared" si="9"/>
        <v>127626406</v>
      </c>
      <c r="M48" s="78">
        <f t="shared" si="9"/>
        <v>172949706</v>
      </c>
      <c r="N48" s="78">
        <f t="shared" si="9"/>
        <v>419014250</v>
      </c>
      <c r="O48" s="78">
        <f t="shared" si="9"/>
        <v>140382711</v>
      </c>
      <c r="P48" s="78">
        <f t="shared" si="9"/>
        <v>142970186</v>
      </c>
      <c r="Q48" s="78">
        <f t="shared" si="9"/>
        <v>124699357</v>
      </c>
      <c r="R48" s="78">
        <f t="shared" si="9"/>
        <v>408052254</v>
      </c>
      <c r="S48" s="78">
        <f t="shared" si="9"/>
        <v>123009991</v>
      </c>
      <c r="T48" s="78">
        <f t="shared" si="9"/>
        <v>131886045</v>
      </c>
      <c r="U48" s="78">
        <f t="shared" si="9"/>
        <v>124615556</v>
      </c>
      <c r="V48" s="78">
        <f t="shared" si="9"/>
        <v>379511592</v>
      </c>
      <c r="W48" s="78">
        <f t="shared" si="9"/>
        <v>1678677208</v>
      </c>
      <c r="X48" s="78">
        <f t="shared" si="9"/>
        <v>2277491946</v>
      </c>
      <c r="Y48" s="78">
        <f t="shared" si="9"/>
        <v>-598814738</v>
      </c>
      <c r="Z48" s="179">
        <f>+IF(X48&lt;&gt;0,+(Y48/X48)*100,0)</f>
        <v>-26.292726920580733</v>
      </c>
      <c r="AA48" s="177">
        <f>+AA28+AA32+AA38+AA42+AA47</f>
        <v>2277491946</v>
      </c>
    </row>
    <row r="49" spans="1:27" ht="13.5">
      <c r="A49" s="153" t="s">
        <v>49</v>
      </c>
      <c r="B49" s="154"/>
      <c r="C49" s="180">
        <f aca="true" t="shared" si="10" ref="C49:Y49">+C25-C48</f>
        <v>82109578</v>
      </c>
      <c r="D49" s="180">
        <f>+D25-D48</f>
        <v>0</v>
      </c>
      <c r="E49" s="181">
        <f t="shared" si="10"/>
        <v>3725951</v>
      </c>
      <c r="F49" s="182">
        <f t="shared" si="10"/>
        <v>318695</v>
      </c>
      <c r="G49" s="182">
        <f t="shared" si="10"/>
        <v>82195374</v>
      </c>
      <c r="H49" s="182">
        <f t="shared" si="10"/>
        <v>-25934324</v>
      </c>
      <c r="I49" s="182">
        <f t="shared" si="10"/>
        <v>-54122238</v>
      </c>
      <c r="J49" s="182">
        <f t="shared" si="10"/>
        <v>2138812</v>
      </c>
      <c r="K49" s="182">
        <f t="shared" si="10"/>
        <v>57476288</v>
      </c>
      <c r="L49" s="182">
        <f t="shared" si="10"/>
        <v>45576160</v>
      </c>
      <c r="M49" s="182">
        <f t="shared" si="10"/>
        <v>22609918</v>
      </c>
      <c r="N49" s="182">
        <f t="shared" si="10"/>
        <v>125662366</v>
      </c>
      <c r="O49" s="182">
        <f t="shared" si="10"/>
        <v>7466350</v>
      </c>
      <c r="P49" s="182">
        <f t="shared" si="10"/>
        <v>-16322924</v>
      </c>
      <c r="Q49" s="182">
        <f t="shared" si="10"/>
        <v>19075386</v>
      </c>
      <c r="R49" s="182">
        <f t="shared" si="10"/>
        <v>10218812</v>
      </c>
      <c r="S49" s="182">
        <f t="shared" si="10"/>
        <v>62690801</v>
      </c>
      <c r="T49" s="182">
        <f t="shared" si="10"/>
        <v>-79337422</v>
      </c>
      <c r="U49" s="182">
        <f t="shared" si="10"/>
        <v>67142576</v>
      </c>
      <c r="V49" s="182">
        <f t="shared" si="10"/>
        <v>50495955</v>
      </c>
      <c r="W49" s="182">
        <f t="shared" si="10"/>
        <v>188515945</v>
      </c>
      <c r="X49" s="182">
        <f>IF(F25=F48,0,X25-X48)</f>
        <v>318695</v>
      </c>
      <c r="Y49" s="182">
        <f t="shared" si="10"/>
        <v>188197250</v>
      </c>
      <c r="Z49" s="183">
        <f>+IF(X49&lt;&gt;0,+(Y49/X49)*100,0)</f>
        <v>59052.463954564715</v>
      </c>
      <c r="AA49" s="180">
        <f>+AA25-AA48</f>
        <v>318695</v>
      </c>
    </row>
    <row r="50" spans="1:27" ht="13.5">
      <c r="A50" s="155" t="s">
        <v>223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</row>
    <row r="51" spans="1:27" ht="13.5">
      <c r="A51" s="156" t="s">
        <v>224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</row>
    <row r="52" spans="1:27" ht="13.5">
      <c r="A52" s="157" t="s">
        <v>225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</row>
    <row r="53" spans="1:27" ht="13.5">
      <c r="A53" s="156" t="s">
        <v>226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</row>
    <row r="54" spans="1:27" ht="24.75" customHeight="1">
      <c r="A54" s="186" t="s">
        <v>227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</row>
    <row r="55" spans="1:27" ht="13.5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7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</row>
    <row r="59" spans="1:27" ht="13.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spans="1:27" ht="13.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</row>
  </sheetData>
  <sheetProtection/>
  <mergeCells count="6">
    <mergeCell ref="A1:AA1"/>
    <mergeCell ref="E2:AA2"/>
    <mergeCell ref="A51:AA51"/>
    <mergeCell ref="A52:AA52"/>
    <mergeCell ref="A53:AA53"/>
    <mergeCell ref="A54:AA54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100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101</v>
      </c>
      <c r="B4" s="194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173"/>
    </row>
    <row r="5" spans="1:27" ht="13.5">
      <c r="A5" s="196" t="s">
        <v>31</v>
      </c>
      <c r="B5" s="197" t="s">
        <v>96</v>
      </c>
      <c r="C5" s="160">
        <v>165347437</v>
      </c>
      <c r="D5" s="160"/>
      <c r="E5" s="161">
        <v>173898241</v>
      </c>
      <c r="F5" s="65">
        <v>178398241</v>
      </c>
      <c r="G5" s="65">
        <v>14105037</v>
      </c>
      <c r="H5" s="65">
        <v>13926368</v>
      </c>
      <c r="I5" s="65">
        <v>19090116</v>
      </c>
      <c r="J5" s="65">
        <v>47121521</v>
      </c>
      <c r="K5" s="65">
        <v>14135648</v>
      </c>
      <c r="L5" s="65">
        <v>14336867</v>
      </c>
      <c r="M5" s="65">
        <v>14199768</v>
      </c>
      <c r="N5" s="65">
        <v>42672283</v>
      </c>
      <c r="O5" s="65">
        <v>14295341</v>
      </c>
      <c r="P5" s="65">
        <v>14337056</v>
      </c>
      <c r="Q5" s="65">
        <v>14478310</v>
      </c>
      <c r="R5" s="65">
        <v>43110707</v>
      </c>
      <c r="S5" s="65">
        <v>14342866</v>
      </c>
      <c r="T5" s="65">
        <v>14430231</v>
      </c>
      <c r="U5" s="65">
        <v>16122787</v>
      </c>
      <c r="V5" s="65">
        <v>44895884</v>
      </c>
      <c r="W5" s="65">
        <v>177800395</v>
      </c>
      <c r="X5" s="65">
        <v>178398241</v>
      </c>
      <c r="Y5" s="65">
        <v>-597846</v>
      </c>
      <c r="Z5" s="145">
        <v>-0.34</v>
      </c>
      <c r="AA5" s="160">
        <v>178398241</v>
      </c>
    </row>
    <row r="6" spans="1:27" ht="13.5">
      <c r="A6" s="196" t="s">
        <v>102</v>
      </c>
      <c r="B6" s="197"/>
      <c r="C6" s="160">
        <v>0</v>
      </c>
      <c r="D6" s="160"/>
      <c r="E6" s="161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65">
        <v>0</v>
      </c>
      <c r="W6" s="65">
        <v>0</v>
      </c>
      <c r="X6" s="65">
        <v>0</v>
      </c>
      <c r="Y6" s="65">
        <v>0</v>
      </c>
      <c r="Z6" s="145">
        <v>0</v>
      </c>
      <c r="AA6" s="160">
        <v>0</v>
      </c>
    </row>
    <row r="7" spans="1:27" ht="13.5">
      <c r="A7" s="198" t="s">
        <v>103</v>
      </c>
      <c r="B7" s="197" t="s">
        <v>96</v>
      </c>
      <c r="C7" s="160">
        <v>1005366585</v>
      </c>
      <c r="D7" s="160"/>
      <c r="E7" s="161">
        <v>1260271178</v>
      </c>
      <c r="F7" s="65">
        <v>1264127613</v>
      </c>
      <c r="G7" s="65">
        <v>61559161</v>
      </c>
      <c r="H7" s="65">
        <v>69855269</v>
      </c>
      <c r="I7" s="65">
        <v>56851909</v>
      </c>
      <c r="J7" s="65">
        <v>188266339</v>
      </c>
      <c r="K7" s="65">
        <v>104574416</v>
      </c>
      <c r="L7" s="65">
        <v>83046519</v>
      </c>
      <c r="M7" s="65">
        <v>73019540</v>
      </c>
      <c r="N7" s="65">
        <v>260640475</v>
      </c>
      <c r="O7" s="65">
        <v>87109825</v>
      </c>
      <c r="P7" s="65">
        <v>58791779</v>
      </c>
      <c r="Q7" s="65">
        <v>66893196</v>
      </c>
      <c r="R7" s="65">
        <v>212794800</v>
      </c>
      <c r="S7" s="65">
        <v>107859889</v>
      </c>
      <c r="T7" s="65">
        <v>9531579</v>
      </c>
      <c r="U7" s="65">
        <v>60768645</v>
      </c>
      <c r="V7" s="65">
        <v>178160113</v>
      </c>
      <c r="W7" s="65">
        <v>839861727</v>
      </c>
      <c r="X7" s="65">
        <v>1264127613</v>
      </c>
      <c r="Y7" s="65">
        <v>-424265886</v>
      </c>
      <c r="Z7" s="145">
        <v>-33.56</v>
      </c>
      <c r="AA7" s="160">
        <v>1264127613</v>
      </c>
    </row>
    <row r="8" spans="1:27" ht="13.5">
      <c r="A8" s="198" t="s">
        <v>104</v>
      </c>
      <c r="B8" s="197" t="s">
        <v>96</v>
      </c>
      <c r="C8" s="160">
        <v>238035835</v>
      </c>
      <c r="D8" s="160"/>
      <c r="E8" s="161">
        <v>267387540</v>
      </c>
      <c r="F8" s="65">
        <v>269190315</v>
      </c>
      <c r="G8" s="65">
        <v>21215390</v>
      </c>
      <c r="H8" s="65">
        <v>22000889</v>
      </c>
      <c r="I8" s="65">
        <v>25748348</v>
      </c>
      <c r="J8" s="65">
        <v>68964627</v>
      </c>
      <c r="K8" s="65">
        <v>29148969</v>
      </c>
      <c r="L8" s="65">
        <v>47398749</v>
      </c>
      <c r="M8" s="65">
        <v>11326815</v>
      </c>
      <c r="N8" s="65">
        <v>87874533</v>
      </c>
      <c r="O8" s="65">
        <v>17740953</v>
      </c>
      <c r="P8" s="65">
        <v>20879523</v>
      </c>
      <c r="Q8" s="65">
        <v>20499490</v>
      </c>
      <c r="R8" s="65">
        <v>59119966</v>
      </c>
      <c r="S8" s="65">
        <v>35637343</v>
      </c>
      <c r="T8" s="65">
        <v>2597822</v>
      </c>
      <c r="U8" s="65">
        <v>20724081</v>
      </c>
      <c r="V8" s="65">
        <v>58959246</v>
      </c>
      <c r="W8" s="65">
        <v>274918372</v>
      </c>
      <c r="X8" s="65">
        <v>269190315</v>
      </c>
      <c r="Y8" s="65">
        <v>5728057</v>
      </c>
      <c r="Z8" s="145">
        <v>2.13</v>
      </c>
      <c r="AA8" s="160">
        <v>269190315</v>
      </c>
    </row>
    <row r="9" spans="1:27" ht="13.5">
      <c r="A9" s="198" t="s">
        <v>105</v>
      </c>
      <c r="B9" s="197" t="s">
        <v>96</v>
      </c>
      <c r="C9" s="160">
        <v>56414320</v>
      </c>
      <c r="D9" s="160"/>
      <c r="E9" s="161">
        <v>64115799</v>
      </c>
      <c r="F9" s="65">
        <v>63772799</v>
      </c>
      <c r="G9" s="65">
        <v>5477896</v>
      </c>
      <c r="H9" s="65">
        <v>5495287</v>
      </c>
      <c r="I9" s="65">
        <v>5568368</v>
      </c>
      <c r="J9" s="65">
        <v>16541551</v>
      </c>
      <c r="K9" s="65">
        <v>5423010</v>
      </c>
      <c r="L9" s="65">
        <v>5469956</v>
      </c>
      <c r="M9" s="65">
        <v>5417189</v>
      </c>
      <c r="N9" s="65">
        <v>16310155</v>
      </c>
      <c r="O9" s="65">
        <v>5441596</v>
      </c>
      <c r="P9" s="65">
        <v>5449971</v>
      </c>
      <c r="Q9" s="65">
        <v>5437482</v>
      </c>
      <c r="R9" s="65">
        <v>16329049</v>
      </c>
      <c r="S9" s="65">
        <v>5433751</v>
      </c>
      <c r="T9" s="65">
        <v>5478661</v>
      </c>
      <c r="U9" s="65">
        <v>5448973</v>
      </c>
      <c r="V9" s="65">
        <v>16361385</v>
      </c>
      <c r="W9" s="65">
        <v>65542140</v>
      </c>
      <c r="X9" s="65">
        <v>63772799</v>
      </c>
      <c r="Y9" s="65">
        <v>1769341</v>
      </c>
      <c r="Z9" s="145">
        <v>2.77</v>
      </c>
      <c r="AA9" s="160">
        <v>63772799</v>
      </c>
    </row>
    <row r="10" spans="1:27" ht="13.5">
      <c r="A10" s="198" t="s">
        <v>106</v>
      </c>
      <c r="B10" s="197" t="s">
        <v>96</v>
      </c>
      <c r="C10" s="160">
        <v>64348467</v>
      </c>
      <c r="D10" s="160"/>
      <c r="E10" s="161">
        <v>66539678</v>
      </c>
      <c r="F10" s="59">
        <v>66544668</v>
      </c>
      <c r="G10" s="59">
        <v>5998321</v>
      </c>
      <c r="H10" s="59">
        <v>5954659</v>
      </c>
      <c r="I10" s="59">
        <v>5918783</v>
      </c>
      <c r="J10" s="59">
        <v>17871763</v>
      </c>
      <c r="K10" s="59">
        <v>5924775</v>
      </c>
      <c r="L10" s="59">
        <v>5901947</v>
      </c>
      <c r="M10" s="59">
        <v>5907494</v>
      </c>
      <c r="N10" s="59">
        <v>17734216</v>
      </c>
      <c r="O10" s="59">
        <v>5917366</v>
      </c>
      <c r="P10" s="59">
        <v>5866872</v>
      </c>
      <c r="Q10" s="59">
        <v>5888068</v>
      </c>
      <c r="R10" s="59">
        <v>17672306</v>
      </c>
      <c r="S10" s="59">
        <v>5887100</v>
      </c>
      <c r="T10" s="59">
        <v>5848333</v>
      </c>
      <c r="U10" s="59">
        <v>5987535</v>
      </c>
      <c r="V10" s="59">
        <v>17722968</v>
      </c>
      <c r="W10" s="59">
        <v>71001253</v>
      </c>
      <c r="X10" s="59">
        <v>66544668</v>
      </c>
      <c r="Y10" s="59">
        <v>4456585</v>
      </c>
      <c r="Z10" s="199">
        <v>6.7</v>
      </c>
      <c r="AA10" s="135">
        <v>66544668</v>
      </c>
    </row>
    <row r="11" spans="1:27" ht="13.5">
      <c r="A11" s="198" t="s">
        <v>107</v>
      </c>
      <c r="B11" s="200"/>
      <c r="C11" s="160">
        <v>-10499098</v>
      </c>
      <c r="D11" s="160"/>
      <c r="E11" s="161">
        <v>-17273420</v>
      </c>
      <c r="F11" s="65">
        <v>-16373020</v>
      </c>
      <c r="G11" s="65">
        <v>-843018</v>
      </c>
      <c r="H11" s="65">
        <v>-716973</v>
      </c>
      <c r="I11" s="65">
        <v>-704384</v>
      </c>
      <c r="J11" s="65">
        <v>-2264375</v>
      </c>
      <c r="K11" s="65">
        <v>-828759</v>
      </c>
      <c r="L11" s="65">
        <v>-725718</v>
      </c>
      <c r="M11" s="65">
        <v>-832161</v>
      </c>
      <c r="N11" s="65">
        <v>-2386638</v>
      </c>
      <c r="O11" s="65">
        <v>-848042</v>
      </c>
      <c r="P11" s="65">
        <v>-847736</v>
      </c>
      <c r="Q11" s="65">
        <v>-827902</v>
      </c>
      <c r="R11" s="65">
        <v>-2523680</v>
      </c>
      <c r="S11" s="65">
        <v>-862063</v>
      </c>
      <c r="T11" s="65">
        <v>-855175</v>
      </c>
      <c r="U11" s="65">
        <v>-897329</v>
      </c>
      <c r="V11" s="65">
        <v>-2614567</v>
      </c>
      <c r="W11" s="65">
        <v>-9789260</v>
      </c>
      <c r="X11" s="65">
        <v>-16373020</v>
      </c>
      <c r="Y11" s="65">
        <v>6583760</v>
      </c>
      <c r="Z11" s="145">
        <v>-40.21</v>
      </c>
      <c r="AA11" s="160">
        <v>-16373020</v>
      </c>
    </row>
    <row r="12" spans="1:27" ht="13.5">
      <c r="A12" s="198" t="s">
        <v>108</v>
      </c>
      <c r="B12" s="200"/>
      <c r="C12" s="160">
        <v>5873325</v>
      </c>
      <c r="D12" s="160"/>
      <c r="E12" s="161">
        <v>10076505</v>
      </c>
      <c r="F12" s="65">
        <v>9785493</v>
      </c>
      <c r="G12" s="65">
        <v>386564</v>
      </c>
      <c r="H12" s="65">
        <v>395170</v>
      </c>
      <c r="I12" s="65">
        <v>375125</v>
      </c>
      <c r="J12" s="65">
        <v>1156859</v>
      </c>
      <c r="K12" s="65">
        <v>441081</v>
      </c>
      <c r="L12" s="65">
        <v>386887</v>
      </c>
      <c r="M12" s="65">
        <v>347886</v>
      </c>
      <c r="N12" s="65">
        <v>1175854</v>
      </c>
      <c r="O12" s="65">
        <v>361603</v>
      </c>
      <c r="P12" s="65">
        <v>442603</v>
      </c>
      <c r="Q12" s="65">
        <v>596817</v>
      </c>
      <c r="R12" s="65">
        <v>1401023</v>
      </c>
      <c r="S12" s="65">
        <v>332858</v>
      </c>
      <c r="T12" s="65">
        <v>520278</v>
      </c>
      <c r="U12" s="65">
        <v>555251</v>
      </c>
      <c r="V12" s="65">
        <v>1408387</v>
      </c>
      <c r="W12" s="65">
        <v>5142123</v>
      </c>
      <c r="X12" s="65">
        <v>9785493</v>
      </c>
      <c r="Y12" s="65">
        <v>-4643370</v>
      </c>
      <c r="Z12" s="145">
        <v>-47.45</v>
      </c>
      <c r="AA12" s="160">
        <v>9785493</v>
      </c>
    </row>
    <row r="13" spans="1:27" ht="13.5">
      <c r="A13" s="196" t="s">
        <v>109</v>
      </c>
      <c r="B13" s="200"/>
      <c r="C13" s="160">
        <v>39909783</v>
      </c>
      <c r="D13" s="160"/>
      <c r="E13" s="161">
        <v>33334378</v>
      </c>
      <c r="F13" s="65">
        <v>40000000</v>
      </c>
      <c r="G13" s="65">
        <v>0</v>
      </c>
      <c r="H13" s="65">
        <v>4845730</v>
      </c>
      <c r="I13" s="65">
        <v>2258497</v>
      </c>
      <c r="J13" s="65">
        <v>7104227</v>
      </c>
      <c r="K13" s="65">
        <v>3052752</v>
      </c>
      <c r="L13" s="65">
        <v>2626153</v>
      </c>
      <c r="M13" s="65">
        <v>1219429</v>
      </c>
      <c r="N13" s="65">
        <v>6898334</v>
      </c>
      <c r="O13" s="65">
        <v>2053578</v>
      </c>
      <c r="P13" s="65">
        <v>2366062</v>
      </c>
      <c r="Q13" s="65">
        <v>11137163</v>
      </c>
      <c r="R13" s="65">
        <v>15556803</v>
      </c>
      <c r="S13" s="65">
        <v>2034204</v>
      </c>
      <c r="T13" s="65">
        <v>7968496</v>
      </c>
      <c r="U13" s="65">
        <v>4692887</v>
      </c>
      <c r="V13" s="65">
        <v>14695587</v>
      </c>
      <c r="W13" s="65">
        <v>44254951</v>
      </c>
      <c r="X13" s="65">
        <v>40000000</v>
      </c>
      <c r="Y13" s="65">
        <v>4254951</v>
      </c>
      <c r="Z13" s="145">
        <v>10.64</v>
      </c>
      <c r="AA13" s="160">
        <v>40000000</v>
      </c>
    </row>
    <row r="14" spans="1:27" ht="13.5">
      <c r="A14" s="196" t="s">
        <v>110</v>
      </c>
      <c r="B14" s="200"/>
      <c r="C14" s="160">
        <v>100187483</v>
      </c>
      <c r="D14" s="160"/>
      <c r="E14" s="161">
        <v>63489805</v>
      </c>
      <c r="F14" s="65">
        <v>70016290</v>
      </c>
      <c r="G14" s="65">
        <v>9579715</v>
      </c>
      <c r="H14" s="65">
        <v>9684369</v>
      </c>
      <c r="I14" s="65">
        <v>9937180</v>
      </c>
      <c r="J14" s="65">
        <v>29201264</v>
      </c>
      <c r="K14" s="65">
        <v>10086175</v>
      </c>
      <c r="L14" s="65">
        <v>10290803</v>
      </c>
      <c r="M14" s="65">
        <v>10528578</v>
      </c>
      <c r="N14" s="65">
        <v>30905556</v>
      </c>
      <c r="O14" s="65">
        <v>10812970</v>
      </c>
      <c r="P14" s="65">
        <v>10573004</v>
      </c>
      <c r="Q14" s="65">
        <v>10828192</v>
      </c>
      <c r="R14" s="65">
        <v>32214166</v>
      </c>
      <c r="S14" s="65">
        <v>11099226</v>
      </c>
      <c r="T14" s="65">
        <v>11052137</v>
      </c>
      <c r="U14" s="65">
        <v>11078400</v>
      </c>
      <c r="V14" s="65">
        <v>33229763</v>
      </c>
      <c r="W14" s="65">
        <v>125550749</v>
      </c>
      <c r="X14" s="65">
        <v>70016290</v>
      </c>
      <c r="Y14" s="65">
        <v>55534459</v>
      </c>
      <c r="Z14" s="145">
        <v>79.32</v>
      </c>
      <c r="AA14" s="160">
        <v>70016290</v>
      </c>
    </row>
    <row r="15" spans="1:27" ht="13.5">
      <c r="A15" s="196" t="s">
        <v>111</v>
      </c>
      <c r="B15" s="200"/>
      <c r="C15" s="160">
        <v>0</v>
      </c>
      <c r="D15" s="160"/>
      <c r="E15" s="161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145">
        <v>0</v>
      </c>
      <c r="AA15" s="160">
        <v>0</v>
      </c>
    </row>
    <row r="16" spans="1:27" ht="13.5">
      <c r="A16" s="196" t="s">
        <v>112</v>
      </c>
      <c r="B16" s="200"/>
      <c r="C16" s="160">
        <v>2570809</v>
      </c>
      <c r="D16" s="160"/>
      <c r="E16" s="161">
        <v>7250305</v>
      </c>
      <c r="F16" s="65">
        <v>6072849</v>
      </c>
      <c r="G16" s="65">
        <v>254105</v>
      </c>
      <c r="H16" s="65">
        <v>167330</v>
      </c>
      <c r="I16" s="65">
        <v>665179</v>
      </c>
      <c r="J16" s="65">
        <v>1086614</v>
      </c>
      <c r="K16" s="65">
        <v>340922</v>
      </c>
      <c r="L16" s="65">
        <v>547205</v>
      </c>
      <c r="M16" s="65">
        <v>794400</v>
      </c>
      <c r="N16" s="65">
        <v>1682527</v>
      </c>
      <c r="O16" s="65">
        <v>4294</v>
      </c>
      <c r="P16" s="65">
        <v>972636</v>
      </c>
      <c r="Q16" s="65">
        <v>629128</v>
      </c>
      <c r="R16" s="65">
        <v>1606058</v>
      </c>
      <c r="S16" s="65">
        <v>552175</v>
      </c>
      <c r="T16" s="65">
        <v>329537</v>
      </c>
      <c r="U16" s="65">
        <v>737151</v>
      </c>
      <c r="V16" s="65">
        <v>1618863</v>
      </c>
      <c r="W16" s="65">
        <v>5994062</v>
      </c>
      <c r="X16" s="65">
        <v>6072849</v>
      </c>
      <c r="Y16" s="65">
        <v>-78787</v>
      </c>
      <c r="Z16" s="145">
        <v>-1.3</v>
      </c>
      <c r="AA16" s="160">
        <v>6072849</v>
      </c>
    </row>
    <row r="17" spans="1:27" ht="13.5">
      <c r="A17" s="196" t="s">
        <v>113</v>
      </c>
      <c r="B17" s="200"/>
      <c r="C17" s="160">
        <v>8649832</v>
      </c>
      <c r="D17" s="160"/>
      <c r="E17" s="161">
        <v>9055640</v>
      </c>
      <c r="F17" s="65">
        <v>9055640</v>
      </c>
      <c r="G17" s="65">
        <v>621548</v>
      </c>
      <c r="H17" s="65">
        <v>1260</v>
      </c>
      <c r="I17" s="65">
        <v>826504</v>
      </c>
      <c r="J17" s="65">
        <v>1449312</v>
      </c>
      <c r="K17" s="65">
        <v>993831</v>
      </c>
      <c r="L17" s="65">
        <v>768689</v>
      </c>
      <c r="M17" s="65">
        <v>328085</v>
      </c>
      <c r="N17" s="65">
        <v>2090605</v>
      </c>
      <c r="O17" s="65">
        <v>592216</v>
      </c>
      <c r="P17" s="65">
        <v>1448161</v>
      </c>
      <c r="Q17" s="65">
        <v>979529</v>
      </c>
      <c r="R17" s="65">
        <v>3019906</v>
      </c>
      <c r="S17" s="65">
        <v>787091</v>
      </c>
      <c r="T17" s="65">
        <v>301184</v>
      </c>
      <c r="U17" s="65">
        <v>1309214</v>
      </c>
      <c r="V17" s="65">
        <v>2397489</v>
      </c>
      <c r="W17" s="65">
        <v>8957312</v>
      </c>
      <c r="X17" s="65">
        <v>9055640</v>
      </c>
      <c r="Y17" s="65">
        <v>-98328</v>
      </c>
      <c r="Z17" s="145">
        <v>-1.09</v>
      </c>
      <c r="AA17" s="160">
        <v>9055640</v>
      </c>
    </row>
    <row r="18" spans="1:27" ht="13.5">
      <c r="A18" s="198" t="s">
        <v>114</v>
      </c>
      <c r="B18" s="197"/>
      <c r="C18" s="160">
        <v>12590558</v>
      </c>
      <c r="D18" s="160"/>
      <c r="E18" s="161">
        <v>14703826</v>
      </c>
      <c r="F18" s="65">
        <v>14703826</v>
      </c>
      <c r="G18" s="65">
        <v>-698059</v>
      </c>
      <c r="H18" s="65">
        <v>-2780884</v>
      </c>
      <c r="I18" s="65">
        <v>-460403</v>
      </c>
      <c r="J18" s="65">
        <v>-3939346</v>
      </c>
      <c r="K18" s="65">
        <v>1510672</v>
      </c>
      <c r="L18" s="65">
        <v>2151860</v>
      </c>
      <c r="M18" s="65">
        <v>-2790701</v>
      </c>
      <c r="N18" s="65">
        <v>871831</v>
      </c>
      <c r="O18" s="65">
        <v>1985516</v>
      </c>
      <c r="P18" s="65">
        <v>4983646</v>
      </c>
      <c r="Q18" s="65">
        <v>2424767</v>
      </c>
      <c r="R18" s="65">
        <v>9393929</v>
      </c>
      <c r="S18" s="65">
        <v>1406700</v>
      </c>
      <c r="T18" s="65">
        <v>-6780262</v>
      </c>
      <c r="U18" s="65">
        <v>4753891</v>
      </c>
      <c r="V18" s="65">
        <v>-619671</v>
      </c>
      <c r="W18" s="65">
        <v>5706743</v>
      </c>
      <c r="X18" s="65">
        <v>14703826</v>
      </c>
      <c r="Y18" s="65">
        <v>-8997083</v>
      </c>
      <c r="Z18" s="145">
        <v>-61.19</v>
      </c>
      <c r="AA18" s="160">
        <v>14703826</v>
      </c>
    </row>
    <row r="19" spans="1:27" ht="13.5">
      <c r="A19" s="196" t="s">
        <v>34</v>
      </c>
      <c r="B19" s="200"/>
      <c r="C19" s="160">
        <v>311944147</v>
      </c>
      <c r="D19" s="160"/>
      <c r="E19" s="161">
        <v>258943660</v>
      </c>
      <c r="F19" s="65">
        <v>266597883</v>
      </c>
      <c r="G19" s="65">
        <v>94556562</v>
      </c>
      <c r="H19" s="65">
        <v>1750000</v>
      </c>
      <c r="I19" s="65">
        <v>1183773</v>
      </c>
      <c r="J19" s="65">
        <v>97490335</v>
      </c>
      <c r="K19" s="65">
        <v>62743</v>
      </c>
      <c r="L19" s="65">
        <v>0</v>
      </c>
      <c r="M19" s="65">
        <v>75255000</v>
      </c>
      <c r="N19" s="65">
        <v>75317743</v>
      </c>
      <c r="O19" s="65">
        <v>418000</v>
      </c>
      <c r="P19" s="65">
        <v>0</v>
      </c>
      <c r="Q19" s="65">
        <v>3330597</v>
      </c>
      <c r="R19" s="65">
        <v>3748597</v>
      </c>
      <c r="S19" s="65">
        <v>0</v>
      </c>
      <c r="T19" s="65">
        <v>0</v>
      </c>
      <c r="U19" s="65">
        <v>57917000</v>
      </c>
      <c r="V19" s="65">
        <v>57917000</v>
      </c>
      <c r="W19" s="65">
        <v>234473675</v>
      </c>
      <c r="X19" s="65">
        <v>266597883</v>
      </c>
      <c r="Y19" s="65">
        <v>-32124208</v>
      </c>
      <c r="Z19" s="145">
        <v>-12.05</v>
      </c>
      <c r="AA19" s="160">
        <v>266597883</v>
      </c>
    </row>
    <row r="20" spans="1:27" ht="13.5">
      <c r="A20" s="196" t="s">
        <v>35</v>
      </c>
      <c r="B20" s="200" t="s">
        <v>96</v>
      </c>
      <c r="C20" s="160">
        <v>19160765</v>
      </c>
      <c r="D20" s="160"/>
      <c r="E20" s="161">
        <v>34595420</v>
      </c>
      <c r="F20" s="59">
        <v>35837956</v>
      </c>
      <c r="G20" s="59">
        <v>874654</v>
      </c>
      <c r="H20" s="59">
        <v>1898666</v>
      </c>
      <c r="I20" s="59">
        <v>1413913</v>
      </c>
      <c r="J20" s="59">
        <v>4187233</v>
      </c>
      <c r="K20" s="59">
        <v>1048191</v>
      </c>
      <c r="L20" s="59">
        <v>962605</v>
      </c>
      <c r="M20" s="59">
        <v>838302</v>
      </c>
      <c r="N20" s="59">
        <v>2849098</v>
      </c>
      <c r="O20" s="59">
        <v>1963845</v>
      </c>
      <c r="P20" s="59">
        <v>1419685</v>
      </c>
      <c r="Q20" s="59">
        <v>1479906</v>
      </c>
      <c r="R20" s="59">
        <v>4863436</v>
      </c>
      <c r="S20" s="59">
        <v>1189652</v>
      </c>
      <c r="T20" s="59">
        <v>2125802</v>
      </c>
      <c r="U20" s="59">
        <v>2876557</v>
      </c>
      <c r="V20" s="59">
        <v>6192011</v>
      </c>
      <c r="W20" s="59">
        <v>18091778</v>
      </c>
      <c r="X20" s="59">
        <v>35837956</v>
      </c>
      <c r="Y20" s="59">
        <v>-17746178</v>
      </c>
      <c r="Z20" s="199">
        <v>-49.52</v>
      </c>
      <c r="AA20" s="135">
        <v>35837956</v>
      </c>
    </row>
    <row r="21" spans="1:27" ht="13.5">
      <c r="A21" s="196" t="s">
        <v>115</v>
      </c>
      <c r="B21" s="200"/>
      <c r="C21" s="160">
        <v>1441012</v>
      </c>
      <c r="D21" s="160"/>
      <c r="E21" s="161">
        <v>0</v>
      </c>
      <c r="F21" s="65">
        <v>80088</v>
      </c>
      <c r="G21" s="65">
        <v>0</v>
      </c>
      <c r="H21" s="65">
        <v>0</v>
      </c>
      <c r="I21" s="87">
        <v>0</v>
      </c>
      <c r="J21" s="65">
        <v>0</v>
      </c>
      <c r="K21" s="65">
        <v>0</v>
      </c>
      <c r="L21" s="65">
        <v>40044</v>
      </c>
      <c r="M21" s="65">
        <v>0</v>
      </c>
      <c r="N21" s="65">
        <v>40044</v>
      </c>
      <c r="O21" s="65">
        <v>0</v>
      </c>
      <c r="P21" s="87">
        <v>-36000</v>
      </c>
      <c r="Q21" s="65">
        <v>0</v>
      </c>
      <c r="R21" s="65">
        <v>-36000</v>
      </c>
      <c r="S21" s="65">
        <v>0</v>
      </c>
      <c r="T21" s="65">
        <v>0</v>
      </c>
      <c r="U21" s="65">
        <v>-316911</v>
      </c>
      <c r="V21" s="65">
        <v>-316911</v>
      </c>
      <c r="W21" s="87">
        <v>-312867</v>
      </c>
      <c r="X21" s="65">
        <v>80088</v>
      </c>
      <c r="Y21" s="65">
        <v>-392955</v>
      </c>
      <c r="Z21" s="145">
        <v>-490.65</v>
      </c>
      <c r="AA21" s="160">
        <v>80088</v>
      </c>
    </row>
    <row r="22" spans="1:27" ht="24.75" customHeight="1">
      <c r="A22" s="201" t="s">
        <v>36</v>
      </c>
      <c r="B22" s="202"/>
      <c r="C22" s="203">
        <f aca="true" t="shared" si="0" ref="C22:Y22">SUM(C5:C21)</f>
        <v>2021341260</v>
      </c>
      <c r="D22" s="203">
        <f>SUM(D5:D21)</f>
        <v>0</v>
      </c>
      <c r="E22" s="204">
        <f t="shared" si="0"/>
        <v>2246388555</v>
      </c>
      <c r="F22" s="205">
        <f t="shared" si="0"/>
        <v>2277810641</v>
      </c>
      <c r="G22" s="205">
        <f t="shared" si="0"/>
        <v>213087876</v>
      </c>
      <c r="H22" s="205">
        <f t="shared" si="0"/>
        <v>132477140</v>
      </c>
      <c r="I22" s="205">
        <f t="shared" si="0"/>
        <v>128672908</v>
      </c>
      <c r="J22" s="205">
        <f t="shared" si="0"/>
        <v>474237924</v>
      </c>
      <c r="K22" s="205">
        <f t="shared" si="0"/>
        <v>175914426</v>
      </c>
      <c r="L22" s="205">
        <f t="shared" si="0"/>
        <v>173202566</v>
      </c>
      <c r="M22" s="205">
        <f t="shared" si="0"/>
        <v>195559624</v>
      </c>
      <c r="N22" s="205">
        <f t="shared" si="0"/>
        <v>544676616</v>
      </c>
      <c r="O22" s="205">
        <f t="shared" si="0"/>
        <v>147849061</v>
      </c>
      <c r="P22" s="205">
        <f t="shared" si="0"/>
        <v>126647262</v>
      </c>
      <c r="Q22" s="205">
        <f t="shared" si="0"/>
        <v>143774743</v>
      </c>
      <c r="R22" s="205">
        <f t="shared" si="0"/>
        <v>418271066</v>
      </c>
      <c r="S22" s="205">
        <f t="shared" si="0"/>
        <v>185700792</v>
      </c>
      <c r="T22" s="205">
        <f t="shared" si="0"/>
        <v>52548623</v>
      </c>
      <c r="U22" s="205">
        <f t="shared" si="0"/>
        <v>191758132</v>
      </c>
      <c r="V22" s="205">
        <f t="shared" si="0"/>
        <v>430007547</v>
      </c>
      <c r="W22" s="205">
        <f t="shared" si="0"/>
        <v>1867193153</v>
      </c>
      <c r="X22" s="205">
        <f t="shared" si="0"/>
        <v>2277810641</v>
      </c>
      <c r="Y22" s="205">
        <f t="shared" si="0"/>
        <v>-410617488</v>
      </c>
      <c r="Z22" s="206">
        <f>+IF(X22&lt;&gt;0,+(Y22/X22)*100,0)</f>
        <v>-18.026849142285663</v>
      </c>
      <c r="AA22" s="203">
        <f>SUM(AA5:AA21)</f>
        <v>2277810641</v>
      </c>
    </row>
    <row r="23" spans="1:27" ht="4.5" customHeight="1">
      <c r="A23" s="150"/>
      <c r="B23" s="200"/>
      <c r="C23" s="135"/>
      <c r="D23" s="135"/>
      <c r="E23" s="134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99"/>
      <c r="AA23" s="135"/>
    </row>
    <row r="24" spans="1:27" ht="13.5">
      <c r="A24" s="151" t="s">
        <v>116</v>
      </c>
      <c r="B24" s="207"/>
      <c r="C24" s="135"/>
      <c r="D24" s="135"/>
      <c r="E24" s="134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199"/>
      <c r="AA24" s="135"/>
    </row>
    <row r="25" spans="1:27" ht="13.5">
      <c r="A25" s="198" t="s">
        <v>117</v>
      </c>
      <c r="B25" s="197" t="s">
        <v>96</v>
      </c>
      <c r="C25" s="160">
        <v>308405936</v>
      </c>
      <c r="D25" s="160"/>
      <c r="E25" s="161">
        <v>318569938</v>
      </c>
      <c r="F25" s="65">
        <v>329325687</v>
      </c>
      <c r="G25" s="65">
        <v>25018568</v>
      </c>
      <c r="H25" s="65">
        <v>24029942</v>
      </c>
      <c r="I25" s="65">
        <v>29470787</v>
      </c>
      <c r="J25" s="65">
        <v>78519297</v>
      </c>
      <c r="K25" s="65">
        <v>28919222</v>
      </c>
      <c r="L25" s="65">
        <v>28475816</v>
      </c>
      <c r="M25" s="65">
        <v>28683986</v>
      </c>
      <c r="N25" s="65">
        <v>86079024</v>
      </c>
      <c r="O25" s="65">
        <v>29569071</v>
      </c>
      <c r="P25" s="65">
        <v>28008930</v>
      </c>
      <c r="Q25" s="65">
        <v>28887978</v>
      </c>
      <c r="R25" s="65">
        <v>86465979</v>
      </c>
      <c r="S25" s="65">
        <v>27312940</v>
      </c>
      <c r="T25" s="65">
        <v>29064635</v>
      </c>
      <c r="U25" s="65">
        <v>30949357</v>
      </c>
      <c r="V25" s="65">
        <v>87326932</v>
      </c>
      <c r="W25" s="65">
        <v>338391232</v>
      </c>
      <c r="X25" s="65">
        <v>329325687</v>
      </c>
      <c r="Y25" s="65">
        <v>9065545</v>
      </c>
      <c r="Z25" s="145">
        <v>2.75</v>
      </c>
      <c r="AA25" s="160">
        <v>329325687</v>
      </c>
    </row>
    <row r="26" spans="1:27" ht="13.5">
      <c r="A26" s="198" t="s">
        <v>38</v>
      </c>
      <c r="B26" s="197"/>
      <c r="C26" s="160">
        <v>20889362</v>
      </c>
      <c r="D26" s="160"/>
      <c r="E26" s="161">
        <v>21300699</v>
      </c>
      <c r="F26" s="65">
        <v>22745542</v>
      </c>
      <c r="G26" s="65">
        <v>1802382</v>
      </c>
      <c r="H26" s="65">
        <v>1795693</v>
      </c>
      <c r="I26" s="65">
        <v>1797693</v>
      </c>
      <c r="J26" s="65">
        <v>5395768</v>
      </c>
      <c r="K26" s="65">
        <v>1793743</v>
      </c>
      <c r="L26" s="65">
        <v>1793523</v>
      </c>
      <c r="M26" s="65">
        <v>1790153</v>
      </c>
      <c r="N26" s="65">
        <v>5377419</v>
      </c>
      <c r="O26" s="65">
        <v>2484463</v>
      </c>
      <c r="P26" s="65">
        <v>1891160</v>
      </c>
      <c r="Q26" s="65">
        <v>1893060</v>
      </c>
      <c r="R26" s="65">
        <v>6268683</v>
      </c>
      <c r="S26" s="65">
        <v>1886096</v>
      </c>
      <c r="T26" s="65">
        <v>1892160</v>
      </c>
      <c r="U26" s="65">
        <v>1892460</v>
      </c>
      <c r="V26" s="65">
        <v>5670716</v>
      </c>
      <c r="W26" s="65">
        <v>22712586</v>
      </c>
      <c r="X26" s="65">
        <v>22745542</v>
      </c>
      <c r="Y26" s="65">
        <v>-32956</v>
      </c>
      <c r="Z26" s="145">
        <v>-0.14</v>
      </c>
      <c r="AA26" s="160">
        <v>22745542</v>
      </c>
    </row>
    <row r="27" spans="1:27" ht="13.5">
      <c r="A27" s="198" t="s">
        <v>118</v>
      </c>
      <c r="B27" s="197" t="s">
        <v>99</v>
      </c>
      <c r="C27" s="160">
        <v>265246369</v>
      </c>
      <c r="D27" s="160"/>
      <c r="E27" s="161">
        <v>155000000</v>
      </c>
      <c r="F27" s="65">
        <v>125000000</v>
      </c>
      <c r="G27" s="65">
        <v>12916667</v>
      </c>
      <c r="H27" s="65">
        <v>12916667</v>
      </c>
      <c r="I27" s="65">
        <v>12916667</v>
      </c>
      <c r="J27" s="65">
        <v>38750001</v>
      </c>
      <c r="K27" s="65">
        <v>12916667</v>
      </c>
      <c r="L27" s="65">
        <v>12916667</v>
      </c>
      <c r="M27" s="65">
        <v>12916667</v>
      </c>
      <c r="N27" s="65">
        <v>38750001</v>
      </c>
      <c r="O27" s="65">
        <v>12916667</v>
      </c>
      <c r="P27" s="65">
        <v>12916667</v>
      </c>
      <c r="Q27" s="65">
        <v>12916667</v>
      </c>
      <c r="R27" s="65">
        <v>38750001</v>
      </c>
      <c r="S27" s="65">
        <v>10416667</v>
      </c>
      <c r="T27" s="65">
        <v>10416667</v>
      </c>
      <c r="U27" s="65">
        <v>0</v>
      </c>
      <c r="V27" s="65">
        <v>20833334</v>
      </c>
      <c r="W27" s="65">
        <v>137083337</v>
      </c>
      <c r="X27" s="65">
        <v>125000000</v>
      </c>
      <c r="Y27" s="65">
        <v>12083337</v>
      </c>
      <c r="Z27" s="145">
        <v>9.67</v>
      </c>
      <c r="AA27" s="160">
        <v>125000000</v>
      </c>
    </row>
    <row r="28" spans="1:27" ht="13.5">
      <c r="A28" s="198" t="s">
        <v>39</v>
      </c>
      <c r="B28" s="197" t="s">
        <v>96</v>
      </c>
      <c r="C28" s="160">
        <v>98662224</v>
      </c>
      <c r="D28" s="160"/>
      <c r="E28" s="161">
        <v>100491788</v>
      </c>
      <c r="F28" s="65">
        <v>105491788</v>
      </c>
      <c r="G28" s="65">
        <v>0</v>
      </c>
      <c r="H28" s="65">
        <v>16179083</v>
      </c>
      <c r="I28" s="65">
        <v>8089545</v>
      </c>
      <c r="J28" s="65">
        <v>24268628</v>
      </c>
      <c r="K28" s="65">
        <v>8089545</v>
      </c>
      <c r="L28" s="65">
        <v>8089542</v>
      </c>
      <c r="M28" s="65">
        <v>8089542</v>
      </c>
      <c r="N28" s="65">
        <v>24268629</v>
      </c>
      <c r="O28" s="65">
        <v>8089542</v>
      </c>
      <c r="P28" s="65">
        <v>8089542</v>
      </c>
      <c r="Q28" s="65">
        <v>8089542</v>
      </c>
      <c r="R28" s="65">
        <v>24268626</v>
      </c>
      <c r="S28" s="65">
        <v>8089542</v>
      </c>
      <c r="T28" s="65">
        <v>8089542</v>
      </c>
      <c r="U28" s="65">
        <v>8089545</v>
      </c>
      <c r="V28" s="65">
        <v>24268629</v>
      </c>
      <c r="W28" s="65">
        <v>97074512</v>
      </c>
      <c r="X28" s="65">
        <v>105491788</v>
      </c>
      <c r="Y28" s="65">
        <v>-8417276</v>
      </c>
      <c r="Z28" s="145">
        <v>-7.98</v>
      </c>
      <c r="AA28" s="160">
        <v>105491788</v>
      </c>
    </row>
    <row r="29" spans="1:27" ht="13.5">
      <c r="A29" s="198" t="s">
        <v>40</v>
      </c>
      <c r="B29" s="197"/>
      <c r="C29" s="160">
        <v>13566984</v>
      </c>
      <c r="D29" s="160"/>
      <c r="E29" s="161">
        <v>19833450</v>
      </c>
      <c r="F29" s="65">
        <v>25853607</v>
      </c>
      <c r="G29" s="65">
        <v>1652788</v>
      </c>
      <c r="H29" s="65">
        <v>1652789</v>
      </c>
      <c r="I29" s="65">
        <v>1652789</v>
      </c>
      <c r="J29" s="65">
        <v>4958366</v>
      </c>
      <c r="K29" s="65">
        <v>1652789</v>
      </c>
      <c r="L29" s="65">
        <v>4662867</v>
      </c>
      <c r="M29" s="65">
        <v>1652788</v>
      </c>
      <c r="N29" s="65">
        <v>7968444</v>
      </c>
      <c r="O29" s="65">
        <v>-1357287</v>
      </c>
      <c r="P29" s="65">
        <v>1652788</v>
      </c>
      <c r="Q29" s="65">
        <v>1652788</v>
      </c>
      <c r="R29" s="65">
        <v>1948289</v>
      </c>
      <c r="S29" s="65">
        <v>1652789</v>
      </c>
      <c r="T29" s="65">
        <v>4598020</v>
      </c>
      <c r="U29" s="65">
        <v>0</v>
      </c>
      <c r="V29" s="65">
        <v>6250809</v>
      </c>
      <c r="W29" s="65">
        <v>21125908</v>
      </c>
      <c r="X29" s="65">
        <v>25853607</v>
      </c>
      <c r="Y29" s="65">
        <v>-4727699</v>
      </c>
      <c r="Z29" s="145">
        <v>-18.29</v>
      </c>
      <c r="AA29" s="160">
        <v>25853607</v>
      </c>
    </row>
    <row r="30" spans="1:27" ht="13.5">
      <c r="A30" s="198" t="s">
        <v>119</v>
      </c>
      <c r="B30" s="197" t="s">
        <v>96</v>
      </c>
      <c r="C30" s="160">
        <v>946856758</v>
      </c>
      <c r="D30" s="160"/>
      <c r="E30" s="161">
        <v>1251583859</v>
      </c>
      <c r="F30" s="65">
        <v>1256583859</v>
      </c>
      <c r="G30" s="65">
        <v>68614547</v>
      </c>
      <c r="H30" s="65">
        <v>95157402</v>
      </c>
      <c r="I30" s="65">
        <v>98558804</v>
      </c>
      <c r="J30" s="65">
        <v>262330753</v>
      </c>
      <c r="K30" s="65">
        <v>43402957</v>
      </c>
      <c r="L30" s="65">
        <v>49053139</v>
      </c>
      <c r="M30" s="65">
        <v>86668846</v>
      </c>
      <c r="N30" s="65">
        <v>179124942</v>
      </c>
      <c r="O30" s="65">
        <v>65159567</v>
      </c>
      <c r="P30" s="65">
        <v>62847129</v>
      </c>
      <c r="Q30" s="65">
        <v>47220266</v>
      </c>
      <c r="R30" s="65">
        <v>175226962</v>
      </c>
      <c r="S30" s="65">
        <v>48026494</v>
      </c>
      <c r="T30" s="65">
        <v>45858471</v>
      </c>
      <c r="U30" s="65">
        <v>23678042</v>
      </c>
      <c r="V30" s="65">
        <v>117563007</v>
      </c>
      <c r="W30" s="65">
        <v>734245664</v>
      </c>
      <c r="X30" s="65">
        <v>1256583859</v>
      </c>
      <c r="Y30" s="65">
        <v>-522338195</v>
      </c>
      <c r="Z30" s="145">
        <v>-41.57</v>
      </c>
      <c r="AA30" s="160">
        <v>1256583859</v>
      </c>
    </row>
    <row r="31" spans="1:27" ht="13.5">
      <c r="A31" s="198" t="s">
        <v>120</v>
      </c>
      <c r="B31" s="197" t="s">
        <v>121</v>
      </c>
      <c r="C31" s="160">
        <v>30528132</v>
      </c>
      <c r="D31" s="160"/>
      <c r="E31" s="161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145">
        <v>0</v>
      </c>
      <c r="AA31" s="160">
        <v>0</v>
      </c>
    </row>
    <row r="32" spans="1:27" ht="13.5">
      <c r="A32" s="198" t="s">
        <v>122</v>
      </c>
      <c r="B32" s="197"/>
      <c r="C32" s="160">
        <v>85352435</v>
      </c>
      <c r="D32" s="160"/>
      <c r="E32" s="161">
        <v>101788581</v>
      </c>
      <c r="F32" s="65">
        <v>117351263</v>
      </c>
      <c r="G32" s="65">
        <v>7139899</v>
      </c>
      <c r="H32" s="65">
        <v>2239389</v>
      </c>
      <c r="I32" s="65">
        <v>12380307</v>
      </c>
      <c r="J32" s="65">
        <v>21759595</v>
      </c>
      <c r="K32" s="65">
        <v>6111916</v>
      </c>
      <c r="L32" s="65">
        <v>5311563</v>
      </c>
      <c r="M32" s="65">
        <v>8583180</v>
      </c>
      <c r="N32" s="65">
        <v>20006659</v>
      </c>
      <c r="O32" s="65">
        <v>12884332</v>
      </c>
      <c r="P32" s="65">
        <v>8403346</v>
      </c>
      <c r="Q32" s="65">
        <v>4095451</v>
      </c>
      <c r="R32" s="65">
        <v>25383129</v>
      </c>
      <c r="S32" s="65">
        <v>7902905</v>
      </c>
      <c r="T32" s="65">
        <v>7583855</v>
      </c>
      <c r="U32" s="65">
        <v>20158788</v>
      </c>
      <c r="V32" s="65">
        <v>35645548</v>
      </c>
      <c r="W32" s="65">
        <v>102794931</v>
      </c>
      <c r="X32" s="65">
        <v>117351263</v>
      </c>
      <c r="Y32" s="65">
        <v>-14556332</v>
      </c>
      <c r="Z32" s="145">
        <v>-12.4</v>
      </c>
      <c r="AA32" s="160">
        <v>117351263</v>
      </c>
    </row>
    <row r="33" spans="1:27" ht="13.5">
      <c r="A33" s="198" t="s">
        <v>42</v>
      </c>
      <c r="B33" s="197"/>
      <c r="C33" s="160">
        <v>0</v>
      </c>
      <c r="D33" s="160"/>
      <c r="E33" s="161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145">
        <v>0</v>
      </c>
      <c r="AA33" s="160">
        <v>0</v>
      </c>
    </row>
    <row r="34" spans="1:27" ht="13.5">
      <c r="A34" s="198" t="s">
        <v>43</v>
      </c>
      <c r="B34" s="197" t="s">
        <v>123</v>
      </c>
      <c r="C34" s="160">
        <v>169723482</v>
      </c>
      <c r="D34" s="160"/>
      <c r="E34" s="161">
        <v>274094289</v>
      </c>
      <c r="F34" s="65">
        <v>295140200</v>
      </c>
      <c r="G34" s="65">
        <v>13747651</v>
      </c>
      <c r="H34" s="65">
        <v>4440499</v>
      </c>
      <c r="I34" s="65">
        <v>17928554</v>
      </c>
      <c r="J34" s="65">
        <v>36116704</v>
      </c>
      <c r="K34" s="65">
        <v>15551299</v>
      </c>
      <c r="L34" s="65">
        <v>17323289</v>
      </c>
      <c r="M34" s="65">
        <v>24564544</v>
      </c>
      <c r="N34" s="65">
        <v>57439132</v>
      </c>
      <c r="O34" s="65">
        <v>10636356</v>
      </c>
      <c r="P34" s="65">
        <v>19160624</v>
      </c>
      <c r="Q34" s="65">
        <v>19943605</v>
      </c>
      <c r="R34" s="65">
        <v>49740585</v>
      </c>
      <c r="S34" s="65">
        <v>17722558</v>
      </c>
      <c r="T34" s="65">
        <v>24382695</v>
      </c>
      <c r="U34" s="65">
        <v>39847364</v>
      </c>
      <c r="V34" s="65">
        <v>81952617</v>
      </c>
      <c r="W34" s="65">
        <v>225249038</v>
      </c>
      <c r="X34" s="65">
        <v>295140200</v>
      </c>
      <c r="Y34" s="65">
        <v>-69891162</v>
      </c>
      <c r="Z34" s="145">
        <v>-23.68</v>
      </c>
      <c r="AA34" s="160">
        <v>295140200</v>
      </c>
    </row>
    <row r="35" spans="1:27" ht="13.5">
      <c r="A35" s="196" t="s">
        <v>124</v>
      </c>
      <c r="B35" s="200"/>
      <c r="C35" s="160">
        <v>0</v>
      </c>
      <c r="D35" s="160"/>
      <c r="E35" s="161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5">
        <v>0</v>
      </c>
      <c r="V35" s="65">
        <v>0</v>
      </c>
      <c r="W35" s="65">
        <v>0</v>
      </c>
      <c r="X35" s="65">
        <v>0</v>
      </c>
      <c r="Y35" s="65">
        <v>0</v>
      </c>
      <c r="Z35" s="145">
        <v>0</v>
      </c>
      <c r="AA35" s="160">
        <v>0</v>
      </c>
    </row>
    <row r="36" spans="1:27" ht="12.75">
      <c r="A36" s="208" t="s">
        <v>44</v>
      </c>
      <c r="B36" s="202"/>
      <c r="C36" s="203">
        <f aca="true" t="shared" si="1" ref="C36:Y36">SUM(C25:C35)</f>
        <v>1939231682</v>
      </c>
      <c r="D36" s="203">
        <f>SUM(D25:D35)</f>
        <v>0</v>
      </c>
      <c r="E36" s="204">
        <f t="shared" si="1"/>
        <v>2242662604</v>
      </c>
      <c r="F36" s="205">
        <f t="shared" si="1"/>
        <v>2277491946</v>
      </c>
      <c r="G36" s="205">
        <f t="shared" si="1"/>
        <v>130892502</v>
      </c>
      <c r="H36" s="205">
        <f t="shared" si="1"/>
        <v>158411464</v>
      </c>
      <c r="I36" s="205">
        <f t="shared" si="1"/>
        <v>182795146</v>
      </c>
      <c r="J36" s="205">
        <f t="shared" si="1"/>
        <v>472099112</v>
      </c>
      <c r="K36" s="205">
        <f t="shared" si="1"/>
        <v>118438138</v>
      </c>
      <c r="L36" s="205">
        <f t="shared" si="1"/>
        <v>127626406</v>
      </c>
      <c r="M36" s="205">
        <f t="shared" si="1"/>
        <v>172949706</v>
      </c>
      <c r="N36" s="205">
        <f t="shared" si="1"/>
        <v>419014250</v>
      </c>
      <c r="O36" s="205">
        <f t="shared" si="1"/>
        <v>140382711</v>
      </c>
      <c r="P36" s="205">
        <f t="shared" si="1"/>
        <v>142970186</v>
      </c>
      <c r="Q36" s="205">
        <f t="shared" si="1"/>
        <v>124699357</v>
      </c>
      <c r="R36" s="205">
        <f t="shared" si="1"/>
        <v>408052254</v>
      </c>
      <c r="S36" s="205">
        <f t="shared" si="1"/>
        <v>123009991</v>
      </c>
      <c r="T36" s="205">
        <f t="shared" si="1"/>
        <v>131886045</v>
      </c>
      <c r="U36" s="205">
        <f t="shared" si="1"/>
        <v>124615556</v>
      </c>
      <c r="V36" s="205">
        <f t="shared" si="1"/>
        <v>379511592</v>
      </c>
      <c r="W36" s="205">
        <f t="shared" si="1"/>
        <v>1678677208</v>
      </c>
      <c r="X36" s="205">
        <f t="shared" si="1"/>
        <v>2277491946</v>
      </c>
      <c r="Y36" s="205">
        <f t="shared" si="1"/>
        <v>-598814738</v>
      </c>
      <c r="Z36" s="206">
        <f>+IF(X36&lt;&gt;0,+(Y36/X36)*100,0)</f>
        <v>-26.292726920580733</v>
      </c>
      <c r="AA36" s="203">
        <f>SUM(AA25:AA35)</f>
        <v>2277491946</v>
      </c>
    </row>
    <row r="37" spans="1:27" ht="4.5" customHeight="1">
      <c r="A37" s="150"/>
      <c r="B37" s="200"/>
      <c r="C37" s="209"/>
      <c r="D37" s="209"/>
      <c r="E37" s="210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2"/>
      <c r="AA37" s="209"/>
    </row>
    <row r="38" spans="1:27" ht="13.5">
      <c r="A38" s="213" t="s">
        <v>45</v>
      </c>
      <c r="B38" s="200"/>
      <c r="C38" s="214">
        <f aca="true" t="shared" si="2" ref="C38:Y38">+C22-C36</f>
        <v>82109578</v>
      </c>
      <c r="D38" s="214">
        <f>+D22-D36</f>
        <v>0</v>
      </c>
      <c r="E38" s="215">
        <f t="shared" si="2"/>
        <v>3725951</v>
      </c>
      <c r="F38" s="111">
        <f t="shared" si="2"/>
        <v>318695</v>
      </c>
      <c r="G38" s="111">
        <f t="shared" si="2"/>
        <v>82195374</v>
      </c>
      <c r="H38" s="111">
        <f t="shared" si="2"/>
        <v>-25934324</v>
      </c>
      <c r="I38" s="111">
        <f t="shared" si="2"/>
        <v>-54122238</v>
      </c>
      <c r="J38" s="111">
        <f t="shared" si="2"/>
        <v>2138812</v>
      </c>
      <c r="K38" s="111">
        <f t="shared" si="2"/>
        <v>57476288</v>
      </c>
      <c r="L38" s="111">
        <f t="shared" si="2"/>
        <v>45576160</v>
      </c>
      <c r="M38" s="111">
        <f t="shared" si="2"/>
        <v>22609918</v>
      </c>
      <c r="N38" s="111">
        <f t="shared" si="2"/>
        <v>125662366</v>
      </c>
      <c r="O38" s="111">
        <f t="shared" si="2"/>
        <v>7466350</v>
      </c>
      <c r="P38" s="111">
        <f t="shared" si="2"/>
        <v>-16322924</v>
      </c>
      <c r="Q38" s="111">
        <f t="shared" si="2"/>
        <v>19075386</v>
      </c>
      <c r="R38" s="111">
        <f t="shared" si="2"/>
        <v>10218812</v>
      </c>
      <c r="S38" s="111">
        <f t="shared" si="2"/>
        <v>62690801</v>
      </c>
      <c r="T38" s="111">
        <f t="shared" si="2"/>
        <v>-79337422</v>
      </c>
      <c r="U38" s="111">
        <f t="shared" si="2"/>
        <v>67142576</v>
      </c>
      <c r="V38" s="111">
        <f t="shared" si="2"/>
        <v>50495955</v>
      </c>
      <c r="W38" s="111">
        <f t="shared" si="2"/>
        <v>188515945</v>
      </c>
      <c r="X38" s="111">
        <f>IF(F22=F36,0,X22-X36)</f>
        <v>318695</v>
      </c>
      <c r="Y38" s="111">
        <f t="shared" si="2"/>
        <v>188197250</v>
      </c>
      <c r="Z38" s="216">
        <f>+IF(X38&lt;&gt;0,+(Y38/X38)*100,0)</f>
        <v>59052.463954564715</v>
      </c>
      <c r="AA38" s="214">
        <f>+AA22-AA36</f>
        <v>318695</v>
      </c>
    </row>
    <row r="39" spans="1:27" ht="13.5">
      <c r="A39" s="196" t="s">
        <v>46</v>
      </c>
      <c r="B39" s="200"/>
      <c r="C39" s="160">
        <v>0</v>
      </c>
      <c r="D39" s="160"/>
      <c r="E39" s="161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145">
        <v>0</v>
      </c>
      <c r="AA39" s="160">
        <v>0</v>
      </c>
    </row>
    <row r="40" spans="1:27" ht="13.5">
      <c r="A40" s="196" t="s">
        <v>125</v>
      </c>
      <c r="B40" s="200" t="s">
        <v>126</v>
      </c>
      <c r="C40" s="135">
        <v>0</v>
      </c>
      <c r="D40" s="135"/>
      <c r="E40" s="161">
        <v>0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199">
        <v>0</v>
      </c>
      <c r="AA40" s="135">
        <v>0</v>
      </c>
    </row>
    <row r="41" spans="1:27" ht="13.5">
      <c r="A41" s="196" t="s">
        <v>127</v>
      </c>
      <c r="B41" s="200"/>
      <c r="C41" s="162">
        <v>0</v>
      </c>
      <c r="D41" s="162"/>
      <c r="E41" s="161">
        <v>0</v>
      </c>
      <c r="F41" s="65">
        <v>0</v>
      </c>
      <c r="G41" s="217">
        <v>0</v>
      </c>
      <c r="H41" s="217">
        <v>0</v>
      </c>
      <c r="I41" s="217">
        <v>0</v>
      </c>
      <c r="J41" s="65">
        <v>0</v>
      </c>
      <c r="K41" s="217">
        <v>0</v>
      </c>
      <c r="L41" s="217">
        <v>0</v>
      </c>
      <c r="M41" s="65">
        <v>0</v>
      </c>
      <c r="N41" s="217">
        <v>0</v>
      </c>
      <c r="O41" s="217">
        <v>0</v>
      </c>
      <c r="P41" s="217">
        <v>0</v>
      </c>
      <c r="Q41" s="65">
        <v>0</v>
      </c>
      <c r="R41" s="217">
        <v>0</v>
      </c>
      <c r="S41" s="217">
        <v>0</v>
      </c>
      <c r="T41" s="65">
        <v>0</v>
      </c>
      <c r="U41" s="217">
        <v>0</v>
      </c>
      <c r="V41" s="217">
        <v>0</v>
      </c>
      <c r="W41" s="217">
        <v>0</v>
      </c>
      <c r="X41" s="65">
        <v>0</v>
      </c>
      <c r="Y41" s="217">
        <v>0</v>
      </c>
      <c r="Z41" s="218">
        <v>0</v>
      </c>
      <c r="AA41" s="219">
        <v>0</v>
      </c>
    </row>
    <row r="42" spans="1:27" ht="24.75" customHeight="1">
      <c r="A42" s="220" t="s">
        <v>47</v>
      </c>
      <c r="B42" s="200"/>
      <c r="C42" s="221">
        <f aca="true" t="shared" si="3" ref="C42:Y42">SUM(C38:C41)</f>
        <v>82109578</v>
      </c>
      <c r="D42" s="221">
        <f>SUM(D38:D41)</f>
        <v>0</v>
      </c>
      <c r="E42" s="222">
        <f t="shared" si="3"/>
        <v>3725951</v>
      </c>
      <c r="F42" s="93">
        <f t="shared" si="3"/>
        <v>318695</v>
      </c>
      <c r="G42" s="93">
        <f t="shared" si="3"/>
        <v>82195374</v>
      </c>
      <c r="H42" s="93">
        <f t="shared" si="3"/>
        <v>-25934324</v>
      </c>
      <c r="I42" s="93">
        <f t="shared" si="3"/>
        <v>-54122238</v>
      </c>
      <c r="J42" s="93">
        <f t="shared" si="3"/>
        <v>2138812</v>
      </c>
      <c r="K42" s="93">
        <f t="shared" si="3"/>
        <v>57476288</v>
      </c>
      <c r="L42" s="93">
        <f t="shared" si="3"/>
        <v>45576160</v>
      </c>
      <c r="M42" s="93">
        <f t="shared" si="3"/>
        <v>22609918</v>
      </c>
      <c r="N42" s="93">
        <f t="shared" si="3"/>
        <v>125662366</v>
      </c>
      <c r="O42" s="93">
        <f t="shared" si="3"/>
        <v>7466350</v>
      </c>
      <c r="P42" s="93">
        <f t="shared" si="3"/>
        <v>-16322924</v>
      </c>
      <c r="Q42" s="93">
        <f t="shared" si="3"/>
        <v>19075386</v>
      </c>
      <c r="R42" s="93">
        <f t="shared" si="3"/>
        <v>10218812</v>
      </c>
      <c r="S42" s="93">
        <f t="shared" si="3"/>
        <v>62690801</v>
      </c>
      <c r="T42" s="93">
        <f t="shared" si="3"/>
        <v>-79337422</v>
      </c>
      <c r="U42" s="93">
        <f t="shared" si="3"/>
        <v>67142576</v>
      </c>
      <c r="V42" s="93">
        <f t="shared" si="3"/>
        <v>50495955</v>
      </c>
      <c r="W42" s="93">
        <f t="shared" si="3"/>
        <v>188515945</v>
      </c>
      <c r="X42" s="93">
        <f t="shared" si="3"/>
        <v>318695</v>
      </c>
      <c r="Y42" s="93">
        <f t="shared" si="3"/>
        <v>188197250</v>
      </c>
      <c r="Z42" s="223">
        <f>+IF(X42&lt;&gt;0,+(Y42/X42)*100,0)</f>
        <v>59052.463954564715</v>
      </c>
      <c r="AA42" s="221">
        <f>SUM(AA38:AA41)</f>
        <v>318695</v>
      </c>
    </row>
    <row r="43" spans="1:27" ht="13.5">
      <c r="A43" s="196" t="s">
        <v>128</v>
      </c>
      <c r="B43" s="200"/>
      <c r="C43" s="162">
        <v>0</v>
      </c>
      <c r="D43" s="162"/>
      <c r="E43" s="163">
        <v>0</v>
      </c>
      <c r="F43" s="164">
        <v>0</v>
      </c>
      <c r="G43" s="164">
        <v>0</v>
      </c>
      <c r="H43" s="164">
        <v>0</v>
      </c>
      <c r="I43" s="164">
        <v>0</v>
      </c>
      <c r="J43" s="164">
        <v>0</v>
      </c>
      <c r="K43" s="164">
        <v>0</v>
      </c>
      <c r="L43" s="164">
        <v>0</v>
      </c>
      <c r="M43" s="164">
        <v>0</v>
      </c>
      <c r="N43" s="164">
        <v>0</v>
      </c>
      <c r="O43" s="164">
        <v>0</v>
      </c>
      <c r="P43" s="164">
        <v>0</v>
      </c>
      <c r="Q43" s="164">
        <v>0</v>
      </c>
      <c r="R43" s="164">
        <v>0</v>
      </c>
      <c r="S43" s="164">
        <v>0</v>
      </c>
      <c r="T43" s="164">
        <v>0</v>
      </c>
      <c r="U43" s="164">
        <v>0</v>
      </c>
      <c r="V43" s="164">
        <v>0</v>
      </c>
      <c r="W43" s="164">
        <v>0</v>
      </c>
      <c r="X43" s="164">
        <v>0</v>
      </c>
      <c r="Y43" s="164">
        <v>0</v>
      </c>
      <c r="Z43" s="146">
        <v>0</v>
      </c>
      <c r="AA43" s="162">
        <v>0</v>
      </c>
    </row>
    <row r="44" spans="1:27" ht="13.5">
      <c r="A44" s="224" t="s">
        <v>129</v>
      </c>
      <c r="B44" s="200"/>
      <c r="C44" s="225">
        <f aca="true" t="shared" si="4" ref="C44:Y44">+C42-C43</f>
        <v>82109578</v>
      </c>
      <c r="D44" s="225">
        <f>+D42-D43</f>
        <v>0</v>
      </c>
      <c r="E44" s="226">
        <f t="shared" si="4"/>
        <v>3725951</v>
      </c>
      <c r="F44" s="82">
        <f t="shared" si="4"/>
        <v>318695</v>
      </c>
      <c r="G44" s="82">
        <f t="shared" si="4"/>
        <v>82195374</v>
      </c>
      <c r="H44" s="82">
        <f t="shared" si="4"/>
        <v>-25934324</v>
      </c>
      <c r="I44" s="82">
        <f t="shared" si="4"/>
        <v>-54122238</v>
      </c>
      <c r="J44" s="82">
        <f t="shared" si="4"/>
        <v>2138812</v>
      </c>
      <c r="K44" s="82">
        <f t="shared" si="4"/>
        <v>57476288</v>
      </c>
      <c r="L44" s="82">
        <f t="shared" si="4"/>
        <v>45576160</v>
      </c>
      <c r="M44" s="82">
        <f t="shared" si="4"/>
        <v>22609918</v>
      </c>
      <c r="N44" s="82">
        <f t="shared" si="4"/>
        <v>125662366</v>
      </c>
      <c r="O44" s="82">
        <f t="shared" si="4"/>
        <v>7466350</v>
      </c>
      <c r="P44" s="82">
        <f t="shared" si="4"/>
        <v>-16322924</v>
      </c>
      <c r="Q44" s="82">
        <f t="shared" si="4"/>
        <v>19075386</v>
      </c>
      <c r="R44" s="82">
        <f t="shared" si="4"/>
        <v>10218812</v>
      </c>
      <c r="S44" s="82">
        <f t="shared" si="4"/>
        <v>62690801</v>
      </c>
      <c r="T44" s="82">
        <f t="shared" si="4"/>
        <v>-79337422</v>
      </c>
      <c r="U44" s="82">
        <f t="shared" si="4"/>
        <v>67142576</v>
      </c>
      <c r="V44" s="82">
        <f t="shared" si="4"/>
        <v>50495955</v>
      </c>
      <c r="W44" s="82">
        <f t="shared" si="4"/>
        <v>188515945</v>
      </c>
      <c r="X44" s="82">
        <f t="shared" si="4"/>
        <v>318695</v>
      </c>
      <c r="Y44" s="82">
        <f t="shared" si="4"/>
        <v>188197250</v>
      </c>
      <c r="Z44" s="227">
        <f>+IF(X44&lt;&gt;0,+(Y44/X44)*100,0)</f>
        <v>59052.463954564715</v>
      </c>
      <c r="AA44" s="225">
        <f>+AA42-AA43</f>
        <v>318695</v>
      </c>
    </row>
    <row r="45" spans="1:27" ht="13.5">
      <c r="A45" s="196" t="s">
        <v>130</v>
      </c>
      <c r="B45" s="200"/>
      <c r="C45" s="162">
        <v>0</v>
      </c>
      <c r="D45" s="162"/>
      <c r="E45" s="163">
        <v>0</v>
      </c>
      <c r="F45" s="164">
        <v>0</v>
      </c>
      <c r="G45" s="164">
        <v>0</v>
      </c>
      <c r="H45" s="164">
        <v>0</v>
      </c>
      <c r="I45" s="164">
        <v>0</v>
      </c>
      <c r="J45" s="228">
        <v>0</v>
      </c>
      <c r="K45" s="164">
        <v>0</v>
      </c>
      <c r="L45" s="164">
        <v>0</v>
      </c>
      <c r="M45" s="164">
        <v>0</v>
      </c>
      <c r="N45" s="164">
        <v>0</v>
      </c>
      <c r="O45" s="164">
        <v>0</v>
      </c>
      <c r="P45" s="164">
        <v>0</v>
      </c>
      <c r="Q45" s="228">
        <v>0</v>
      </c>
      <c r="R45" s="164">
        <v>0</v>
      </c>
      <c r="S45" s="164">
        <v>0</v>
      </c>
      <c r="T45" s="164">
        <v>0</v>
      </c>
      <c r="U45" s="164">
        <v>0</v>
      </c>
      <c r="V45" s="164">
        <v>0</v>
      </c>
      <c r="W45" s="164">
        <v>0</v>
      </c>
      <c r="X45" s="228">
        <v>0</v>
      </c>
      <c r="Y45" s="164">
        <v>0</v>
      </c>
      <c r="Z45" s="146">
        <v>0</v>
      </c>
      <c r="AA45" s="162">
        <v>0</v>
      </c>
    </row>
    <row r="46" spans="1:27" ht="13.5">
      <c r="A46" s="224" t="s">
        <v>131</v>
      </c>
      <c r="B46" s="200"/>
      <c r="C46" s="221">
        <f aca="true" t="shared" si="5" ref="C46:Y46">SUM(C44:C45)</f>
        <v>82109578</v>
      </c>
      <c r="D46" s="221">
        <f>SUM(D44:D45)</f>
        <v>0</v>
      </c>
      <c r="E46" s="222">
        <f t="shared" si="5"/>
        <v>3725951</v>
      </c>
      <c r="F46" s="93">
        <f t="shared" si="5"/>
        <v>318695</v>
      </c>
      <c r="G46" s="93">
        <f t="shared" si="5"/>
        <v>82195374</v>
      </c>
      <c r="H46" s="93">
        <f t="shared" si="5"/>
        <v>-25934324</v>
      </c>
      <c r="I46" s="93">
        <f t="shared" si="5"/>
        <v>-54122238</v>
      </c>
      <c r="J46" s="93">
        <f t="shared" si="5"/>
        <v>2138812</v>
      </c>
      <c r="K46" s="93">
        <f t="shared" si="5"/>
        <v>57476288</v>
      </c>
      <c r="L46" s="93">
        <f t="shared" si="5"/>
        <v>45576160</v>
      </c>
      <c r="M46" s="93">
        <f t="shared" si="5"/>
        <v>22609918</v>
      </c>
      <c r="N46" s="93">
        <f t="shared" si="5"/>
        <v>125662366</v>
      </c>
      <c r="O46" s="93">
        <f t="shared" si="5"/>
        <v>7466350</v>
      </c>
      <c r="P46" s="93">
        <f t="shared" si="5"/>
        <v>-16322924</v>
      </c>
      <c r="Q46" s="93">
        <f t="shared" si="5"/>
        <v>19075386</v>
      </c>
      <c r="R46" s="93">
        <f t="shared" si="5"/>
        <v>10218812</v>
      </c>
      <c r="S46" s="93">
        <f t="shared" si="5"/>
        <v>62690801</v>
      </c>
      <c r="T46" s="93">
        <f t="shared" si="5"/>
        <v>-79337422</v>
      </c>
      <c r="U46" s="93">
        <f t="shared" si="5"/>
        <v>67142576</v>
      </c>
      <c r="V46" s="93">
        <f t="shared" si="5"/>
        <v>50495955</v>
      </c>
      <c r="W46" s="93">
        <f t="shared" si="5"/>
        <v>188515945</v>
      </c>
      <c r="X46" s="93">
        <f t="shared" si="5"/>
        <v>318695</v>
      </c>
      <c r="Y46" s="93">
        <f t="shared" si="5"/>
        <v>188197250</v>
      </c>
      <c r="Z46" s="223">
        <f>+IF(X46&lt;&gt;0,+(Y46/X46)*100,0)</f>
        <v>59052.463954564715</v>
      </c>
      <c r="AA46" s="221">
        <f>SUM(AA44:AA45)</f>
        <v>318695</v>
      </c>
    </row>
    <row r="47" spans="1:27" ht="13.5">
      <c r="A47" s="229" t="s">
        <v>48</v>
      </c>
      <c r="B47" s="200" t="s">
        <v>132</v>
      </c>
      <c r="C47" s="162">
        <v>0</v>
      </c>
      <c r="D47" s="162"/>
      <c r="E47" s="163">
        <v>0</v>
      </c>
      <c r="F47" s="164">
        <v>0</v>
      </c>
      <c r="G47" s="65">
        <v>0</v>
      </c>
      <c r="H47" s="65">
        <v>0</v>
      </c>
      <c r="I47" s="87">
        <v>0</v>
      </c>
      <c r="J47" s="65">
        <v>0</v>
      </c>
      <c r="K47" s="65">
        <v>0</v>
      </c>
      <c r="L47" s="65">
        <v>0</v>
      </c>
      <c r="M47" s="164">
        <v>0</v>
      </c>
      <c r="N47" s="65">
        <v>0</v>
      </c>
      <c r="O47" s="65">
        <v>0</v>
      </c>
      <c r="P47" s="87">
        <v>0</v>
      </c>
      <c r="Q47" s="65">
        <v>0</v>
      </c>
      <c r="R47" s="65">
        <v>0</v>
      </c>
      <c r="S47" s="65">
        <v>0</v>
      </c>
      <c r="T47" s="164">
        <v>0</v>
      </c>
      <c r="U47" s="65">
        <v>0</v>
      </c>
      <c r="V47" s="65">
        <v>0</v>
      </c>
      <c r="W47" s="87">
        <v>0</v>
      </c>
      <c r="X47" s="65">
        <v>0</v>
      </c>
      <c r="Y47" s="65">
        <v>0</v>
      </c>
      <c r="Z47" s="145">
        <v>0</v>
      </c>
      <c r="AA47" s="160">
        <v>0</v>
      </c>
    </row>
    <row r="48" spans="1:27" ht="13.5">
      <c r="A48" s="230" t="s">
        <v>49</v>
      </c>
      <c r="B48" s="231"/>
      <c r="C48" s="232">
        <f aca="true" t="shared" si="6" ref="C48:Y48">SUM(C46:C47)</f>
        <v>82109578</v>
      </c>
      <c r="D48" s="232">
        <f>SUM(D46:D47)</f>
        <v>0</v>
      </c>
      <c r="E48" s="233">
        <f t="shared" si="6"/>
        <v>3725951</v>
      </c>
      <c r="F48" s="234">
        <f t="shared" si="6"/>
        <v>318695</v>
      </c>
      <c r="G48" s="234">
        <f t="shared" si="6"/>
        <v>82195374</v>
      </c>
      <c r="H48" s="235">
        <f t="shared" si="6"/>
        <v>-25934324</v>
      </c>
      <c r="I48" s="235">
        <f t="shared" si="6"/>
        <v>-54122238</v>
      </c>
      <c r="J48" s="235">
        <f t="shared" si="6"/>
        <v>2138812</v>
      </c>
      <c r="K48" s="235">
        <f t="shared" si="6"/>
        <v>57476288</v>
      </c>
      <c r="L48" s="235">
        <f t="shared" si="6"/>
        <v>45576160</v>
      </c>
      <c r="M48" s="234">
        <f t="shared" si="6"/>
        <v>22609918</v>
      </c>
      <c r="N48" s="234">
        <f t="shared" si="6"/>
        <v>125662366</v>
      </c>
      <c r="O48" s="235">
        <f t="shared" si="6"/>
        <v>7466350</v>
      </c>
      <c r="P48" s="235">
        <f t="shared" si="6"/>
        <v>-16322924</v>
      </c>
      <c r="Q48" s="235">
        <f t="shared" si="6"/>
        <v>19075386</v>
      </c>
      <c r="R48" s="235">
        <f t="shared" si="6"/>
        <v>10218812</v>
      </c>
      <c r="S48" s="235">
        <f t="shared" si="6"/>
        <v>62690801</v>
      </c>
      <c r="T48" s="234">
        <f t="shared" si="6"/>
        <v>-79337422</v>
      </c>
      <c r="U48" s="234">
        <f t="shared" si="6"/>
        <v>67142576</v>
      </c>
      <c r="V48" s="235">
        <f t="shared" si="6"/>
        <v>50495955</v>
      </c>
      <c r="W48" s="235">
        <f t="shared" si="6"/>
        <v>188515945</v>
      </c>
      <c r="X48" s="235">
        <f t="shared" si="6"/>
        <v>318695</v>
      </c>
      <c r="Y48" s="235">
        <f t="shared" si="6"/>
        <v>188197250</v>
      </c>
      <c r="Z48" s="236">
        <f>+IF(X48&lt;&gt;0,+(Y48/X48)*100,0)</f>
        <v>59052.463954564715</v>
      </c>
      <c r="AA48" s="237">
        <f>SUM(AA46:AA47)</f>
        <v>318695</v>
      </c>
    </row>
    <row r="49" spans="1:27" ht="13.5">
      <c r="A49" s="188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238" t="s">
        <v>229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89" t="s">
        <v>230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89" t="s">
        <v>231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89" t="s">
        <v>232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89" t="s">
        <v>233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  <row r="55" spans="1:27" ht="13.5">
      <c r="A55" s="189" t="s">
        <v>234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</row>
    <row r="56" spans="1:27" ht="13.5">
      <c r="A56" s="189" t="s">
        <v>235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</row>
    <row r="57" spans="1:27" ht="13.5">
      <c r="A57" s="189" t="s">
        <v>236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27" ht="13.5">
      <c r="A58" s="187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9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9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91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92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92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65" t="s">
        <v>133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240" t="s">
        <v>4</v>
      </c>
      <c r="F2" s="241"/>
      <c r="G2" s="242"/>
      <c r="H2" s="242"/>
      <c r="I2" s="242"/>
      <c r="J2" s="242"/>
      <c r="K2" s="242"/>
      <c r="L2" s="242"/>
      <c r="M2" s="241"/>
      <c r="N2" s="242"/>
      <c r="O2" s="242"/>
      <c r="P2" s="242"/>
      <c r="Q2" s="242"/>
      <c r="R2" s="242"/>
      <c r="S2" s="242"/>
      <c r="T2" s="241"/>
      <c r="U2" s="242"/>
      <c r="V2" s="242"/>
      <c r="W2" s="242"/>
      <c r="X2" s="242"/>
      <c r="Y2" s="242"/>
      <c r="Z2" s="242"/>
      <c r="AA2" s="243"/>
    </row>
    <row r="3" spans="1:27" ht="24.75" customHeight="1">
      <c r="A3" s="170" t="s">
        <v>5</v>
      </c>
      <c r="B3" s="171" t="s">
        <v>72</v>
      </c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151" t="s">
        <v>134</v>
      </c>
      <c r="B4" s="141"/>
      <c r="C4" s="173"/>
      <c r="D4" s="173"/>
      <c r="E4" s="174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95"/>
      <c r="AA4" s="244"/>
    </row>
    <row r="5" spans="1:27" ht="13.5">
      <c r="A5" s="140" t="s">
        <v>74</v>
      </c>
      <c r="B5" s="141"/>
      <c r="C5" s="158">
        <f aca="true" t="shared" si="0" ref="C5:Y5">SUM(C6:C8)</f>
        <v>9485159</v>
      </c>
      <c r="D5" s="158">
        <f>SUM(D6:D8)</f>
        <v>0</v>
      </c>
      <c r="E5" s="159">
        <f t="shared" si="0"/>
        <v>205764000</v>
      </c>
      <c r="F5" s="105">
        <f t="shared" si="0"/>
        <v>37074930</v>
      </c>
      <c r="G5" s="105">
        <f t="shared" si="0"/>
        <v>545892</v>
      </c>
      <c r="H5" s="105">
        <f t="shared" si="0"/>
        <v>147173</v>
      </c>
      <c r="I5" s="105">
        <f t="shared" si="0"/>
        <v>17245</v>
      </c>
      <c r="J5" s="105">
        <f t="shared" si="0"/>
        <v>710310</v>
      </c>
      <c r="K5" s="105">
        <f t="shared" si="0"/>
        <v>150200</v>
      </c>
      <c r="L5" s="105">
        <f t="shared" si="0"/>
        <v>2532180</v>
      </c>
      <c r="M5" s="105">
        <f t="shared" si="0"/>
        <v>3387588</v>
      </c>
      <c r="N5" s="105">
        <f t="shared" si="0"/>
        <v>6069968</v>
      </c>
      <c r="O5" s="105">
        <f t="shared" si="0"/>
        <v>946347</v>
      </c>
      <c r="P5" s="105">
        <f t="shared" si="0"/>
        <v>5651184</v>
      </c>
      <c r="Q5" s="105">
        <f t="shared" si="0"/>
        <v>-21967</v>
      </c>
      <c r="R5" s="105">
        <f t="shared" si="0"/>
        <v>6575564</v>
      </c>
      <c r="S5" s="105">
        <f t="shared" si="0"/>
        <v>882419</v>
      </c>
      <c r="T5" s="105">
        <f t="shared" si="0"/>
        <v>2115172</v>
      </c>
      <c r="U5" s="105">
        <f t="shared" si="0"/>
        <v>1393845</v>
      </c>
      <c r="V5" s="105">
        <f t="shared" si="0"/>
        <v>4391436</v>
      </c>
      <c r="W5" s="105">
        <f t="shared" si="0"/>
        <v>17747278</v>
      </c>
      <c r="X5" s="105">
        <f t="shared" si="0"/>
        <v>37074930</v>
      </c>
      <c r="Y5" s="105">
        <f t="shared" si="0"/>
        <v>-19327652</v>
      </c>
      <c r="Z5" s="142">
        <f>+IF(X5&lt;&gt;0,+(Y5/X5)*100,0)</f>
        <v>-52.131324320774176</v>
      </c>
      <c r="AA5" s="158">
        <f>SUM(AA6:AA8)</f>
        <v>37074930</v>
      </c>
    </row>
    <row r="6" spans="1:27" ht="13.5">
      <c r="A6" s="143" t="s">
        <v>75</v>
      </c>
      <c r="B6" s="141"/>
      <c r="C6" s="160">
        <v>5241797</v>
      </c>
      <c r="D6" s="160"/>
      <c r="E6" s="161">
        <v>178511000</v>
      </c>
      <c r="F6" s="65">
        <v>6550586</v>
      </c>
      <c r="G6" s="65"/>
      <c r="H6" s="65"/>
      <c r="I6" s="65"/>
      <c r="J6" s="65"/>
      <c r="K6" s="65"/>
      <c r="L6" s="65"/>
      <c r="M6" s="65"/>
      <c r="N6" s="65"/>
      <c r="O6" s="65">
        <v>237120</v>
      </c>
      <c r="P6" s="65"/>
      <c r="Q6" s="65"/>
      <c r="R6" s="65">
        <v>237120</v>
      </c>
      <c r="S6" s="65">
        <v>1227</v>
      </c>
      <c r="T6" s="65">
        <v>174851</v>
      </c>
      <c r="U6" s="65">
        <v>78590</v>
      </c>
      <c r="V6" s="65">
        <v>254668</v>
      </c>
      <c r="W6" s="65">
        <v>491788</v>
      </c>
      <c r="X6" s="65">
        <v>6550586</v>
      </c>
      <c r="Y6" s="65">
        <v>-6058798</v>
      </c>
      <c r="Z6" s="145">
        <v>-92.49</v>
      </c>
      <c r="AA6" s="67">
        <v>6550586</v>
      </c>
    </row>
    <row r="7" spans="1:27" ht="13.5">
      <c r="A7" s="143" t="s">
        <v>76</v>
      </c>
      <c r="B7" s="141"/>
      <c r="C7" s="162">
        <v>1877660</v>
      </c>
      <c r="D7" s="162"/>
      <c r="E7" s="163">
        <v>5053000</v>
      </c>
      <c r="F7" s="164">
        <v>5338344</v>
      </c>
      <c r="G7" s="164"/>
      <c r="H7" s="164">
        <v>40959</v>
      </c>
      <c r="I7" s="164">
        <v>2281</v>
      </c>
      <c r="J7" s="164">
        <v>43240</v>
      </c>
      <c r="K7" s="164">
        <v>89301</v>
      </c>
      <c r="L7" s="164">
        <v>25052</v>
      </c>
      <c r="M7" s="164">
        <v>197655</v>
      </c>
      <c r="N7" s="164">
        <v>312008</v>
      </c>
      <c r="O7" s="164">
        <v>90052</v>
      </c>
      <c r="P7" s="164">
        <v>207993</v>
      </c>
      <c r="Q7" s="164">
        <v>1842</v>
      </c>
      <c r="R7" s="164">
        <v>299887</v>
      </c>
      <c r="S7" s="164">
        <v>3400</v>
      </c>
      <c r="T7" s="164">
        <v>60484</v>
      </c>
      <c r="U7" s="164">
        <v>259947</v>
      </c>
      <c r="V7" s="164">
        <v>323831</v>
      </c>
      <c r="W7" s="164">
        <v>978966</v>
      </c>
      <c r="X7" s="164">
        <v>5338344</v>
      </c>
      <c r="Y7" s="164">
        <v>-4359378</v>
      </c>
      <c r="Z7" s="146">
        <v>-81.66</v>
      </c>
      <c r="AA7" s="239">
        <v>5338344</v>
      </c>
    </row>
    <row r="8" spans="1:27" ht="13.5">
      <c r="A8" s="143" t="s">
        <v>77</v>
      </c>
      <c r="B8" s="141"/>
      <c r="C8" s="160">
        <v>2365702</v>
      </c>
      <c r="D8" s="160"/>
      <c r="E8" s="161">
        <v>22200000</v>
      </c>
      <c r="F8" s="65">
        <v>25186000</v>
      </c>
      <c r="G8" s="65">
        <v>545892</v>
      </c>
      <c r="H8" s="65">
        <v>106214</v>
      </c>
      <c r="I8" s="65">
        <v>14964</v>
      </c>
      <c r="J8" s="65">
        <v>667070</v>
      </c>
      <c r="K8" s="65">
        <v>60899</v>
      </c>
      <c r="L8" s="65">
        <v>2507128</v>
      </c>
      <c r="M8" s="65">
        <v>3189933</v>
      </c>
      <c r="N8" s="65">
        <v>5757960</v>
      </c>
      <c r="O8" s="65">
        <v>619175</v>
      </c>
      <c r="P8" s="65">
        <v>5443191</v>
      </c>
      <c r="Q8" s="65">
        <v>-23809</v>
      </c>
      <c r="R8" s="65">
        <v>6038557</v>
      </c>
      <c r="S8" s="65">
        <v>877792</v>
      </c>
      <c r="T8" s="65">
        <v>1879837</v>
      </c>
      <c r="U8" s="65">
        <v>1055308</v>
      </c>
      <c r="V8" s="65">
        <v>3812937</v>
      </c>
      <c r="W8" s="65">
        <v>16276524</v>
      </c>
      <c r="X8" s="65">
        <v>25186000</v>
      </c>
      <c r="Y8" s="65">
        <v>-8909476</v>
      </c>
      <c r="Z8" s="145">
        <v>-35.37</v>
      </c>
      <c r="AA8" s="67">
        <v>25186000</v>
      </c>
    </row>
    <row r="9" spans="1:27" ht="13.5">
      <c r="A9" s="140" t="s">
        <v>78</v>
      </c>
      <c r="B9" s="141"/>
      <c r="C9" s="158">
        <f aca="true" t="shared" si="1" ref="C9:Y9">SUM(C10:C14)</f>
        <v>13876029</v>
      </c>
      <c r="D9" s="158">
        <f>SUM(D10:D14)</f>
        <v>0</v>
      </c>
      <c r="E9" s="159">
        <f t="shared" si="1"/>
        <v>6915000</v>
      </c>
      <c r="F9" s="105">
        <f t="shared" si="1"/>
        <v>18691374</v>
      </c>
      <c r="G9" s="105">
        <f t="shared" si="1"/>
        <v>0</v>
      </c>
      <c r="H9" s="105">
        <f t="shared" si="1"/>
        <v>0</v>
      </c>
      <c r="I9" s="105">
        <f t="shared" si="1"/>
        <v>27833</v>
      </c>
      <c r="J9" s="105">
        <f t="shared" si="1"/>
        <v>27833</v>
      </c>
      <c r="K9" s="105">
        <f t="shared" si="1"/>
        <v>853954</v>
      </c>
      <c r="L9" s="105">
        <f t="shared" si="1"/>
        <v>949973</v>
      </c>
      <c r="M9" s="105">
        <f t="shared" si="1"/>
        <v>532901</v>
      </c>
      <c r="N9" s="105">
        <f t="shared" si="1"/>
        <v>2336828</v>
      </c>
      <c r="O9" s="105">
        <f t="shared" si="1"/>
        <v>1126875</v>
      </c>
      <c r="P9" s="105">
        <f t="shared" si="1"/>
        <v>76269</v>
      </c>
      <c r="Q9" s="105">
        <f t="shared" si="1"/>
        <v>824502</v>
      </c>
      <c r="R9" s="105">
        <f t="shared" si="1"/>
        <v>2027646</v>
      </c>
      <c r="S9" s="105">
        <f t="shared" si="1"/>
        <v>716777</v>
      </c>
      <c r="T9" s="105">
        <f t="shared" si="1"/>
        <v>368263</v>
      </c>
      <c r="U9" s="105">
        <f t="shared" si="1"/>
        <v>4068774</v>
      </c>
      <c r="V9" s="105">
        <f t="shared" si="1"/>
        <v>5153814</v>
      </c>
      <c r="W9" s="105">
        <f t="shared" si="1"/>
        <v>9546121</v>
      </c>
      <c r="X9" s="105">
        <f t="shared" si="1"/>
        <v>18691374</v>
      </c>
      <c r="Y9" s="105">
        <f t="shared" si="1"/>
        <v>-9145253</v>
      </c>
      <c r="Z9" s="142">
        <f>+IF(X9&lt;&gt;0,+(Y9/X9)*100,0)</f>
        <v>-48.927665777807455</v>
      </c>
      <c r="AA9" s="107">
        <f>SUM(AA10:AA14)</f>
        <v>18691374</v>
      </c>
    </row>
    <row r="10" spans="1:27" ht="13.5">
      <c r="A10" s="143" t="s">
        <v>79</v>
      </c>
      <c r="B10" s="141"/>
      <c r="C10" s="160">
        <v>3995157</v>
      </c>
      <c r="D10" s="160"/>
      <c r="E10" s="161">
        <v>672000</v>
      </c>
      <c r="F10" s="65">
        <v>1951357</v>
      </c>
      <c r="G10" s="65"/>
      <c r="H10" s="65"/>
      <c r="I10" s="65">
        <v>27833</v>
      </c>
      <c r="J10" s="65">
        <v>27833</v>
      </c>
      <c r="K10" s="65">
        <v>91880</v>
      </c>
      <c r="L10" s="65">
        <v>190297</v>
      </c>
      <c r="M10" s="65">
        <v>24570</v>
      </c>
      <c r="N10" s="65">
        <v>306747</v>
      </c>
      <c r="O10" s="65">
        <v>121166</v>
      </c>
      <c r="P10" s="65">
        <v>32489</v>
      </c>
      <c r="Q10" s="65">
        <v>42557</v>
      </c>
      <c r="R10" s="65">
        <v>196212</v>
      </c>
      <c r="S10" s="65">
        <v>31794</v>
      </c>
      <c r="T10" s="65">
        <v>63977</v>
      </c>
      <c r="U10" s="65">
        <v>382063</v>
      </c>
      <c r="V10" s="65">
        <v>477834</v>
      </c>
      <c r="W10" s="65">
        <v>1008626</v>
      </c>
      <c r="X10" s="65">
        <v>1951357</v>
      </c>
      <c r="Y10" s="65">
        <v>-942731</v>
      </c>
      <c r="Z10" s="145">
        <v>-48.31</v>
      </c>
      <c r="AA10" s="67">
        <v>1951357</v>
      </c>
    </row>
    <row r="11" spans="1:27" ht="13.5">
      <c r="A11" s="143" t="s">
        <v>80</v>
      </c>
      <c r="B11" s="141"/>
      <c r="C11" s="160">
        <v>3458547</v>
      </c>
      <c r="D11" s="160"/>
      <c r="E11" s="161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143" t="s">
        <v>81</v>
      </c>
      <c r="B12" s="141"/>
      <c r="C12" s="160">
        <v>6333102</v>
      </c>
      <c r="D12" s="160"/>
      <c r="E12" s="161">
        <v>6243000</v>
      </c>
      <c r="F12" s="65">
        <v>16740017</v>
      </c>
      <c r="G12" s="65"/>
      <c r="H12" s="65"/>
      <c r="I12" s="65"/>
      <c r="J12" s="65"/>
      <c r="K12" s="65">
        <v>762074</v>
      </c>
      <c r="L12" s="65">
        <v>759676</v>
      </c>
      <c r="M12" s="65">
        <v>508331</v>
      </c>
      <c r="N12" s="65">
        <v>2030081</v>
      </c>
      <c r="O12" s="65">
        <v>1005709</v>
      </c>
      <c r="P12" s="65">
        <v>43780</v>
      </c>
      <c r="Q12" s="65">
        <v>781945</v>
      </c>
      <c r="R12" s="65">
        <v>1831434</v>
      </c>
      <c r="S12" s="65">
        <v>684983</v>
      </c>
      <c r="T12" s="65">
        <v>304286</v>
      </c>
      <c r="U12" s="65">
        <v>3686711</v>
      </c>
      <c r="V12" s="65">
        <v>4675980</v>
      </c>
      <c r="W12" s="65">
        <v>8537495</v>
      </c>
      <c r="X12" s="65">
        <v>16740017</v>
      </c>
      <c r="Y12" s="65">
        <v>-8202522</v>
      </c>
      <c r="Z12" s="145">
        <v>-49</v>
      </c>
      <c r="AA12" s="67">
        <v>16740017</v>
      </c>
    </row>
    <row r="13" spans="1:27" ht="13.5">
      <c r="A13" s="143" t="s">
        <v>82</v>
      </c>
      <c r="B13" s="141"/>
      <c r="C13" s="160">
        <v>89223</v>
      </c>
      <c r="D13" s="160"/>
      <c r="E13" s="161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143" t="s">
        <v>83</v>
      </c>
      <c r="B14" s="141"/>
      <c r="C14" s="162"/>
      <c r="D14" s="162"/>
      <c r="E14" s="163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46"/>
      <c r="AA14" s="239"/>
    </row>
    <row r="15" spans="1:27" ht="13.5">
      <c r="A15" s="140" t="s">
        <v>84</v>
      </c>
      <c r="B15" s="147"/>
      <c r="C15" s="158">
        <f aca="true" t="shared" si="2" ref="C15:Y15">SUM(C16:C18)</f>
        <v>96739044</v>
      </c>
      <c r="D15" s="158">
        <f>SUM(D16:D18)</f>
        <v>0</v>
      </c>
      <c r="E15" s="159">
        <f t="shared" si="2"/>
        <v>89435901</v>
      </c>
      <c r="F15" s="105">
        <f t="shared" si="2"/>
        <v>327159485</v>
      </c>
      <c r="G15" s="105">
        <f t="shared" si="2"/>
        <v>9683038</v>
      </c>
      <c r="H15" s="105">
        <f t="shared" si="2"/>
        <v>6068074</v>
      </c>
      <c r="I15" s="105">
        <f t="shared" si="2"/>
        <v>3691001</v>
      </c>
      <c r="J15" s="105">
        <f t="shared" si="2"/>
        <v>19442113</v>
      </c>
      <c r="K15" s="105">
        <f t="shared" si="2"/>
        <v>13014550</v>
      </c>
      <c r="L15" s="105">
        <f t="shared" si="2"/>
        <v>12211586</v>
      </c>
      <c r="M15" s="105">
        <f t="shared" si="2"/>
        <v>19050879</v>
      </c>
      <c r="N15" s="105">
        <f t="shared" si="2"/>
        <v>44277015</v>
      </c>
      <c r="O15" s="105">
        <f t="shared" si="2"/>
        <v>6666485</v>
      </c>
      <c r="P15" s="105">
        <f t="shared" si="2"/>
        <v>14164749</v>
      </c>
      <c r="Q15" s="105">
        <f t="shared" si="2"/>
        <v>9151337</v>
      </c>
      <c r="R15" s="105">
        <f t="shared" si="2"/>
        <v>29982571</v>
      </c>
      <c r="S15" s="105">
        <f t="shared" si="2"/>
        <v>21664446</v>
      </c>
      <c r="T15" s="105">
        <f t="shared" si="2"/>
        <v>20007048</v>
      </c>
      <c r="U15" s="105">
        <f t="shared" si="2"/>
        <v>47401460</v>
      </c>
      <c r="V15" s="105">
        <f t="shared" si="2"/>
        <v>89072954</v>
      </c>
      <c r="W15" s="105">
        <f t="shared" si="2"/>
        <v>182774653</v>
      </c>
      <c r="X15" s="105">
        <f t="shared" si="2"/>
        <v>327159485</v>
      </c>
      <c r="Y15" s="105">
        <f t="shared" si="2"/>
        <v>-144384832</v>
      </c>
      <c r="Z15" s="142">
        <f>+IF(X15&lt;&gt;0,+(Y15/X15)*100,0)</f>
        <v>-44.13285832137802</v>
      </c>
      <c r="AA15" s="107">
        <f>SUM(AA16:AA18)</f>
        <v>327159485</v>
      </c>
    </row>
    <row r="16" spans="1:27" ht="13.5">
      <c r="A16" s="143" t="s">
        <v>85</v>
      </c>
      <c r="B16" s="141"/>
      <c r="C16" s="160">
        <v>479329</v>
      </c>
      <c r="D16" s="160"/>
      <c r="E16" s="161">
        <v>4090083</v>
      </c>
      <c r="F16" s="65">
        <v>4020692</v>
      </c>
      <c r="G16" s="65"/>
      <c r="H16" s="65"/>
      <c r="I16" s="65"/>
      <c r="J16" s="65"/>
      <c r="K16" s="65">
        <v>58158</v>
      </c>
      <c r="L16" s="65">
        <v>326296</v>
      </c>
      <c r="M16" s="65">
        <v>186145</v>
      </c>
      <c r="N16" s="65">
        <v>570599</v>
      </c>
      <c r="O16" s="65"/>
      <c r="P16" s="65">
        <v>214104</v>
      </c>
      <c r="Q16" s="65">
        <v>194751</v>
      </c>
      <c r="R16" s="65">
        <v>408855</v>
      </c>
      <c r="S16" s="65">
        <v>170510</v>
      </c>
      <c r="T16" s="65">
        <v>68412</v>
      </c>
      <c r="U16" s="65">
        <v>29098</v>
      </c>
      <c r="V16" s="65">
        <v>268020</v>
      </c>
      <c r="W16" s="65">
        <v>1247474</v>
      </c>
      <c r="X16" s="65">
        <v>4020692</v>
      </c>
      <c r="Y16" s="65">
        <v>-2773218</v>
      </c>
      <c r="Z16" s="145">
        <v>-68.97</v>
      </c>
      <c r="AA16" s="67">
        <v>4020692</v>
      </c>
    </row>
    <row r="17" spans="1:27" ht="13.5">
      <c r="A17" s="143" t="s">
        <v>86</v>
      </c>
      <c r="B17" s="141"/>
      <c r="C17" s="160">
        <v>96076341</v>
      </c>
      <c r="D17" s="160"/>
      <c r="E17" s="161">
        <v>85345818</v>
      </c>
      <c r="F17" s="65">
        <v>323138793</v>
      </c>
      <c r="G17" s="65">
        <v>9683038</v>
      </c>
      <c r="H17" s="65">
        <v>6068074</v>
      </c>
      <c r="I17" s="65">
        <v>3691001</v>
      </c>
      <c r="J17" s="65">
        <v>19442113</v>
      </c>
      <c r="K17" s="65">
        <v>12956392</v>
      </c>
      <c r="L17" s="65">
        <v>11885290</v>
      </c>
      <c r="M17" s="65">
        <v>18864734</v>
      </c>
      <c r="N17" s="65">
        <v>43706416</v>
      </c>
      <c r="O17" s="65">
        <v>6666485</v>
      </c>
      <c r="P17" s="65">
        <v>13950645</v>
      </c>
      <c r="Q17" s="65">
        <v>8956586</v>
      </c>
      <c r="R17" s="65">
        <v>29573716</v>
      </c>
      <c r="S17" s="65">
        <v>21493936</v>
      </c>
      <c r="T17" s="65">
        <v>19938636</v>
      </c>
      <c r="U17" s="65">
        <v>47372362</v>
      </c>
      <c r="V17" s="65">
        <v>88804934</v>
      </c>
      <c r="W17" s="65">
        <v>181527179</v>
      </c>
      <c r="X17" s="65">
        <v>323138793</v>
      </c>
      <c r="Y17" s="65">
        <v>-141611614</v>
      </c>
      <c r="Z17" s="145">
        <v>-43.82</v>
      </c>
      <c r="AA17" s="67">
        <v>323138793</v>
      </c>
    </row>
    <row r="18" spans="1:27" ht="13.5">
      <c r="A18" s="143" t="s">
        <v>87</v>
      </c>
      <c r="B18" s="141"/>
      <c r="C18" s="160">
        <v>183374</v>
      </c>
      <c r="D18" s="160"/>
      <c r="E18" s="161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140" t="s">
        <v>88</v>
      </c>
      <c r="B19" s="147"/>
      <c r="C19" s="158">
        <f aca="true" t="shared" si="3" ref="C19:Y19">SUM(C20:C23)</f>
        <v>74164561</v>
      </c>
      <c r="D19" s="158">
        <f>SUM(D20:D23)</f>
        <v>0</v>
      </c>
      <c r="E19" s="159">
        <f t="shared" si="3"/>
        <v>194490022</v>
      </c>
      <c r="F19" s="105">
        <f t="shared" si="3"/>
        <v>145649921</v>
      </c>
      <c r="G19" s="105">
        <f t="shared" si="3"/>
        <v>215968</v>
      </c>
      <c r="H19" s="105">
        <f t="shared" si="3"/>
        <v>1943389</v>
      </c>
      <c r="I19" s="105">
        <f t="shared" si="3"/>
        <v>2253211</v>
      </c>
      <c r="J19" s="105">
        <f t="shared" si="3"/>
        <v>4412568</v>
      </c>
      <c r="K19" s="105">
        <f t="shared" si="3"/>
        <v>2770051</v>
      </c>
      <c r="L19" s="105">
        <f t="shared" si="3"/>
        <v>2861248</v>
      </c>
      <c r="M19" s="105">
        <f t="shared" si="3"/>
        <v>3213329</v>
      </c>
      <c r="N19" s="105">
        <f t="shared" si="3"/>
        <v>8844628</v>
      </c>
      <c r="O19" s="105">
        <f t="shared" si="3"/>
        <v>2927813</v>
      </c>
      <c r="P19" s="105">
        <f t="shared" si="3"/>
        <v>1052786</v>
      </c>
      <c r="Q19" s="105">
        <f t="shared" si="3"/>
        <v>5270289</v>
      </c>
      <c r="R19" s="105">
        <f t="shared" si="3"/>
        <v>9250888</v>
      </c>
      <c r="S19" s="105">
        <f t="shared" si="3"/>
        <v>3911377</v>
      </c>
      <c r="T19" s="105">
        <f t="shared" si="3"/>
        <v>6997164</v>
      </c>
      <c r="U19" s="105">
        <f t="shared" si="3"/>
        <v>47153219</v>
      </c>
      <c r="V19" s="105">
        <f t="shared" si="3"/>
        <v>58061760</v>
      </c>
      <c r="W19" s="105">
        <f t="shared" si="3"/>
        <v>80569844</v>
      </c>
      <c r="X19" s="105">
        <f t="shared" si="3"/>
        <v>145649921</v>
      </c>
      <c r="Y19" s="105">
        <f t="shared" si="3"/>
        <v>-65080077</v>
      </c>
      <c r="Z19" s="142">
        <f>+IF(X19&lt;&gt;0,+(Y19/X19)*100,0)</f>
        <v>-44.68253504922945</v>
      </c>
      <c r="AA19" s="107">
        <f>SUM(AA20:AA23)</f>
        <v>145649921</v>
      </c>
    </row>
    <row r="20" spans="1:27" ht="13.5">
      <c r="A20" s="143" t="s">
        <v>89</v>
      </c>
      <c r="B20" s="141"/>
      <c r="C20" s="160">
        <v>35634060</v>
      </c>
      <c r="D20" s="160"/>
      <c r="E20" s="161">
        <v>98720000</v>
      </c>
      <c r="F20" s="65">
        <v>63706247</v>
      </c>
      <c r="G20" s="65">
        <v>215968</v>
      </c>
      <c r="H20" s="65">
        <v>774275</v>
      </c>
      <c r="I20" s="65">
        <v>569767</v>
      </c>
      <c r="J20" s="65">
        <v>1560010</v>
      </c>
      <c r="K20" s="65">
        <v>639456</v>
      </c>
      <c r="L20" s="65">
        <v>2202290</v>
      </c>
      <c r="M20" s="65">
        <v>575326</v>
      </c>
      <c r="N20" s="65">
        <v>3417072</v>
      </c>
      <c r="O20" s="65">
        <v>2502615</v>
      </c>
      <c r="P20" s="65">
        <v>1049286</v>
      </c>
      <c r="Q20" s="65">
        <v>1777936</v>
      </c>
      <c r="R20" s="65">
        <v>5329837</v>
      </c>
      <c r="S20" s="65">
        <v>1855993</v>
      </c>
      <c r="T20" s="65">
        <v>4090829</v>
      </c>
      <c r="U20" s="65">
        <v>42132979</v>
      </c>
      <c r="V20" s="65">
        <v>48079801</v>
      </c>
      <c r="W20" s="65">
        <v>58386720</v>
      </c>
      <c r="X20" s="65">
        <v>63706247</v>
      </c>
      <c r="Y20" s="65">
        <v>-5319527</v>
      </c>
      <c r="Z20" s="145">
        <v>-8.35</v>
      </c>
      <c r="AA20" s="67">
        <v>63706247</v>
      </c>
    </row>
    <row r="21" spans="1:27" ht="13.5">
      <c r="A21" s="143" t="s">
        <v>90</v>
      </c>
      <c r="B21" s="141"/>
      <c r="C21" s="160">
        <v>11709730</v>
      </c>
      <c r="D21" s="160"/>
      <c r="E21" s="161">
        <v>45630876</v>
      </c>
      <c r="F21" s="65">
        <v>24261565</v>
      </c>
      <c r="G21" s="65"/>
      <c r="H21" s="65">
        <v>811247</v>
      </c>
      <c r="I21" s="65">
        <v>1208014</v>
      </c>
      <c r="J21" s="65">
        <v>2019261</v>
      </c>
      <c r="K21" s="65">
        <v>617841</v>
      </c>
      <c r="L21" s="65">
        <v>261194</v>
      </c>
      <c r="M21" s="65">
        <v>549485</v>
      </c>
      <c r="N21" s="65">
        <v>1428520</v>
      </c>
      <c r="O21" s="65">
        <v>425198</v>
      </c>
      <c r="P21" s="65">
        <v>3500</v>
      </c>
      <c r="Q21" s="65">
        <v>282793</v>
      </c>
      <c r="R21" s="65">
        <v>711491</v>
      </c>
      <c r="S21" s="65">
        <v>1264057</v>
      </c>
      <c r="T21" s="65">
        <v>651383</v>
      </c>
      <c r="U21" s="65">
        <v>1435315</v>
      </c>
      <c r="V21" s="65">
        <v>3350755</v>
      </c>
      <c r="W21" s="65">
        <v>7510027</v>
      </c>
      <c r="X21" s="65">
        <v>24261565</v>
      </c>
      <c r="Y21" s="65">
        <v>-16751538</v>
      </c>
      <c r="Z21" s="145">
        <v>-69.05</v>
      </c>
      <c r="AA21" s="67">
        <v>24261565</v>
      </c>
    </row>
    <row r="22" spans="1:27" ht="13.5">
      <c r="A22" s="143" t="s">
        <v>91</v>
      </c>
      <c r="B22" s="141"/>
      <c r="C22" s="162">
        <v>4924372</v>
      </c>
      <c r="D22" s="162"/>
      <c r="E22" s="163">
        <v>24389146</v>
      </c>
      <c r="F22" s="164">
        <v>24548120</v>
      </c>
      <c r="G22" s="164"/>
      <c r="H22" s="164">
        <v>270864</v>
      </c>
      <c r="I22" s="164">
        <v>475430</v>
      </c>
      <c r="J22" s="164">
        <v>746294</v>
      </c>
      <c r="K22" s="164">
        <v>1512754</v>
      </c>
      <c r="L22" s="164">
        <v>397764</v>
      </c>
      <c r="M22" s="164">
        <v>336370</v>
      </c>
      <c r="N22" s="164">
        <v>2246888</v>
      </c>
      <c r="O22" s="164"/>
      <c r="P22" s="164"/>
      <c r="Q22" s="164">
        <v>1249225</v>
      </c>
      <c r="R22" s="164">
        <v>1249225</v>
      </c>
      <c r="S22" s="164">
        <v>441000</v>
      </c>
      <c r="T22" s="164">
        <v>2204952</v>
      </c>
      <c r="U22" s="164">
        <v>2808638</v>
      </c>
      <c r="V22" s="164">
        <v>5454590</v>
      </c>
      <c r="W22" s="164">
        <v>9696997</v>
      </c>
      <c r="X22" s="164">
        <v>24548120</v>
      </c>
      <c r="Y22" s="164">
        <v>-14851123</v>
      </c>
      <c r="Z22" s="146">
        <v>-60.5</v>
      </c>
      <c r="AA22" s="239">
        <v>24548120</v>
      </c>
    </row>
    <row r="23" spans="1:27" ht="13.5">
      <c r="A23" s="143" t="s">
        <v>92</v>
      </c>
      <c r="B23" s="141"/>
      <c r="C23" s="160">
        <v>21896399</v>
      </c>
      <c r="D23" s="160"/>
      <c r="E23" s="161">
        <v>25750000</v>
      </c>
      <c r="F23" s="65">
        <v>33133989</v>
      </c>
      <c r="G23" s="65"/>
      <c r="H23" s="65">
        <v>87003</v>
      </c>
      <c r="I23" s="65"/>
      <c r="J23" s="65">
        <v>87003</v>
      </c>
      <c r="K23" s="65"/>
      <c r="L23" s="65"/>
      <c r="M23" s="65">
        <v>1752148</v>
      </c>
      <c r="N23" s="65">
        <v>1752148</v>
      </c>
      <c r="O23" s="65"/>
      <c r="P23" s="65"/>
      <c r="Q23" s="65">
        <v>1960335</v>
      </c>
      <c r="R23" s="65">
        <v>1960335</v>
      </c>
      <c r="S23" s="65">
        <v>350327</v>
      </c>
      <c r="T23" s="65">
        <v>50000</v>
      </c>
      <c r="U23" s="65">
        <v>776287</v>
      </c>
      <c r="V23" s="65">
        <v>1176614</v>
      </c>
      <c r="W23" s="65">
        <v>4976100</v>
      </c>
      <c r="X23" s="65">
        <v>33133989</v>
      </c>
      <c r="Y23" s="65">
        <v>-28157889</v>
      </c>
      <c r="Z23" s="145">
        <v>-84.98</v>
      </c>
      <c r="AA23" s="67">
        <v>33133989</v>
      </c>
    </row>
    <row r="24" spans="1:27" ht="13.5">
      <c r="A24" s="140" t="s">
        <v>93</v>
      </c>
      <c r="B24" s="147"/>
      <c r="C24" s="158"/>
      <c r="D24" s="158"/>
      <c r="E24" s="159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42"/>
      <c r="AA24" s="107"/>
    </row>
    <row r="25" spans="1:27" ht="13.5">
      <c r="A25" s="153" t="s">
        <v>135</v>
      </c>
      <c r="B25" s="154" t="s">
        <v>99</v>
      </c>
      <c r="C25" s="232">
        <f aca="true" t="shared" si="4" ref="C25:Y25">+C5+C9+C15+C19+C24</f>
        <v>194264793</v>
      </c>
      <c r="D25" s="232">
        <f>+D5+D9+D15+D19+D24</f>
        <v>0</v>
      </c>
      <c r="E25" s="245">
        <f t="shared" si="4"/>
        <v>496604923</v>
      </c>
      <c r="F25" s="234">
        <f t="shared" si="4"/>
        <v>528575710</v>
      </c>
      <c r="G25" s="234">
        <f t="shared" si="4"/>
        <v>10444898</v>
      </c>
      <c r="H25" s="234">
        <f t="shared" si="4"/>
        <v>8158636</v>
      </c>
      <c r="I25" s="234">
        <f t="shared" si="4"/>
        <v>5989290</v>
      </c>
      <c r="J25" s="234">
        <f t="shared" si="4"/>
        <v>24592824</v>
      </c>
      <c r="K25" s="234">
        <f t="shared" si="4"/>
        <v>16788755</v>
      </c>
      <c r="L25" s="234">
        <f t="shared" si="4"/>
        <v>18554987</v>
      </c>
      <c r="M25" s="234">
        <f t="shared" si="4"/>
        <v>26184697</v>
      </c>
      <c r="N25" s="234">
        <f t="shared" si="4"/>
        <v>61528439</v>
      </c>
      <c r="O25" s="234">
        <f t="shared" si="4"/>
        <v>11667520</v>
      </c>
      <c r="P25" s="234">
        <f t="shared" si="4"/>
        <v>20944988</v>
      </c>
      <c r="Q25" s="234">
        <f t="shared" si="4"/>
        <v>15224161</v>
      </c>
      <c r="R25" s="234">
        <f t="shared" si="4"/>
        <v>47836669</v>
      </c>
      <c r="S25" s="234">
        <f t="shared" si="4"/>
        <v>27175019</v>
      </c>
      <c r="T25" s="234">
        <f t="shared" si="4"/>
        <v>29487647</v>
      </c>
      <c r="U25" s="234">
        <f t="shared" si="4"/>
        <v>100017298</v>
      </c>
      <c r="V25" s="234">
        <f t="shared" si="4"/>
        <v>156679964</v>
      </c>
      <c r="W25" s="234">
        <f t="shared" si="4"/>
        <v>290637896</v>
      </c>
      <c r="X25" s="234">
        <f t="shared" si="4"/>
        <v>528575710</v>
      </c>
      <c r="Y25" s="234">
        <f t="shared" si="4"/>
        <v>-237937814</v>
      </c>
      <c r="Z25" s="246">
        <f>+IF(X25&lt;&gt;0,+(Y25/X25)*100,0)</f>
        <v>-45.01489748743846</v>
      </c>
      <c r="AA25" s="247">
        <f>+AA5+AA9+AA15+AA19+AA24</f>
        <v>528575710</v>
      </c>
    </row>
    <row r="26" spans="1:27" ht="4.5" customHeight="1">
      <c r="A26" s="150"/>
      <c r="B26" s="141"/>
      <c r="C26" s="160"/>
      <c r="D26" s="160"/>
      <c r="E26" s="161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48" t="s">
        <v>136</v>
      </c>
      <c r="B27" s="152"/>
      <c r="C27" s="160"/>
      <c r="D27" s="160"/>
      <c r="E27" s="161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49" t="s">
        <v>137</v>
      </c>
      <c r="B28" s="141"/>
      <c r="C28" s="160">
        <v>131060839</v>
      </c>
      <c r="D28" s="160"/>
      <c r="E28" s="161">
        <v>364262840</v>
      </c>
      <c r="F28" s="65">
        <v>408633671</v>
      </c>
      <c r="G28" s="65">
        <v>9683038</v>
      </c>
      <c r="H28" s="65">
        <v>6979546</v>
      </c>
      <c r="I28" s="65">
        <v>3408321</v>
      </c>
      <c r="J28" s="65">
        <v>20070905</v>
      </c>
      <c r="K28" s="65">
        <v>14111576</v>
      </c>
      <c r="L28" s="65">
        <v>14387853</v>
      </c>
      <c r="M28" s="65">
        <v>21856805</v>
      </c>
      <c r="N28" s="65">
        <v>50356234</v>
      </c>
      <c r="O28" s="65">
        <v>10425720</v>
      </c>
      <c r="P28" s="65">
        <v>14854394</v>
      </c>
      <c r="Q28" s="65">
        <v>14279115</v>
      </c>
      <c r="R28" s="65">
        <v>39559229</v>
      </c>
      <c r="S28" s="65">
        <v>25311120</v>
      </c>
      <c r="T28" s="65">
        <v>23004967</v>
      </c>
      <c r="U28" s="65">
        <v>49015364</v>
      </c>
      <c r="V28" s="65">
        <v>97331451</v>
      </c>
      <c r="W28" s="65">
        <v>207317819</v>
      </c>
      <c r="X28" s="65">
        <v>408633671</v>
      </c>
      <c r="Y28" s="65">
        <v>-201315852</v>
      </c>
      <c r="Z28" s="145">
        <v>-49.27</v>
      </c>
      <c r="AA28" s="160">
        <v>408633671</v>
      </c>
    </row>
    <row r="29" spans="1:27" ht="13.5">
      <c r="A29" s="249" t="s">
        <v>138</v>
      </c>
      <c r="B29" s="141"/>
      <c r="C29" s="160"/>
      <c r="D29" s="160"/>
      <c r="E29" s="161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49" t="s">
        <v>139</v>
      </c>
      <c r="B30" s="141"/>
      <c r="C30" s="162"/>
      <c r="D30" s="162"/>
      <c r="E30" s="163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46"/>
      <c r="AA30" s="239"/>
    </row>
    <row r="31" spans="1:27" ht="13.5">
      <c r="A31" s="250" t="s">
        <v>140</v>
      </c>
      <c r="B31" s="141"/>
      <c r="C31" s="160"/>
      <c r="D31" s="160"/>
      <c r="E31" s="161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145"/>
      <c r="AA31" s="67"/>
    </row>
    <row r="32" spans="1:27" ht="13.5">
      <c r="A32" s="251" t="s">
        <v>46</v>
      </c>
      <c r="B32" s="141" t="s">
        <v>94</v>
      </c>
      <c r="C32" s="225">
        <f aca="true" t="shared" si="5" ref="C32:Y32">SUM(C28:C31)</f>
        <v>131060839</v>
      </c>
      <c r="D32" s="225">
        <f>SUM(D28:D31)</f>
        <v>0</v>
      </c>
      <c r="E32" s="226">
        <f t="shared" si="5"/>
        <v>364262840</v>
      </c>
      <c r="F32" s="82">
        <f t="shared" si="5"/>
        <v>408633671</v>
      </c>
      <c r="G32" s="82">
        <f t="shared" si="5"/>
        <v>9683038</v>
      </c>
      <c r="H32" s="82">
        <f t="shared" si="5"/>
        <v>6979546</v>
      </c>
      <c r="I32" s="82">
        <f t="shared" si="5"/>
        <v>3408321</v>
      </c>
      <c r="J32" s="82">
        <f t="shared" si="5"/>
        <v>20070905</v>
      </c>
      <c r="K32" s="82">
        <f t="shared" si="5"/>
        <v>14111576</v>
      </c>
      <c r="L32" s="82">
        <f t="shared" si="5"/>
        <v>14387853</v>
      </c>
      <c r="M32" s="82">
        <f t="shared" si="5"/>
        <v>21856805</v>
      </c>
      <c r="N32" s="82">
        <f t="shared" si="5"/>
        <v>50356234</v>
      </c>
      <c r="O32" s="82">
        <f t="shared" si="5"/>
        <v>10425720</v>
      </c>
      <c r="P32" s="82">
        <f t="shared" si="5"/>
        <v>14854394</v>
      </c>
      <c r="Q32" s="82">
        <f t="shared" si="5"/>
        <v>14279115</v>
      </c>
      <c r="R32" s="82">
        <f t="shared" si="5"/>
        <v>39559229</v>
      </c>
      <c r="S32" s="82">
        <f t="shared" si="5"/>
        <v>25311120</v>
      </c>
      <c r="T32" s="82">
        <f t="shared" si="5"/>
        <v>23004967</v>
      </c>
      <c r="U32" s="82">
        <f t="shared" si="5"/>
        <v>49015364</v>
      </c>
      <c r="V32" s="82">
        <f t="shared" si="5"/>
        <v>97331451</v>
      </c>
      <c r="W32" s="82">
        <f t="shared" si="5"/>
        <v>207317819</v>
      </c>
      <c r="X32" s="82">
        <f t="shared" si="5"/>
        <v>408633671</v>
      </c>
      <c r="Y32" s="82">
        <f t="shared" si="5"/>
        <v>-201315852</v>
      </c>
      <c r="Z32" s="227">
        <f>+IF(X32&lt;&gt;0,+(Y32/X32)*100,0)</f>
        <v>-49.265605427801376</v>
      </c>
      <c r="AA32" s="84">
        <f>SUM(AA28:AA31)</f>
        <v>408633671</v>
      </c>
    </row>
    <row r="33" spans="1:27" ht="13.5">
      <c r="A33" s="252" t="s">
        <v>51</v>
      </c>
      <c r="B33" s="141" t="s">
        <v>141</v>
      </c>
      <c r="C33" s="160">
        <v>8878384</v>
      </c>
      <c r="D33" s="160"/>
      <c r="E33" s="161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>
        <v>105469</v>
      </c>
      <c r="Q33" s="65"/>
      <c r="R33" s="65">
        <v>105469</v>
      </c>
      <c r="S33" s="65"/>
      <c r="T33" s="65"/>
      <c r="U33" s="65"/>
      <c r="V33" s="65"/>
      <c r="W33" s="65">
        <v>105469</v>
      </c>
      <c r="X33" s="65"/>
      <c r="Y33" s="65">
        <v>105469</v>
      </c>
      <c r="Z33" s="145"/>
      <c r="AA33" s="67"/>
    </row>
    <row r="34" spans="1:27" ht="13.5">
      <c r="A34" s="252" t="s">
        <v>52</v>
      </c>
      <c r="B34" s="141" t="s">
        <v>126</v>
      </c>
      <c r="C34" s="160"/>
      <c r="D34" s="160"/>
      <c r="E34" s="161">
        <v>80000000</v>
      </c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145"/>
      <c r="AA34" s="67"/>
    </row>
    <row r="35" spans="1:27" ht="13.5">
      <c r="A35" s="252" t="s">
        <v>53</v>
      </c>
      <c r="B35" s="141"/>
      <c r="C35" s="160">
        <v>54325570</v>
      </c>
      <c r="D35" s="160"/>
      <c r="E35" s="161">
        <v>52342083</v>
      </c>
      <c r="F35" s="65">
        <v>119942039</v>
      </c>
      <c r="G35" s="65">
        <v>761860</v>
      </c>
      <c r="H35" s="65">
        <v>1179090</v>
      </c>
      <c r="I35" s="65">
        <v>2580969</v>
      </c>
      <c r="J35" s="65">
        <v>4521919</v>
      </c>
      <c r="K35" s="65">
        <v>2677179</v>
      </c>
      <c r="L35" s="65">
        <v>4167134</v>
      </c>
      <c r="M35" s="65">
        <v>4327892</v>
      </c>
      <c r="N35" s="65">
        <v>11172205</v>
      </c>
      <c r="O35" s="65">
        <v>1241800</v>
      </c>
      <c r="P35" s="65">
        <v>5985125</v>
      </c>
      <c r="Q35" s="65">
        <v>945046</v>
      </c>
      <c r="R35" s="65">
        <v>8171971</v>
      </c>
      <c r="S35" s="65">
        <v>1863899</v>
      </c>
      <c r="T35" s="65">
        <v>6482680</v>
      </c>
      <c r="U35" s="65">
        <v>51001934</v>
      </c>
      <c r="V35" s="65">
        <v>59348513</v>
      </c>
      <c r="W35" s="65">
        <v>83214608</v>
      </c>
      <c r="X35" s="65">
        <v>119942039</v>
      </c>
      <c r="Y35" s="65">
        <v>-36727431</v>
      </c>
      <c r="Z35" s="145">
        <v>-30.62</v>
      </c>
      <c r="AA35" s="67">
        <v>119942039</v>
      </c>
    </row>
    <row r="36" spans="1:27" ht="13.5">
      <c r="A36" s="253" t="s">
        <v>142</v>
      </c>
      <c r="B36" s="154" t="s">
        <v>132</v>
      </c>
      <c r="C36" s="237">
        <f aca="true" t="shared" si="6" ref="C36:Y36">SUM(C32:C35)</f>
        <v>194264793</v>
      </c>
      <c r="D36" s="237">
        <f>SUM(D32:D35)</f>
        <v>0</v>
      </c>
      <c r="E36" s="233">
        <f t="shared" si="6"/>
        <v>496604923</v>
      </c>
      <c r="F36" s="235">
        <f t="shared" si="6"/>
        <v>528575710</v>
      </c>
      <c r="G36" s="235">
        <f t="shared" si="6"/>
        <v>10444898</v>
      </c>
      <c r="H36" s="235">
        <f t="shared" si="6"/>
        <v>8158636</v>
      </c>
      <c r="I36" s="235">
        <f t="shared" si="6"/>
        <v>5989290</v>
      </c>
      <c r="J36" s="235">
        <f t="shared" si="6"/>
        <v>24592824</v>
      </c>
      <c r="K36" s="235">
        <f t="shared" si="6"/>
        <v>16788755</v>
      </c>
      <c r="L36" s="235">
        <f t="shared" si="6"/>
        <v>18554987</v>
      </c>
      <c r="M36" s="235">
        <f t="shared" si="6"/>
        <v>26184697</v>
      </c>
      <c r="N36" s="235">
        <f t="shared" si="6"/>
        <v>61528439</v>
      </c>
      <c r="O36" s="235">
        <f t="shared" si="6"/>
        <v>11667520</v>
      </c>
      <c r="P36" s="235">
        <f t="shared" si="6"/>
        <v>20944988</v>
      </c>
      <c r="Q36" s="235">
        <f t="shared" si="6"/>
        <v>15224161</v>
      </c>
      <c r="R36" s="235">
        <f t="shared" si="6"/>
        <v>47836669</v>
      </c>
      <c r="S36" s="235">
        <f t="shared" si="6"/>
        <v>27175019</v>
      </c>
      <c r="T36" s="235">
        <f t="shared" si="6"/>
        <v>29487647</v>
      </c>
      <c r="U36" s="235">
        <f t="shared" si="6"/>
        <v>100017298</v>
      </c>
      <c r="V36" s="235">
        <f t="shared" si="6"/>
        <v>156679964</v>
      </c>
      <c r="W36" s="235">
        <f t="shared" si="6"/>
        <v>290637896</v>
      </c>
      <c r="X36" s="235">
        <f t="shared" si="6"/>
        <v>528575710</v>
      </c>
      <c r="Y36" s="235">
        <f t="shared" si="6"/>
        <v>-237937814</v>
      </c>
      <c r="Z36" s="236">
        <f>+IF(X36&lt;&gt;0,+(Y36/X36)*100,0)</f>
        <v>-45.01489748743846</v>
      </c>
      <c r="AA36" s="254">
        <f>SUM(AA32:AA35)</f>
        <v>528575710</v>
      </c>
    </row>
    <row r="37" spans="1:27" ht="13.5">
      <c r="A37" s="155" t="s">
        <v>223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</row>
    <row r="38" spans="1:27" ht="13.5">
      <c r="A38" s="123" t="s">
        <v>237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</row>
    <row r="39" spans="1:27" ht="13.5">
      <c r="A39" s="123" t="s">
        <v>238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240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  <row r="42" spans="1:27" ht="13.5">
      <c r="A42" s="123" t="s">
        <v>241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</row>
    <row r="43" spans="1:27" ht="13.5">
      <c r="A43" s="123" t="s">
        <v>242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</row>
    <row r="44" spans="1:27" ht="13.5">
      <c r="A44" s="123" t="s">
        <v>243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</row>
    <row r="45" spans="1:27" ht="13.5">
      <c r="A45" s="123" t="s">
        <v>244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143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93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172" t="s">
        <v>6</v>
      </c>
      <c r="D3" s="172" t="s">
        <v>6</v>
      </c>
      <c r="E3" s="52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144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145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146</v>
      </c>
      <c r="B6" s="197"/>
      <c r="C6" s="160">
        <v>107378693</v>
      </c>
      <c r="D6" s="160"/>
      <c r="E6" s="64">
        <v>153763000</v>
      </c>
      <c r="F6" s="65">
        <v>174763000</v>
      </c>
      <c r="G6" s="65">
        <v>119129271</v>
      </c>
      <c r="H6" s="65">
        <v>-71064621</v>
      </c>
      <c r="I6" s="65">
        <v>27236335</v>
      </c>
      <c r="J6" s="65">
        <v>75300985</v>
      </c>
      <c r="K6" s="65">
        <v>-27123828</v>
      </c>
      <c r="L6" s="65">
        <v>-186094823</v>
      </c>
      <c r="M6" s="65">
        <v>36124234</v>
      </c>
      <c r="N6" s="65">
        <v>-177094417</v>
      </c>
      <c r="O6" s="65">
        <v>-278108379</v>
      </c>
      <c r="P6" s="65">
        <v>86454468</v>
      </c>
      <c r="Q6" s="65">
        <v>288731914</v>
      </c>
      <c r="R6" s="65">
        <v>97078003</v>
      </c>
      <c r="S6" s="65">
        <v>-22051952</v>
      </c>
      <c r="T6" s="65">
        <v>-132581804</v>
      </c>
      <c r="U6" s="65">
        <v>152909572</v>
      </c>
      <c r="V6" s="65">
        <v>-1724184</v>
      </c>
      <c r="W6" s="65">
        <v>-6439613</v>
      </c>
      <c r="X6" s="65">
        <v>174763000</v>
      </c>
      <c r="Y6" s="65">
        <v>-181202613</v>
      </c>
      <c r="Z6" s="145">
        <v>-103.68</v>
      </c>
      <c r="AA6" s="67">
        <v>174763000</v>
      </c>
    </row>
    <row r="7" spans="1:27" ht="13.5">
      <c r="A7" s="264" t="s">
        <v>147</v>
      </c>
      <c r="B7" s="197" t="s">
        <v>72</v>
      </c>
      <c r="C7" s="160">
        <v>582301423</v>
      </c>
      <c r="D7" s="160"/>
      <c r="E7" s="64">
        <v>498061861</v>
      </c>
      <c r="F7" s="65">
        <v>781061862</v>
      </c>
      <c r="G7" s="65">
        <v>57846673</v>
      </c>
      <c r="H7" s="65">
        <v>9578349</v>
      </c>
      <c r="I7" s="65">
        <v>17413769</v>
      </c>
      <c r="J7" s="65">
        <v>84838791</v>
      </c>
      <c r="K7" s="65">
        <v>1751496</v>
      </c>
      <c r="L7" s="65"/>
      <c r="M7" s="65">
        <v>114813832</v>
      </c>
      <c r="N7" s="65">
        <v>116565328</v>
      </c>
      <c r="O7" s="65"/>
      <c r="P7" s="65">
        <v>1796051</v>
      </c>
      <c r="Q7" s="65"/>
      <c r="R7" s="65">
        <v>1796051</v>
      </c>
      <c r="S7" s="65"/>
      <c r="T7" s="65"/>
      <c r="U7" s="65">
        <v>-194585133</v>
      </c>
      <c r="V7" s="65">
        <v>-194585133</v>
      </c>
      <c r="W7" s="65">
        <v>8615037</v>
      </c>
      <c r="X7" s="65">
        <v>781061862</v>
      </c>
      <c r="Y7" s="65">
        <v>-772446825</v>
      </c>
      <c r="Z7" s="145">
        <v>-98.9</v>
      </c>
      <c r="AA7" s="67">
        <v>781061862</v>
      </c>
    </row>
    <row r="8" spans="1:27" ht="13.5">
      <c r="A8" s="264" t="s">
        <v>148</v>
      </c>
      <c r="B8" s="197" t="s">
        <v>72</v>
      </c>
      <c r="C8" s="160">
        <v>213068094</v>
      </c>
      <c r="D8" s="160"/>
      <c r="E8" s="64">
        <v>293362771</v>
      </c>
      <c r="F8" s="65">
        <v>-30195086</v>
      </c>
      <c r="G8" s="65">
        <v>-26322859</v>
      </c>
      <c r="H8" s="65">
        <v>71697993</v>
      </c>
      <c r="I8" s="65">
        <v>20862824</v>
      </c>
      <c r="J8" s="65">
        <v>66237958</v>
      </c>
      <c r="K8" s="65">
        <v>39892874</v>
      </c>
      <c r="L8" s="65">
        <v>74947065</v>
      </c>
      <c r="M8" s="65">
        <v>-13684564</v>
      </c>
      <c r="N8" s="65">
        <v>101155375</v>
      </c>
      <c r="O8" s="65">
        <v>-120620245</v>
      </c>
      <c r="P8" s="65">
        <v>4474432</v>
      </c>
      <c r="Q8" s="65">
        <v>-21936441</v>
      </c>
      <c r="R8" s="65">
        <v>-138082254</v>
      </c>
      <c r="S8" s="65">
        <v>94877167</v>
      </c>
      <c r="T8" s="65">
        <v>-61836856</v>
      </c>
      <c r="U8" s="65">
        <v>19343174</v>
      </c>
      <c r="V8" s="65">
        <v>52383485</v>
      </c>
      <c r="W8" s="65">
        <v>81694564</v>
      </c>
      <c r="X8" s="65">
        <v>-30195086</v>
      </c>
      <c r="Y8" s="65">
        <v>111889650</v>
      </c>
      <c r="Z8" s="145">
        <v>-370.56</v>
      </c>
      <c r="AA8" s="67">
        <v>-30195086</v>
      </c>
    </row>
    <row r="9" spans="1:27" ht="13.5">
      <c r="A9" s="264" t="s">
        <v>149</v>
      </c>
      <c r="B9" s="197"/>
      <c r="C9" s="160">
        <v>10362918</v>
      </c>
      <c r="D9" s="160"/>
      <c r="E9" s="64">
        <v>4869214</v>
      </c>
      <c r="F9" s="65">
        <v>4869214</v>
      </c>
      <c r="G9" s="65">
        <v>-10347926</v>
      </c>
      <c r="H9" s="65">
        <v>9390761</v>
      </c>
      <c r="I9" s="65">
        <v>-3857646</v>
      </c>
      <c r="J9" s="65">
        <v>-4814811</v>
      </c>
      <c r="K9" s="65">
        <v>428</v>
      </c>
      <c r="L9" s="65">
        <v>3054</v>
      </c>
      <c r="M9" s="65">
        <v>31772</v>
      </c>
      <c r="N9" s="65">
        <v>35254</v>
      </c>
      <c r="O9" s="65">
        <v>5090532</v>
      </c>
      <c r="P9" s="65">
        <v>69381</v>
      </c>
      <c r="Q9" s="65">
        <v>7642779</v>
      </c>
      <c r="R9" s="65">
        <v>12802692</v>
      </c>
      <c r="S9" s="65">
        <v>417463</v>
      </c>
      <c r="T9" s="65">
        <v>2485041</v>
      </c>
      <c r="U9" s="65">
        <v>2601739</v>
      </c>
      <c r="V9" s="65">
        <v>5504243</v>
      </c>
      <c r="W9" s="65">
        <v>13527378</v>
      </c>
      <c r="X9" s="65">
        <v>4869214</v>
      </c>
      <c r="Y9" s="65">
        <v>8658164</v>
      </c>
      <c r="Z9" s="145">
        <v>177.81</v>
      </c>
      <c r="AA9" s="67">
        <v>4869214</v>
      </c>
    </row>
    <row r="10" spans="1:27" ht="13.5">
      <c r="A10" s="264" t="s">
        <v>150</v>
      </c>
      <c r="B10" s="197"/>
      <c r="C10" s="160">
        <v>95724</v>
      </c>
      <c r="D10" s="160"/>
      <c r="E10" s="64"/>
      <c r="F10" s="65"/>
      <c r="G10" s="164">
        <v>-34120</v>
      </c>
      <c r="H10" s="164"/>
      <c r="I10" s="164"/>
      <c r="J10" s="65">
        <v>-34120</v>
      </c>
      <c r="K10" s="164"/>
      <c r="L10" s="164">
        <v>132140209</v>
      </c>
      <c r="M10" s="65"/>
      <c r="N10" s="164">
        <v>132140209</v>
      </c>
      <c r="O10" s="164">
        <v>232175659</v>
      </c>
      <c r="P10" s="164"/>
      <c r="Q10" s="65">
        <v>-210626724</v>
      </c>
      <c r="R10" s="164">
        <v>21548935</v>
      </c>
      <c r="S10" s="164">
        <v>-19798658</v>
      </c>
      <c r="T10" s="65">
        <v>84484546</v>
      </c>
      <c r="U10" s="164"/>
      <c r="V10" s="164">
        <v>64685888</v>
      </c>
      <c r="W10" s="164">
        <v>218340912</v>
      </c>
      <c r="X10" s="65"/>
      <c r="Y10" s="164">
        <v>218340912</v>
      </c>
      <c r="Z10" s="146"/>
      <c r="AA10" s="239"/>
    </row>
    <row r="11" spans="1:27" ht="13.5">
      <c r="A11" s="264" t="s">
        <v>151</v>
      </c>
      <c r="B11" s="197" t="s">
        <v>96</v>
      </c>
      <c r="C11" s="160">
        <v>45481795</v>
      </c>
      <c r="D11" s="160"/>
      <c r="E11" s="64">
        <v>20369482</v>
      </c>
      <c r="F11" s="65">
        <v>15000482</v>
      </c>
      <c r="G11" s="65">
        <v>-23803653</v>
      </c>
      <c r="H11" s="65">
        <v>23422924</v>
      </c>
      <c r="I11" s="65">
        <v>121032</v>
      </c>
      <c r="J11" s="65">
        <v>-259697</v>
      </c>
      <c r="K11" s="65">
        <v>-300513</v>
      </c>
      <c r="L11" s="65">
        <v>1113349</v>
      </c>
      <c r="M11" s="65">
        <v>-244679</v>
      </c>
      <c r="N11" s="65">
        <v>568157</v>
      </c>
      <c r="O11" s="65">
        <v>-23418531</v>
      </c>
      <c r="P11" s="65">
        <v>326660</v>
      </c>
      <c r="Q11" s="65">
        <v>-988291</v>
      </c>
      <c r="R11" s="65">
        <v>-24080162</v>
      </c>
      <c r="S11" s="65">
        <v>-1039967</v>
      </c>
      <c r="T11" s="65">
        <v>1214792</v>
      </c>
      <c r="U11" s="65">
        <v>1476483</v>
      </c>
      <c r="V11" s="65">
        <v>1651308</v>
      </c>
      <c r="W11" s="65">
        <v>-22120394</v>
      </c>
      <c r="X11" s="65">
        <v>15000482</v>
      </c>
      <c r="Y11" s="65">
        <v>-37120876</v>
      </c>
      <c r="Z11" s="145">
        <v>-247.46</v>
      </c>
      <c r="AA11" s="67">
        <v>15000482</v>
      </c>
    </row>
    <row r="12" spans="1:27" ht="13.5">
      <c r="A12" s="265" t="s">
        <v>56</v>
      </c>
      <c r="B12" s="266"/>
      <c r="C12" s="177">
        <f aca="true" t="shared" si="0" ref="C12:Y12">SUM(C6:C11)</f>
        <v>958688647</v>
      </c>
      <c r="D12" s="177">
        <f>SUM(D6:D11)</f>
        <v>0</v>
      </c>
      <c r="E12" s="77">
        <f t="shared" si="0"/>
        <v>970426328</v>
      </c>
      <c r="F12" s="78">
        <f t="shared" si="0"/>
        <v>945499472</v>
      </c>
      <c r="G12" s="78">
        <f t="shared" si="0"/>
        <v>116467386</v>
      </c>
      <c r="H12" s="78">
        <f t="shared" si="0"/>
        <v>43025406</v>
      </c>
      <c r="I12" s="78">
        <f t="shared" si="0"/>
        <v>61776314</v>
      </c>
      <c r="J12" s="78">
        <f t="shared" si="0"/>
        <v>221269106</v>
      </c>
      <c r="K12" s="78">
        <f t="shared" si="0"/>
        <v>14220457</v>
      </c>
      <c r="L12" s="78">
        <f t="shared" si="0"/>
        <v>22108854</v>
      </c>
      <c r="M12" s="78">
        <f t="shared" si="0"/>
        <v>137040595</v>
      </c>
      <c r="N12" s="78">
        <f t="shared" si="0"/>
        <v>173369906</v>
      </c>
      <c r="O12" s="78">
        <f t="shared" si="0"/>
        <v>-184880964</v>
      </c>
      <c r="P12" s="78">
        <f t="shared" si="0"/>
        <v>93120992</v>
      </c>
      <c r="Q12" s="78">
        <f t="shared" si="0"/>
        <v>62823237</v>
      </c>
      <c r="R12" s="78">
        <f t="shared" si="0"/>
        <v>-28936735</v>
      </c>
      <c r="S12" s="78">
        <f t="shared" si="0"/>
        <v>52404053</v>
      </c>
      <c r="T12" s="78">
        <f t="shared" si="0"/>
        <v>-106234281</v>
      </c>
      <c r="U12" s="78">
        <f t="shared" si="0"/>
        <v>-18254165</v>
      </c>
      <c r="V12" s="78">
        <f t="shared" si="0"/>
        <v>-72084393</v>
      </c>
      <c r="W12" s="78">
        <f t="shared" si="0"/>
        <v>293617884</v>
      </c>
      <c r="X12" s="78">
        <f t="shared" si="0"/>
        <v>945499472</v>
      </c>
      <c r="Y12" s="78">
        <f t="shared" si="0"/>
        <v>-651881588</v>
      </c>
      <c r="Z12" s="179">
        <f>+IF(X12&lt;&gt;0,+(Y12/X12)*100,0)</f>
        <v>-68.94573791998903</v>
      </c>
      <c r="AA12" s="79">
        <f>SUM(AA6:AA11)</f>
        <v>945499472</v>
      </c>
    </row>
    <row r="13" spans="1:27" ht="4.5" customHeight="1">
      <c r="A13" s="267"/>
      <c r="B13" s="197"/>
      <c r="C13" s="160"/>
      <c r="D13" s="160"/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145"/>
      <c r="AA13" s="67"/>
    </row>
    <row r="14" spans="1:27" ht="13.5">
      <c r="A14" s="257" t="s">
        <v>152</v>
      </c>
      <c r="B14" s="197"/>
      <c r="C14" s="160"/>
      <c r="D14" s="160"/>
      <c r="E14" s="64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145"/>
      <c r="AA14" s="67"/>
    </row>
    <row r="15" spans="1:27" ht="13.5">
      <c r="A15" s="264" t="s">
        <v>153</v>
      </c>
      <c r="B15" s="197"/>
      <c r="C15" s="160">
        <v>4475640</v>
      </c>
      <c r="D15" s="160"/>
      <c r="E15" s="64"/>
      <c r="F15" s="65"/>
      <c r="G15" s="65">
        <v>-115269691</v>
      </c>
      <c r="H15" s="65">
        <v>115062883</v>
      </c>
      <c r="I15" s="65"/>
      <c r="J15" s="65">
        <v>-206808</v>
      </c>
      <c r="K15" s="65"/>
      <c r="L15" s="65"/>
      <c r="M15" s="65"/>
      <c r="N15" s="65"/>
      <c r="O15" s="65">
        <v>-1253901</v>
      </c>
      <c r="P15" s="65">
        <v>-45539</v>
      </c>
      <c r="Q15" s="65"/>
      <c r="R15" s="65">
        <v>-1299440</v>
      </c>
      <c r="S15" s="65"/>
      <c r="T15" s="65"/>
      <c r="U15" s="65"/>
      <c r="V15" s="65"/>
      <c r="W15" s="65">
        <v>-1506248</v>
      </c>
      <c r="X15" s="65"/>
      <c r="Y15" s="65">
        <v>-1506248</v>
      </c>
      <c r="Z15" s="145"/>
      <c r="AA15" s="67"/>
    </row>
    <row r="16" spans="1:27" ht="13.5">
      <c r="A16" s="264" t="s">
        <v>154</v>
      </c>
      <c r="B16" s="197"/>
      <c r="C16" s="160">
        <v>1662321</v>
      </c>
      <c r="D16" s="160"/>
      <c r="E16" s="64">
        <v>695884</v>
      </c>
      <c r="F16" s="65">
        <v>695884</v>
      </c>
      <c r="G16" s="164"/>
      <c r="H16" s="164"/>
      <c r="I16" s="164"/>
      <c r="J16" s="65"/>
      <c r="K16" s="164"/>
      <c r="L16" s="164"/>
      <c r="M16" s="65"/>
      <c r="N16" s="164"/>
      <c r="O16" s="164">
        <v>-603156</v>
      </c>
      <c r="P16" s="164"/>
      <c r="Q16" s="65"/>
      <c r="R16" s="164">
        <v>-603156</v>
      </c>
      <c r="S16" s="164"/>
      <c r="T16" s="65"/>
      <c r="U16" s="164"/>
      <c r="V16" s="164"/>
      <c r="W16" s="164">
        <v>-603156</v>
      </c>
      <c r="X16" s="65">
        <v>695884</v>
      </c>
      <c r="Y16" s="164">
        <v>-1299040</v>
      </c>
      <c r="Z16" s="146">
        <v>-186.67</v>
      </c>
      <c r="AA16" s="239">
        <v>695884</v>
      </c>
    </row>
    <row r="17" spans="1:27" ht="13.5">
      <c r="A17" s="264" t="s">
        <v>155</v>
      </c>
      <c r="B17" s="197"/>
      <c r="C17" s="160"/>
      <c r="D17" s="160"/>
      <c r="E17" s="64"/>
      <c r="F17" s="65"/>
      <c r="G17" s="65">
        <v>-1233206</v>
      </c>
      <c r="H17" s="65"/>
      <c r="I17" s="65"/>
      <c r="J17" s="65">
        <v>-1233206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>
        <v>-1233206</v>
      </c>
      <c r="X17" s="65"/>
      <c r="Y17" s="65">
        <v>-1233206</v>
      </c>
      <c r="Z17" s="145"/>
      <c r="AA17" s="67"/>
    </row>
    <row r="18" spans="1:27" ht="13.5">
      <c r="A18" s="264" t="s">
        <v>156</v>
      </c>
      <c r="B18" s="197"/>
      <c r="C18" s="160"/>
      <c r="D18" s="160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145"/>
      <c r="AA18" s="67"/>
    </row>
    <row r="19" spans="1:27" ht="13.5">
      <c r="A19" s="264" t="s">
        <v>157</v>
      </c>
      <c r="B19" s="197" t="s">
        <v>99</v>
      </c>
      <c r="C19" s="160">
        <v>1439520554</v>
      </c>
      <c r="D19" s="160"/>
      <c r="E19" s="64">
        <v>1290012634</v>
      </c>
      <c r="F19" s="65">
        <v>1285012634</v>
      </c>
      <c r="G19" s="65">
        <v>104238105</v>
      </c>
      <c r="H19" s="65">
        <v>-100151335</v>
      </c>
      <c r="I19" s="65">
        <v>-2100252</v>
      </c>
      <c r="J19" s="65">
        <v>1986518</v>
      </c>
      <c r="K19" s="65">
        <v>8699212</v>
      </c>
      <c r="L19" s="65">
        <v>10465444</v>
      </c>
      <c r="M19" s="65">
        <v>151808767</v>
      </c>
      <c r="N19" s="65">
        <v>170973423</v>
      </c>
      <c r="O19" s="65">
        <v>44202347</v>
      </c>
      <c r="P19" s="65">
        <v>-3323638</v>
      </c>
      <c r="Q19" s="65">
        <v>7134619</v>
      </c>
      <c r="R19" s="65">
        <v>48013328</v>
      </c>
      <c r="S19" s="65">
        <v>19085477</v>
      </c>
      <c r="T19" s="65">
        <v>21398105</v>
      </c>
      <c r="U19" s="65">
        <v>90517874</v>
      </c>
      <c r="V19" s="65">
        <v>131001456</v>
      </c>
      <c r="W19" s="65">
        <v>351974725</v>
      </c>
      <c r="X19" s="65">
        <v>1285012634</v>
      </c>
      <c r="Y19" s="65">
        <v>-933037909</v>
      </c>
      <c r="Z19" s="145">
        <v>-72.61</v>
      </c>
      <c r="AA19" s="67">
        <v>1285012634</v>
      </c>
    </row>
    <row r="20" spans="1:27" ht="13.5">
      <c r="A20" s="264" t="s">
        <v>158</v>
      </c>
      <c r="B20" s="197"/>
      <c r="C20" s="160"/>
      <c r="D20" s="160"/>
      <c r="E20" s="64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159</v>
      </c>
      <c r="B21" s="197"/>
      <c r="C21" s="160"/>
      <c r="D21" s="160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145"/>
      <c r="AA21" s="67"/>
    </row>
    <row r="22" spans="1:27" ht="13.5">
      <c r="A22" s="264" t="s">
        <v>160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64" t="s">
        <v>161</v>
      </c>
      <c r="B23" s="197"/>
      <c r="C23" s="160"/>
      <c r="D23" s="160"/>
      <c r="E23" s="64"/>
      <c r="F23" s="65"/>
      <c r="G23" s="164">
        <v>-429115</v>
      </c>
      <c r="H23" s="164"/>
      <c r="I23" s="164"/>
      <c r="J23" s="65">
        <v>-429115</v>
      </c>
      <c r="K23" s="164"/>
      <c r="L23" s="164"/>
      <c r="M23" s="65"/>
      <c r="N23" s="164"/>
      <c r="O23" s="164"/>
      <c r="P23" s="164"/>
      <c r="Q23" s="65"/>
      <c r="R23" s="164"/>
      <c r="S23" s="164"/>
      <c r="T23" s="65"/>
      <c r="U23" s="164"/>
      <c r="V23" s="164"/>
      <c r="W23" s="164">
        <v>-429115</v>
      </c>
      <c r="X23" s="65"/>
      <c r="Y23" s="164">
        <v>-429115</v>
      </c>
      <c r="Z23" s="146"/>
      <c r="AA23" s="239"/>
    </row>
    <row r="24" spans="1:27" ht="13.5">
      <c r="A24" s="265" t="s">
        <v>57</v>
      </c>
      <c r="B24" s="268"/>
      <c r="C24" s="177">
        <f aca="true" t="shared" si="1" ref="C24:Y24">SUM(C15:C23)</f>
        <v>1445658515</v>
      </c>
      <c r="D24" s="177">
        <f>SUM(D15:D23)</f>
        <v>0</v>
      </c>
      <c r="E24" s="81">
        <f t="shared" si="1"/>
        <v>1290708518</v>
      </c>
      <c r="F24" s="82">
        <f t="shared" si="1"/>
        <v>1285708518</v>
      </c>
      <c r="G24" s="82">
        <f t="shared" si="1"/>
        <v>-12693907</v>
      </c>
      <c r="H24" s="82">
        <f t="shared" si="1"/>
        <v>14911548</v>
      </c>
      <c r="I24" s="82">
        <f t="shared" si="1"/>
        <v>-2100252</v>
      </c>
      <c r="J24" s="82">
        <f t="shared" si="1"/>
        <v>117389</v>
      </c>
      <c r="K24" s="82">
        <f t="shared" si="1"/>
        <v>8699212</v>
      </c>
      <c r="L24" s="82">
        <f t="shared" si="1"/>
        <v>10465444</v>
      </c>
      <c r="M24" s="82">
        <f t="shared" si="1"/>
        <v>151808767</v>
      </c>
      <c r="N24" s="82">
        <f t="shared" si="1"/>
        <v>170973423</v>
      </c>
      <c r="O24" s="82">
        <f t="shared" si="1"/>
        <v>42345290</v>
      </c>
      <c r="P24" s="82">
        <f t="shared" si="1"/>
        <v>-3369177</v>
      </c>
      <c r="Q24" s="82">
        <f t="shared" si="1"/>
        <v>7134619</v>
      </c>
      <c r="R24" s="82">
        <f t="shared" si="1"/>
        <v>46110732</v>
      </c>
      <c r="S24" s="82">
        <f t="shared" si="1"/>
        <v>19085477</v>
      </c>
      <c r="T24" s="82">
        <f t="shared" si="1"/>
        <v>21398105</v>
      </c>
      <c r="U24" s="82">
        <f t="shared" si="1"/>
        <v>90517874</v>
      </c>
      <c r="V24" s="82">
        <f t="shared" si="1"/>
        <v>131001456</v>
      </c>
      <c r="W24" s="82">
        <f t="shared" si="1"/>
        <v>348203000</v>
      </c>
      <c r="X24" s="82">
        <f t="shared" si="1"/>
        <v>1285708518</v>
      </c>
      <c r="Y24" s="82">
        <f t="shared" si="1"/>
        <v>-937505518</v>
      </c>
      <c r="Z24" s="227">
        <f>+IF(X24&lt;&gt;0,+(Y24/X24)*100,0)</f>
        <v>-72.9174229520038</v>
      </c>
      <c r="AA24" s="84">
        <f>SUM(AA15:AA23)</f>
        <v>1285708518</v>
      </c>
    </row>
    <row r="25" spans="1:27" ht="13.5">
      <c r="A25" s="265" t="s">
        <v>162</v>
      </c>
      <c r="B25" s="266"/>
      <c r="C25" s="177">
        <f aca="true" t="shared" si="2" ref="C25:Y25">+C12+C24</f>
        <v>2404347162</v>
      </c>
      <c r="D25" s="177">
        <f>+D12+D24</f>
        <v>0</v>
      </c>
      <c r="E25" s="77">
        <f t="shared" si="2"/>
        <v>2261134846</v>
      </c>
      <c r="F25" s="78">
        <f t="shared" si="2"/>
        <v>2231207990</v>
      </c>
      <c r="G25" s="78">
        <f t="shared" si="2"/>
        <v>103773479</v>
      </c>
      <c r="H25" s="78">
        <f t="shared" si="2"/>
        <v>57936954</v>
      </c>
      <c r="I25" s="78">
        <f t="shared" si="2"/>
        <v>59676062</v>
      </c>
      <c r="J25" s="78">
        <f t="shared" si="2"/>
        <v>221386495</v>
      </c>
      <c r="K25" s="78">
        <f t="shared" si="2"/>
        <v>22919669</v>
      </c>
      <c r="L25" s="78">
        <f t="shared" si="2"/>
        <v>32574298</v>
      </c>
      <c r="M25" s="78">
        <f t="shared" si="2"/>
        <v>288849362</v>
      </c>
      <c r="N25" s="78">
        <f t="shared" si="2"/>
        <v>344343329</v>
      </c>
      <c r="O25" s="78">
        <f t="shared" si="2"/>
        <v>-142535674</v>
      </c>
      <c r="P25" s="78">
        <f t="shared" si="2"/>
        <v>89751815</v>
      </c>
      <c r="Q25" s="78">
        <f t="shared" si="2"/>
        <v>69957856</v>
      </c>
      <c r="R25" s="78">
        <f t="shared" si="2"/>
        <v>17173997</v>
      </c>
      <c r="S25" s="78">
        <f t="shared" si="2"/>
        <v>71489530</v>
      </c>
      <c r="T25" s="78">
        <f t="shared" si="2"/>
        <v>-84836176</v>
      </c>
      <c r="U25" s="78">
        <f t="shared" si="2"/>
        <v>72263709</v>
      </c>
      <c r="V25" s="78">
        <f t="shared" si="2"/>
        <v>58917063</v>
      </c>
      <c r="W25" s="78">
        <f t="shared" si="2"/>
        <v>641820884</v>
      </c>
      <c r="X25" s="78">
        <f t="shared" si="2"/>
        <v>2231207990</v>
      </c>
      <c r="Y25" s="78">
        <f t="shared" si="2"/>
        <v>-1589387106</v>
      </c>
      <c r="Z25" s="179">
        <f>+IF(X25&lt;&gt;0,+(Y25/X25)*100,0)</f>
        <v>-71.23437676466908</v>
      </c>
      <c r="AA25" s="79">
        <f>+AA12+AA24</f>
        <v>2231207990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163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164</v>
      </c>
      <c r="B28" s="269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165</v>
      </c>
      <c r="B29" s="197" t="s">
        <v>72</v>
      </c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52</v>
      </c>
      <c r="B30" s="197" t="s">
        <v>94</v>
      </c>
      <c r="C30" s="160">
        <v>7430143</v>
      </c>
      <c r="D30" s="160"/>
      <c r="E30" s="64">
        <v>8610000</v>
      </c>
      <c r="F30" s="65">
        <v>8610000</v>
      </c>
      <c r="G30" s="65">
        <v>-7430143</v>
      </c>
      <c r="H30" s="65"/>
      <c r="I30" s="65"/>
      <c r="J30" s="65">
        <v>-7430143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>
        <v>-7430143</v>
      </c>
      <c r="X30" s="65">
        <v>8610000</v>
      </c>
      <c r="Y30" s="65">
        <v>-16040143</v>
      </c>
      <c r="Z30" s="145">
        <v>-186.3</v>
      </c>
      <c r="AA30" s="67">
        <v>8610000</v>
      </c>
    </row>
    <row r="31" spans="1:27" ht="13.5">
      <c r="A31" s="264" t="s">
        <v>166</v>
      </c>
      <c r="B31" s="197"/>
      <c r="C31" s="160">
        <v>23029072</v>
      </c>
      <c r="D31" s="160"/>
      <c r="E31" s="64">
        <v>25568535</v>
      </c>
      <c r="F31" s="65">
        <v>25568535</v>
      </c>
      <c r="G31" s="65">
        <v>-36000</v>
      </c>
      <c r="H31" s="65">
        <v>-13437</v>
      </c>
      <c r="I31" s="65">
        <v>169577</v>
      </c>
      <c r="J31" s="65">
        <v>120140</v>
      </c>
      <c r="K31" s="65">
        <v>-7101</v>
      </c>
      <c r="L31" s="65">
        <v>163204</v>
      </c>
      <c r="M31" s="65">
        <v>-3036</v>
      </c>
      <c r="N31" s="65">
        <v>153067</v>
      </c>
      <c r="O31" s="65">
        <v>22107</v>
      </c>
      <c r="P31" s="65">
        <v>2410</v>
      </c>
      <c r="Q31" s="65">
        <v>29222</v>
      </c>
      <c r="R31" s="65">
        <v>53739</v>
      </c>
      <c r="S31" s="65">
        <v>37003</v>
      </c>
      <c r="T31" s="65">
        <v>67270</v>
      </c>
      <c r="U31" s="65">
        <v>154639</v>
      </c>
      <c r="V31" s="65">
        <v>258912</v>
      </c>
      <c r="W31" s="65">
        <v>585858</v>
      </c>
      <c r="X31" s="65">
        <v>25568535</v>
      </c>
      <c r="Y31" s="65">
        <v>-24982677</v>
      </c>
      <c r="Z31" s="145">
        <v>-97.71</v>
      </c>
      <c r="AA31" s="67">
        <v>25568535</v>
      </c>
    </row>
    <row r="32" spans="1:27" ht="13.5">
      <c r="A32" s="264" t="s">
        <v>167</v>
      </c>
      <c r="B32" s="197" t="s">
        <v>94</v>
      </c>
      <c r="C32" s="160">
        <v>380360684</v>
      </c>
      <c r="D32" s="160"/>
      <c r="E32" s="64">
        <v>381896922</v>
      </c>
      <c r="F32" s="65">
        <v>274321364</v>
      </c>
      <c r="G32" s="65">
        <v>75342660</v>
      </c>
      <c r="H32" s="65">
        <v>24648576</v>
      </c>
      <c r="I32" s="65">
        <v>115099643</v>
      </c>
      <c r="J32" s="65">
        <v>215090879</v>
      </c>
      <c r="K32" s="65">
        <v>-55056068</v>
      </c>
      <c r="L32" s="65">
        <v>-13145280</v>
      </c>
      <c r="M32" s="65">
        <v>130529261</v>
      </c>
      <c r="N32" s="65">
        <v>62327913</v>
      </c>
      <c r="O32" s="65">
        <v>-41661961</v>
      </c>
      <c r="P32" s="65">
        <v>120562914</v>
      </c>
      <c r="Q32" s="65">
        <v>47245767</v>
      </c>
      <c r="R32" s="65">
        <v>126146720</v>
      </c>
      <c r="S32" s="65">
        <v>5291940</v>
      </c>
      <c r="T32" s="65">
        <v>-4647561</v>
      </c>
      <c r="U32" s="65">
        <v>-221473164</v>
      </c>
      <c r="V32" s="65">
        <v>-220828785</v>
      </c>
      <c r="W32" s="65">
        <v>182736727</v>
      </c>
      <c r="X32" s="65">
        <v>274321364</v>
      </c>
      <c r="Y32" s="65">
        <v>-91584637</v>
      </c>
      <c r="Z32" s="145">
        <v>-33.39</v>
      </c>
      <c r="AA32" s="67">
        <v>274321364</v>
      </c>
    </row>
    <row r="33" spans="1:27" ht="13.5">
      <c r="A33" s="264" t="s">
        <v>168</v>
      </c>
      <c r="B33" s="197"/>
      <c r="C33" s="160">
        <v>3246140</v>
      </c>
      <c r="D33" s="160"/>
      <c r="E33" s="64">
        <v>4013561</v>
      </c>
      <c r="F33" s="65">
        <v>4013562</v>
      </c>
      <c r="G33" s="65">
        <v>5916093</v>
      </c>
      <c r="H33" s="65">
        <v>-1234868</v>
      </c>
      <c r="I33" s="65">
        <v>-2080487</v>
      </c>
      <c r="J33" s="65">
        <v>2600738</v>
      </c>
      <c r="K33" s="65">
        <v>18978146</v>
      </c>
      <c r="L33" s="65"/>
      <c r="M33" s="65"/>
      <c r="N33" s="65">
        <v>18978146</v>
      </c>
      <c r="O33" s="65"/>
      <c r="P33" s="65"/>
      <c r="Q33" s="65"/>
      <c r="R33" s="65"/>
      <c r="S33" s="65"/>
      <c r="T33" s="65"/>
      <c r="U33" s="65"/>
      <c r="V33" s="65"/>
      <c r="W33" s="65">
        <v>21578884</v>
      </c>
      <c r="X33" s="65">
        <v>4013562</v>
      </c>
      <c r="Y33" s="65">
        <v>17565322</v>
      </c>
      <c r="Z33" s="145">
        <v>437.65</v>
      </c>
      <c r="AA33" s="67">
        <v>4013562</v>
      </c>
    </row>
    <row r="34" spans="1:27" ht="13.5">
      <c r="A34" s="265" t="s">
        <v>58</v>
      </c>
      <c r="B34" s="266"/>
      <c r="C34" s="177">
        <f aca="true" t="shared" si="3" ref="C34:Y34">SUM(C29:C33)</f>
        <v>414066039</v>
      </c>
      <c r="D34" s="177">
        <f>SUM(D29:D33)</f>
        <v>0</v>
      </c>
      <c r="E34" s="77">
        <f t="shared" si="3"/>
        <v>420089018</v>
      </c>
      <c r="F34" s="78">
        <f t="shared" si="3"/>
        <v>312513461</v>
      </c>
      <c r="G34" s="78">
        <f t="shared" si="3"/>
        <v>73792610</v>
      </c>
      <c r="H34" s="78">
        <f t="shared" si="3"/>
        <v>23400271</v>
      </c>
      <c r="I34" s="78">
        <f t="shared" si="3"/>
        <v>113188733</v>
      </c>
      <c r="J34" s="78">
        <f t="shared" si="3"/>
        <v>210381614</v>
      </c>
      <c r="K34" s="78">
        <f t="shared" si="3"/>
        <v>-36085023</v>
      </c>
      <c r="L34" s="78">
        <f t="shared" si="3"/>
        <v>-12982076</v>
      </c>
      <c r="M34" s="78">
        <f t="shared" si="3"/>
        <v>130526225</v>
      </c>
      <c r="N34" s="78">
        <f t="shared" si="3"/>
        <v>81459126</v>
      </c>
      <c r="O34" s="78">
        <f t="shared" si="3"/>
        <v>-41639854</v>
      </c>
      <c r="P34" s="78">
        <f t="shared" si="3"/>
        <v>120565324</v>
      </c>
      <c r="Q34" s="78">
        <f t="shared" si="3"/>
        <v>47274989</v>
      </c>
      <c r="R34" s="78">
        <f t="shared" si="3"/>
        <v>126200459</v>
      </c>
      <c r="S34" s="78">
        <f t="shared" si="3"/>
        <v>5328943</v>
      </c>
      <c r="T34" s="78">
        <f t="shared" si="3"/>
        <v>-4580291</v>
      </c>
      <c r="U34" s="78">
        <f t="shared" si="3"/>
        <v>-221318525</v>
      </c>
      <c r="V34" s="78">
        <f t="shared" si="3"/>
        <v>-220569873</v>
      </c>
      <c r="W34" s="78">
        <f t="shared" si="3"/>
        <v>197471326</v>
      </c>
      <c r="X34" s="78">
        <f t="shared" si="3"/>
        <v>312513461</v>
      </c>
      <c r="Y34" s="78">
        <f t="shared" si="3"/>
        <v>-115042135</v>
      </c>
      <c r="Z34" s="179">
        <f>+IF(X34&lt;&gt;0,+(Y34/X34)*100,0)</f>
        <v>-36.811897520151945</v>
      </c>
      <c r="AA34" s="79">
        <f>SUM(AA29:AA33)</f>
        <v>312513461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169</v>
      </c>
      <c r="B36" s="197"/>
      <c r="C36" s="160"/>
      <c r="D36" s="1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145"/>
      <c r="AA36" s="67"/>
    </row>
    <row r="37" spans="1:27" ht="13.5">
      <c r="A37" s="264" t="s">
        <v>52</v>
      </c>
      <c r="B37" s="197"/>
      <c r="C37" s="160">
        <v>97185107</v>
      </c>
      <c r="D37" s="160"/>
      <c r="E37" s="64">
        <v>177673515</v>
      </c>
      <c r="F37" s="65">
        <v>173673515</v>
      </c>
      <c r="G37" s="65">
        <v>409735</v>
      </c>
      <c r="H37" s="65">
        <v>6340901</v>
      </c>
      <c r="I37" s="65"/>
      <c r="J37" s="65">
        <v>6750636</v>
      </c>
      <c r="K37" s="65"/>
      <c r="L37" s="65">
        <v>-1358040</v>
      </c>
      <c r="M37" s="65"/>
      <c r="N37" s="65">
        <v>-1358040</v>
      </c>
      <c r="O37" s="65"/>
      <c r="P37" s="65">
        <v>1934013</v>
      </c>
      <c r="Q37" s="65"/>
      <c r="R37" s="65">
        <v>1934013</v>
      </c>
      <c r="S37" s="65"/>
      <c r="T37" s="65">
        <v>-1422887</v>
      </c>
      <c r="U37" s="65"/>
      <c r="V37" s="65">
        <v>-1422887</v>
      </c>
      <c r="W37" s="65">
        <v>5903722</v>
      </c>
      <c r="X37" s="65">
        <v>173673515</v>
      </c>
      <c r="Y37" s="65">
        <v>-167769793</v>
      </c>
      <c r="Z37" s="145">
        <v>-96.6</v>
      </c>
      <c r="AA37" s="67">
        <v>173673515</v>
      </c>
    </row>
    <row r="38" spans="1:27" ht="13.5">
      <c r="A38" s="264" t="s">
        <v>168</v>
      </c>
      <c r="B38" s="197"/>
      <c r="C38" s="160">
        <v>120820509</v>
      </c>
      <c r="D38" s="160"/>
      <c r="E38" s="64">
        <v>165676766</v>
      </c>
      <c r="F38" s="65">
        <v>165676766</v>
      </c>
      <c r="G38" s="65">
        <v>113653</v>
      </c>
      <c r="H38" s="65">
        <v>55487</v>
      </c>
      <c r="I38" s="65">
        <v>12103000</v>
      </c>
      <c r="J38" s="65">
        <v>12272140</v>
      </c>
      <c r="K38" s="65"/>
      <c r="L38" s="65"/>
      <c r="M38" s="65"/>
      <c r="N38" s="65"/>
      <c r="O38" s="65">
        <v>-1286083</v>
      </c>
      <c r="P38" s="65"/>
      <c r="Q38" s="65"/>
      <c r="R38" s="65">
        <v>-1286083</v>
      </c>
      <c r="S38" s="65"/>
      <c r="T38" s="65"/>
      <c r="U38" s="65"/>
      <c r="V38" s="65"/>
      <c r="W38" s="65">
        <v>10986057</v>
      </c>
      <c r="X38" s="65">
        <v>165676766</v>
      </c>
      <c r="Y38" s="65">
        <v>-154690709</v>
      </c>
      <c r="Z38" s="145">
        <v>-93.37</v>
      </c>
      <c r="AA38" s="67">
        <v>165676766</v>
      </c>
    </row>
    <row r="39" spans="1:27" ht="13.5">
      <c r="A39" s="265" t="s">
        <v>59</v>
      </c>
      <c r="B39" s="268"/>
      <c r="C39" s="177">
        <f aca="true" t="shared" si="4" ref="C39:Y39">SUM(C37:C38)</f>
        <v>218005616</v>
      </c>
      <c r="D39" s="177">
        <f>SUM(D37:D38)</f>
        <v>0</v>
      </c>
      <c r="E39" s="81">
        <f t="shared" si="4"/>
        <v>343350281</v>
      </c>
      <c r="F39" s="82">
        <f t="shared" si="4"/>
        <v>339350281</v>
      </c>
      <c r="G39" s="82">
        <f t="shared" si="4"/>
        <v>523388</v>
      </c>
      <c r="H39" s="82">
        <f t="shared" si="4"/>
        <v>6396388</v>
      </c>
      <c r="I39" s="82">
        <f t="shared" si="4"/>
        <v>12103000</v>
      </c>
      <c r="J39" s="82">
        <f t="shared" si="4"/>
        <v>19022776</v>
      </c>
      <c r="K39" s="82">
        <f t="shared" si="4"/>
        <v>0</v>
      </c>
      <c r="L39" s="82">
        <f t="shared" si="4"/>
        <v>-1358040</v>
      </c>
      <c r="M39" s="82">
        <f t="shared" si="4"/>
        <v>0</v>
      </c>
      <c r="N39" s="82">
        <f t="shared" si="4"/>
        <v>-1358040</v>
      </c>
      <c r="O39" s="82">
        <f t="shared" si="4"/>
        <v>-1286083</v>
      </c>
      <c r="P39" s="82">
        <f t="shared" si="4"/>
        <v>1934013</v>
      </c>
      <c r="Q39" s="82">
        <f t="shared" si="4"/>
        <v>0</v>
      </c>
      <c r="R39" s="82">
        <f t="shared" si="4"/>
        <v>647930</v>
      </c>
      <c r="S39" s="82">
        <f t="shared" si="4"/>
        <v>0</v>
      </c>
      <c r="T39" s="82">
        <f t="shared" si="4"/>
        <v>-1422887</v>
      </c>
      <c r="U39" s="82">
        <f t="shared" si="4"/>
        <v>0</v>
      </c>
      <c r="V39" s="82">
        <f t="shared" si="4"/>
        <v>-1422887</v>
      </c>
      <c r="W39" s="82">
        <f t="shared" si="4"/>
        <v>16889779</v>
      </c>
      <c r="X39" s="82">
        <f t="shared" si="4"/>
        <v>339350281</v>
      </c>
      <c r="Y39" s="82">
        <f t="shared" si="4"/>
        <v>-322460502</v>
      </c>
      <c r="Z39" s="227">
        <f>+IF(X39&lt;&gt;0,+(Y39/X39)*100,0)</f>
        <v>-95.02290702390785</v>
      </c>
      <c r="AA39" s="84">
        <f>SUM(AA37:AA38)</f>
        <v>339350281</v>
      </c>
    </row>
    <row r="40" spans="1:27" ht="13.5">
      <c r="A40" s="265" t="s">
        <v>170</v>
      </c>
      <c r="B40" s="266"/>
      <c r="C40" s="177">
        <f aca="true" t="shared" si="5" ref="C40:Y40">+C34+C39</f>
        <v>632071655</v>
      </c>
      <c r="D40" s="177">
        <f>+D34+D39</f>
        <v>0</v>
      </c>
      <c r="E40" s="77">
        <f t="shared" si="5"/>
        <v>763439299</v>
      </c>
      <c r="F40" s="78">
        <f t="shared" si="5"/>
        <v>651863742</v>
      </c>
      <c r="G40" s="78">
        <f t="shared" si="5"/>
        <v>74315998</v>
      </c>
      <c r="H40" s="78">
        <f t="shared" si="5"/>
        <v>29796659</v>
      </c>
      <c r="I40" s="78">
        <f t="shared" si="5"/>
        <v>125291733</v>
      </c>
      <c r="J40" s="78">
        <f t="shared" si="5"/>
        <v>229404390</v>
      </c>
      <c r="K40" s="78">
        <f t="shared" si="5"/>
        <v>-36085023</v>
      </c>
      <c r="L40" s="78">
        <f t="shared" si="5"/>
        <v>-14340116</v>
      </c>
      <c r="M40" s="78">
        <f t="shared" si="5"/>
        <v>130526225</v>
      </c>
      <c r="N40" s="78">
        <f t="shared" si="5"/>
        <v>80101086</v>
      </c>
      <c r="O40" s="78">
        <f t="shared" si="5"/>
        <v>-42925937</v>
      </c>
      <c r="P40" s="78">
        <f t="shared" si="5"/>
        <v>122499337</v>
      </c>
      <c r="Q40" s="78">
        <f t="shared" si="5"/>
        <v>47274989</v>
      </c>
      <c r="R40" s="78">
        <f t="shared" si="5"/>
        <v>126848389</v>
      </c>
      <c r="S40" s="78">
        <f t="shared" si="5"/>
        <v>5328943</v>
      </c>
      <c r="T40" s="78">
        <f t="shared" si="5"/>
        <v>-6003178</v>
      </c>
      <c r="U40" s="78">
        <f t="shared" si="5"/>
        <v>-221318525</v>
      </c>
      <c r="V40" s="78">
        <f t="shared" si="5"/>
        <v>-221992760</v>
      </c>
      <c r="W40" s="78">
        <f t="shared" si="5"/>
        <v>214361105</v>
      </c>
      <c r="X40" s="78">
        <f t="shared" si="5"/>
        <v>651863742</v>
      </c>
      <c r="Y40" s="78">
        <f t="shared" si="5"/>
        <v>-437502637</v>
      </c>
      <c r="Z40" s="179">
        <f>+IF(X40&lt;&gt;0,+(Y40/X40)*100,0)</f>
        <v>-67.11565758477175</v>
      </c>
      <c r="AA40" s="79">
        <f>+AA34+AA39</f>
        <v>651863742</v>
      </c>
    </row>
    <row r="41" spans="1:27" ht="4.5" customHeight="1">
      <c r="A41" s="267"/>
      <c r="B41" s="197"/>
      <c r="C41" s="160"/>
      <c r="D41" s="1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145"/>
      <c r="AA41" s="67"/>
    </row>
    <row r="42" spans="1:27" ht="13.5">
      <c r="A42" s="270" t="s">
        <v>171</v>
      </c>
      <c r="B42" s="271" t="s">
        <v>141</v>
      </c>
      <c r="C42" s="272">
        <f aca="true" t="shared" si="6" ref="C42:Y42">+C25-C40</f>
        <v>1772275507</v>
      </c>
      <c r="D42" s="272">
        <f>+D25-D40</f>
        <v>0</v>
      </c>
      <c r="E42" s="273">
        <f t="shared" si="6"/>
        <v>1497695547</v>
      </c>
      <c r="F42" s="274">
        <f t="shared" si="6"/>
        <v>1579344248</v>
      </c>
      <c r="G42" s="274">
        <f t="shared" si="6"/>
        <v>29457481</v>
      </c>
      <c r="H42" s="274">
        <f t="shared" si="6"/>
        <v>28140295</v>
      </c>
      <c r="I42" s="274">
        <f t="shared" si="6"/>
        <v>-65615671</v>
      </c>
      <c r="J42" s="274">
        <f t="shared" si="6"/>
        <v>-8017895</v>
      </c>
      <c r="K42" s="274">
        <f t="shared" si="6"/>
        <v>59004692</v>
      </c>
      <c r="L42" s="274">
        <f t="shared" si="6"/>
        <v>46914414</v>
      </c>
      <c r="M42" s="274">
        <f t="shared" si="6"/>
        <v>158323137</v>
      </c>
      <c r="N42" s="274">
        <f t="shared" si="6"/>
        <v>264242243</v>
      </c>
      <c r="O42" s="274">
        <f t="shared" si="6"/>
        <v>-99609737</v>
      </c>
      <c r="P42" s="274">
        <f t="shared" si="6"/>
        <v>-32747522</v>
      </c>
      <c r="Q42" s="274">
        <f t="shared" si="6"/>
        <v>22682867</v>
      </c>
      <c r="R42" s="274">
        <f t="shared" si="6"/>
        <v>-109674392</v>
      </c>
      <c r="S42" s="274">
        <f t="shared" si="6"/>
        <v>66160587</v>
      </c>
      <c r="T42" s="274">
        <f t="shared" si="6"/>
        <v>-78832998</v>
      </c>
      <c r="U42" s="274">
        <f t="shared" si="6"/>
        <v>293582234</v>
      </c>
      <c r="V42" s="274">
        <f t="shared" si="6"/>
        <v>280909823</v>
      </c>
      <c r="W42" s="274">
        <f t="shared" si="6"/>
        <v>427459779</v>
      </c>
      <c r="X42" s="274">
        <f t="shared" si="6"/>
        <v>1579344248</v>
      </c>
      <c r="Y42" s="274">
        <f t="shared" si="6"/>
        <v>-1151884469</v>
      </c>
      <c r="Z42" s="275">
        <f>+IF(X42&lt;&gt;0,+(Y42/X42)*100,0)</f>
        <v>-72.93435047227271</v>
      </c>
      <c r="AA42" s="276">
        <f>+AA25-AA40</f>
        <v>1579344248</v>
      </c>
    </row>
    <row r="43" spans="1:27" ht="4.5" customHeight="1">
      <c r="A43" s="267"/>
      <c r="B43" s="197"/>
      <c r="C43" s="160"/>
      <c r="D43" s="160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144"/>
      <c r="AA43" s="67"/>
    </row>
    <row r="44" spans="1:27" ht="13.5">
      <c r="A44" s="257" t="s">
        <v>172</v>
      </c>
      <c r="B44" s="197"/>
      <c r="C44" s="160"/>
      <c r="D44" s="160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144"/>
      <c r="AA44" s="67"/>
    </row>
    <row r="45" spans="1:27" ht="13.5">
      <c r="A45" s="264" t="s">
        <v>173</v>
      </c>
      <c r="B45" s="197"/>
      <c r="C45" s="160">
        <v>1337925088</v>
      </c>
      <c r="D45" s="160"/>
      <c r="E45" s="64">
        <v>191408285</v>
      </c>
      <c r="F45" s="65">
        <v>213056985</v>
      </c>
      <c r="G45" s="65">
        <v>120686861</v>
      </c>
      <c r="H45" s="65">
        <v>-65742660</v>
      </c>
      <c r="I45" s="65">
        <v>-66929434</v>
      </c>
      <c r="J45" s="65">
        <v>-11985233</v>
      </c>
      <c r="K45" s="65">
        <v>57619755</v>
      </c>
      <c r="L45" s="65">
        <v>45555727</v>
      </c>
      <c r="M45" s="65">
        <v>156992602</v>
      </c>
      <c r="N45" s="65">
        <v>260168084</v>
      </c>
      <c r="O45" s="65">
        <v>-101700761</v>
      </c>
      <c r="P45" s="65">
        <v>-33506356</v>
      </c>
      <c r="Q45" s="65">
        <v>21508577</v>
      </c>
      <c r="R45" s="65">
        <v>-113698540</v>
      </c>
      <c r="S45" s="65">
        <v>64835729</v>
      </c>
      <c r="T45" s="65">
        <v>-80053494</v>
      </c>
      <c r="U45" s="65">
        <v>293541603</v>
      </c>
      <c r="V45" s="65">
        <v>278323838</v>
      </c>
      <c r="W45" s="65">
        <v>412808149</v>
      </c>
      <c r="X45" s="65">
        <v>213056985</v>
      </c>
      <c r="Y45" s="65">
        <v>199751164</v>
      </c>
      <c r="Z45" s="144">
        <v>93.75</v>
      </c>
      <c r="AA45" s="67">
        <v>213056985</v>
      </c>
    </row>
    <row r="46" spans="1:27" ht="13.5">
      <c r="A46" s="264" t="s">
        <v>174</v>
      </c>
      <c r="B46" s="197" t="s">
        <v>94</v>
      </c>
      <c r="C46" s="160">
        <v>434350419</v>
      </c>
      <c r="D46" s="160"/>
      <c r="E46" s="64">
        <v>1306287262</v>
      </c>
      <c r="F46" s="65">
        <v>1366287263</v>
      </c>
      <c r="G46" s="65">
        <v>-91229380</v>
      </c>
      <c r="H46" s="65">
        <v>93882955</v>
      </c>
      <c r="I46" s="65">
        <v>1313763</v>
      </c>
      <c r="J46" s="65">
        <v>3967338</v>
      </c>
      <c r="K46" s="65">
        <v>1384937</v>
      </c>
      <c r="L46" s="65">
        <v>1358687</v>
      </c>
      <c r="M46" s="65">
        <v>1330535</v>
      </c>
      <c r="N46" s="65">
        <v>4074159</v>
      </c>
      <c r="O46" s="65">
        <v>2091024</v>
      </c>
      <c r="P46" s="65">
        <v>758834</v>
      </c>
      <c r="Q46" s="65">
        <v>1174290</v>
      </c>
      <c r="R46" s="65">
        <v>4024148</v>
      </c>
      <c r="S46" s="65">
        <v>1324858</v>
      </c>
      <c r="T46" s="65">
        <v>1220496</v>
      </c>
      <c r="U46" s="65">
        <v>40631</v>
      </c>
      <c r="V46" s="65">
        <v>2585985</v>
      </c>
      <c r="W46" s="65">
        <v>14651630</v>
      </c>
      <c r="X46" s="65">
        <v>1366287263</v>
      </c>
      <c r="Y46" s="65">
        <v>-1351635633</v>
      </c>
      <c r="Z46" s="144">
        <v>-98.93</v>
      </c>
      <c r="AA46" s="67">
        <v>1366287263</v>
      </c>
    </row>
    <row r="47" spans="1:27" ht="13.5">
      <c r="A47" s="264" t="s">
        <v>175</v>
      </c>
      <c r="B47" s="197"/>
      <c r="C47" s="160"/>
      <c r="D47" s="160"/>
      <c r="E47" s="64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144"/>
      <c r="AA47" s="67"/>
    </row>
    <row r="48" spans="1:27" ht="13.5">
      <c r="A48" s="277" t="s">
        <v>176</v>
      </c>
      <c r="B48" s="278" t="s">
        <v>141</v>
      </c>
      <c r="C48" s="232">
        <f aca="true" t="shared" si="7" ref="C48:Y48">SUM(C45:C47)</f>
        <v>1772275507</v>
      </c>
      <c r="D48" s="232">
        <f>SUM(D45:D47)</f>
        <v>0</v>
      </c>
      <c r="E48" s="279">
        <f t="shared" si="7"/>
        <v>1497695547</v>
      </c>
      <c r="F48" s="234">
        <f t="shared" si="7"/>
        <v>1579344248</v>
      </c>
      <c r="G48" s="234">
        <f t="shared" si="7"/>
        <v>29457481</v>
      </c>
      <c r="H48" s="234">
        <f t="shared" si="7"/>
        <v>28140295</v>
      </c>
      <c r="I48" s="234">
        <f t="shared" si="7"/>
        <v>-65615671</v>
      </c>
      <c r="J48" s="234">
        <f t="shared" si="7"/>
        <v>-8017895</v>
      </c>
      <c r="K48" s="234">
        <f t="shared" si="7"/>
        <v>59004692</v>
      </c>
      <c r="L48" s="234">
        <f t="shared" si="7"/>
        <v>46914414</v>
      </c>
      <c r="M48" s="234">
        <f t="shared" si="7"/>
        <v>158323137</v>
      </c>
      <c r="N48" s="234">
        <f t="shared" si="7"/>
        <v>264242243</v>
      </c>
      <c r="O48" s="234">
        <f t="shared" si="7"/>
        <v>-99609737</v>
      </c>
      <c r="P48" s="234">
        <f t="shared" si="7"/>
        <v>-32747522</v>
      </c>
      <c r="Q48" s="234">
        <f t="shared" si="7"/>
        <v>22682867</v>
      </c>
      <c r="R48" s="234">
        <f t="shared" si="7"/>
        <v>-109674392</v>
      </c>
      <c r="S48" s="234">
        <f t="shared" si="7"/>
        <v>66160587</v>
      </c>
      <c r="T48" s="234">
        <f t="shared" si="7"/>
        <v>-78832998</v>
      </c>
      <c r="U48" s="234">
        <f t="shared" si="7"/>
        <v>293582234</v>
      </c>
      <c r="V48" s="234">
        <f t="shared" si="7"/>
        <v>280909823</v>
      </c>
      <c r="W48" s="234">
        <f t="shared" si="7"/>
        <v>427459779</v>
      </c>
      <c r="X48" s="234">
        <f t="shared" si="7"/>
        <v>1579344248</v>
      </c>
      <c r="Y48" s="234">
        <f t="shared" si="7"/>
        <v>-1151884469</v>
      </c>
      <c r="Z48" s="280">
        <f>+IF(X48&lt;&gt;0,+(Y48/X48)*100,0)</f>
        <v>-72.93435047227271</v>
      </c>
      <c r="AA48" s="247">
        <f>SUM(AA45:AA47)</f>
        <v>1579344248</v>
      </c>
    </row>
    <row r="49" spans="1:27" ht="13.5">
      <c r="A49" s="123" t="s">
        <v>223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</row>
    <row r="50" spans="1:27" ht="13.5">
      <c r="A50" s="123" t="s">
        <v>245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</row>
    <row r="51" spans="1:27" ht="13.5">
      <c r="A51" s="123" t="s">
        <v>246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</row>
    <row r="52" spans="1:27" ht="13.5">
      <c r="A52" s="123" t="s">
        <v>247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</row>
    <row r="53" spans="1:27" ht="13.5">
      <c r="A53" s="123" t="s">
        <v>248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</row>
    <row r="54" spans="1:27" ht="13.5">
      <c r="A54" s="123" t="s">
        <v>249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255" t="s">
        <v>177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4.75" customHeight="1">
      <c r="A2" s="166" t="s">
        <v>1</v>
      </c>
      <c r="B2" s="139" t="s">
        <v>228</v>
      </c>
      <c r="C2" s="126" t="s">
        <v>2</v>
      </c>
      <c r="D2" s="126" t="s">
        <v>3</v>
      </c>
      <c r="E2" s="167" t="s">
        <v>4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9"/>
    </row>
    <row r="3" spans="1:27" ht="24.75" customHeight="1">
      <c r="A3" s="170" t="s">
        <v>5</v>
      </c>
      <c r="B3" s="256"/>
      <c r="C3" s="55" t="s">
        <v>6</v>
      </c>
      <c r="D3" s="55" t="s">
        <v>6</v>
      </c>
      <c r="E3" s="54" t="s">
        <v>7</v>
      </c>
      <c r="F3" s="53" t="s">
        <v>8</v>
      </c>
      <c r="G3" s="53" t="s">
        <v>9</v>
      </c>
      <c r="H3" s="53" t="s">
        <v>10</v>
      </c>
      <c r="I3" s="53" t="s">
        <v>11</v>
      </c>
      <c r="J3" s="53" t="s">
        <v>12</v>
      </c>
      <c r="K3" s="53" t="s">
        <v>13</v>
      </c>
      <c r="L3" s="53" t="s">
        <v>14</v>
      </c>
      <c r="M3" s="53" t="s">
        <v>15</v>
      </c>
      <c r="N3" s="53" t="s">
        <v>16</v>
      </c>
      <c r="O3" s="53" t="s">
        <v>17</v>
      </c>
      <c r="P3" s="53" t="s">
        <v>18</v>
      </c>
      <c r="Q3" s="53" t="s">
        <v>19</v>
      </c>
      <c r="R3" s="53" t="s">
        <v>20</v>
      </c>
      <c r="S3" s="53" t="s">
        <v>21</v>
      </c>
      <c r="T3" s="53" t="s">
        <v>22</v>
      </c>
      <c r="U3" s="53" t="s">
        <v>23</v>
      </c>
      <c r="V3" s="53" t="s">
        <v>24</v>
      </c>
      <c r="W3" s="53" t="s">
        <v>25</v>
      </c>
      <c r="X3" s="53" t="s">
        <v>26</v>
      </c>
      <c r="Y3" s="53" t="s">
        <v>27</v>
      </c>
      <c r="Z3" s="53" t="s">
        <v>28</v>
      </c>
      <c r="AA3" s="55" t="s">
        <v>29</v>
      </c>
    </row>
    <row r="4" spans="1:27" ht="13.5">
      <c r="A4" s="257" t="s">
        <v>178</v>
      </c>
      <c r="B4" s="258"/>
      <c r="C4" s="259"/>
      <c r="D4" s="259"/>
      <c r="E4" s="260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2"/>
      <c r="AA4" s="263"/>
    </row>
    <row r="5" spans="1:27" ht="13.5">
      <c r="A5" s="257" t="s">
        <v>179</v>
      </c>
      <c r="B5" s="197"/>
      <c r="C5" s="160"/>
      <c r="D5" s="160"/>
      <c r="E5" s="64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145"/>
      <c r="AA5" s="67"/>
    </row>
    <row r="6" spans="1:27" ht="13.5">
      <c r="A6" s="264" t="s">
        <v>180</v>
      </c>
      <c r="B6" s="197"/>
      <c r="C6" s="160">
        <v>1586590034</v>
      </c>
      <c r="D6" s="160">
        <v>1276227147</v>
      </c>
      <c r="E6" s="64">
        <v>1787362795</v>
      </c>
      <c r="F6" s="65">
        <v>1613349099</v>
      </c>
      <c r="G6" s="65">
        <v>110543651</v>
      </c>
      <c r="H6" s="65">
        <v>106030709</v>
      </c>
      <c r="I6" s="65">
        <v>117188167</v>
      </c>
      <c r="J6" s="65">
        <v>333762527</v>
      </c>
      <c r="K6" s="65">
        <v>110952015</v>
      </c>
      <c r="L6" s="65">
        <v>96681215</v>
      </c>
      <c r="M6" s="65">
        <v>108614273</v>
      </c>
      <c r="N6" s="65">
        <v>316247503</v>
      </c>
      <c r="O6" s="65">
        <v>126658951</v>
      </c>
      <c r="P6" s="65">
        <v>104505890</v>
      </c>
      <c r="Q6" s="65">
        <v>119233364</v>
      </c>
      <c r="R6" s="65">
        <v>350398205</v>
      </c>
      <c r="S6" s="65">
        <v>84116849</v>
      </c>
      <c r="T6" s="65">
        <v>93355239</v>
      </c>
      <c r="U6" s="65">
        <v>98346824</v>
      </c>
      <c r="V6" s="65">
        <v>275818912</v>
      </c>
      <c r="W6" s="65">
        <v>1276227147</v>
      </c>
      <c r="X6" s="65">
        <v>1613349099</v>
      </c>
      <c r="Y6" s="65">
        <v>-337121952</v>
      </c>
      <c r="Z6" s="145">
        <v>-20.9</v>
      </c>
      <c r="AA6" s="67">
        <v>1613349099</v>
      </c>
    </row>
    <row r="7" spans="1:27" ht="13.5">
      <c r="A7" s="264" t="s">
        <v>181</v>
      </c>
      <c r="B7" s="197" t="s">
        <v>72</v>
      </c>
      <c r="C7" s="160">
        <v>311944148</v>
      </c>
      <c r="D7" s="160">
        <v>234473675</v>
      </c>
      <c r="E7" s="64">
        <v>436943660</v>
      </c>
      <c r="F7" s="65">
        <v>267402883</v>
      </c>
      <c r="G7" s="65">
        <v>94556562</v>
      </c>
      <c r="H7" s="65">
        <v>1750000</v>
      </c>
      <c r="I7" s="65">
        <v>1183773</v>
      </c>
      <c r="J7" s="65">
        <v>97490335</v>
      </c>
      <c r="K7" s="65">
        <v>62743</v>
      </c>
      <c r="L7" s="65"/>
      <c r="M7" s="65">
        <v>75255000</v>
      </c>
      <c r="N7" s="65">
        <v>75317743</v>
      </c>
      <c r="O7" s="65">
        <v>418000</v>
      </c>
      <c r="P7" s="65"/>
      <c r="Q7" s="65">
        <v>3330597</v>
      </c>
      <c r="R7" s="65">
        <v>3748597</v>
      </c>
      <c r="S7" s="65"/>
      <c r="T7" s="65"/>
      <c r="U7" s="65">
        <v>57917000</v>
      </c>
      <c r="V7" s="65">
        <v>57917000</v>
      </c>
      <c r="W7" s="65">
        <v>234473675</v>
      </c>
      <c r="X7" s="65">
        <v>267402883</v>
      </c>
      <c r="Y7" s="65">
        <v>-32929208</v>
      </c>
      <c r="Z7" s="145">
        <v>-12.31</v>
      </c>
      <c r="AA7" s="67">
        <v>267402883</v>
      </c>
    </row>
    <row r="8" spans="1:27" ht="13.5">
      <c r="A8" s="264" t="s">
        <v>182</v>
      </c>
      <c r="B8" s="197" t="s">
        <v>72</v>
      </c>
      <c r="C8" s="160"/>
      <c r="D8" s="160">
        <v>355797000</v>
      </c>
      <c r="E8" s="64">
        <v>264249840</v>
      </c>
      <c r="F8" s="65"/>
      <c r="G8" s="65">
        <v>99653000</v>
      </c>
      <c r="H8" s="65"/>
      <c r="I8" s="65">
        <v>45000000</v>
      </c>
      <c r="J8" s="65">
        <v>144653000</v>
      </c>
      <c r="K8" s="65">
        <v>8856000</v>
      </c>
      <c r="L8" s="65">
        <v>1544000</v>
      </c>
      <c r="M8" s="65">
        <v>90847000</v>
      </c>
      <c r="N8" s="65">
        <v>101247000</v>
      </c>
      <c r="O8" s="65">
        <v>53000000</v>
      </c>
      <c r="P8" s="65"/>
      <c r="Q8" s="65">
        <v>56897000</v>
      </c>
      <c r="R8" s="65">
        <v>109897000</v>
      </c>
      <c r="S8" s="65"/>
      <c r="T8" s="65"/>
      <c r="U8" s="65"/>
      <c r="V8" s="65"/>
      <c r="W8" s="65">
        <v>355797000</v>
      </c>
      <c r="X8" s="65"/>
      <c r="Y8" s="65">
        <v>355797000</v>
      </c>
      <c r="Z8" s="145"/>
      <c r="AA8" s="67"/>
    </row>
    <row r="9" spans="1:27" ht="13.5">
      <c r="A9" s="264" t="s">
        <v>183</v>
      </c>
      <c r="B9" s="197"/>
      <c r="C9" s="160">
        <v>140097267</v>
      </c>
      <c r="D9" s="160">
        <v>160881404</v>
      </c>
      <c r="E9" s="64">
        <v>92346797</v>
      </c>
      <c r="F9" s="65">
        <v>171803842</v>
      </c>
      <c r="G9" s="65">
        <v>9579715</v>
      </c>
      <c r="H9" s="65">
        <v>5605804</v>
      </c>
      <c r="I9" s="65">
        <v>12195677</v>
      </c>
      <c r="J9" s="65">
        <v>27381196</v>
      </c>
      <c r="K9" s="65">
        <v>13138926</v>
      </c>
      <c r="L9" s="65">
        <v>12916956</v>
      </c>
      <c r="M9" s="65">
        <v>11748007</v>
      </c>
      <c r="N9" s="65">
        <v>37803889</v>
      </c>
      <c r="O9" s="65">
        <v>12866548</v>
      </c>
      <c r="P9" s="65">
        <v>12939066</v>
      </c>
      <c r="Q9" s="65">
        <v>21965355</v>
      </c>
      <c r="R9" s="65">
        <v>47770969</v>
      </c>
      <c r="S9" s="65">
        <v>13133430</v>
      </c>
      <c r="T9" s="65">
        <v>19020633</v>
      </c>
      <c r="U9" s="65">
        <v>15771287</v>
      </c>
      <c r="V9" s="65">
        <v>47925350</v>
      </c>
      <c r="W9" s="65">
        <v>160881404</v>
      </c>
      <c r="X9" s="65">
        <v>171803842</v>
      </c>
      <c r="Y9" s="65">
        <v>-10922438</v>
      </c>
      <c r="Z9" s="145">
        <v>-6.36</v>
      </c>
      <c r="AA9" s="67">
        <v>171803842</v>
      </c>
    </row>
    <row r="10" spans="1:27" ht="13.5">
      <c r="A10" s="264" t="s">
        <v>184</v>
      </c>
      <c r="B10" s="197"/>
      <c r="C10" s="160"/>
      <c r="D10" s="160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145"/>
      <c r="AA10" s="67"/>
    </row>
    <row r="11" spans="1:27" ht="13.5">
      <c r="A11" s="257" t="s">
        <v>185</v>
      </c>
      <c r="B11" s="197"/>
      <c r="C11" s="160"/>
      <c r="D11" s="160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145"/>
      <c r="AA11" s="67"/>
    </row>
    <row r="12" spans="1:27" ht="13.5">
      <c r="A12" s="264" t="s">
        <v>186</v>
      </c>
      <c r="B12" s="197"/>
      <c r="C12" s="160">
        <v>-1561450870</v>
      </c>
      <c r="D12" s="160">
        <v>-1405516357</v>
      </c>
      <c r="E12" s="64">
        <v>-2016275890</v>
      </c>
      <c r="F12" s="65">
        <v>-2014315391</v>
      </c>
      <c r="G12" s="65">
        <v>-116052571</v>
      </c>
      <c r="H12" s="65">
        <v>-127237111</v>
      </c>
      <c r="I12" s="65">
        <v>-159988195</v>
      </c>
      <c r="J12" s="65">
        <v>-403277877</v>
      </c>
      <c r="K12" s="65">
        <v>-95920411</v>
      </c>
      <c r="L12" s="65">
        <v>-101904654</v>
      </c>
      <c r="M12" s="65">
        <v>-149940205</v>
      </c>
      <c r="N12" s="65">
        <v>-347765270</v>
      </c>
      <c r="O12" s="65">
        <v>-120567639</v>
      </c>
      <c r="P12" s="65">
        <v>-120233215</v>
      </c>
      <c r="Q12" s="65">
        <v>-101708101</v>
      </c>
      <c r="R12" s="65">
        <v>-342508955</v>
      </c>
      <c r="S12" s="65">
        <v>-102106589</v>
      </c>
      <c r="T12" s="65">
        <v>-107942594</v>
      </c>
      <c r="U12" s="65">
        <v>-101915072</v>
      </c>
      <c r="V12" s="65">
        <v>-311964255</v>
      </c>
      <c r="W12" s="65">
        <v>-1405516357</v>
      </c>
      <c r="X12" s="65">
        <v>-2014315391</v>
      </c>
      <c r="Y12" s="65">
        <v>608799034</v>
      </c>
      <c r="Z12" s="145">
        <v>-30.22</v>
      </c>
      <c r="AA12" s="67">
        <v>-2014315391</v>
      </c>
    </row>
    <row r="13" spans="1:27" ht="13.5">
      <c r="A13" s="264" t="s">
        <v>40</v>
      </c>
      <c r="B13" s="197"/>
      <c r="C13" s="160">
        <v>-13566985</v>
      </c>
      <c r="D13" s="160">
        <v>-18180668</v>
      </c>
      <c r="E13" s="64">
        <v>-19833450</v>
      </c>
      <c r="F13" s="65">
        <v>-25853610</v>
      </c>
      <c r="G13" s="65">
        <v>-1652788</v>
      </c>
      <c r="H13" s="65">
        <v>-1652788</v>
      </c>
      <c r="I13" s="65">
        <v>-1652788</v>
      </c>
      <c r="J13" s="65">
        <v>-4958364</v>
      </c>
      <c r="K13" s="65">
        <v>-1652788</v>
      </c>
      <c r="L13" s="65">
        <v>-1652788</v>
      </c>
      <c r="M13" s="65">
        <v>-1652788</v>
      </c>
      <c r="N13" s="65">
        <v>-4958364</v>
      </c>
      <c r="O13" s="65">
        <v>-1652788</v>
      </c>
      <c r="P13" s="65">
        <v>-1652788</v>
      </c>
      <c r="Q13" s="65">
        <v>-1652788</v>
      </c>
      <c r="R13" s="65">
        <v>-4958364</v>
      </c>
      <c r="S13" s="65">
        <v>-1652788</v>
      </c>
      <c r="T13" s="65">
        <v>-1652788</v>
      </c>
      <c r="U13" s="65"/>
      <c r="V13" s="65">
        <v>-3305576</v>
      </c>
      <c r="W13" s="65">
        <v>-18180668</v>
      </c>
      <c r="X13" s="65">
        <v>-25853610</v>
      </c>
      <c r="Y13" s="65">
        <v>7672942</v>
      </c>
      <c r="Z13" s="145">
        <v>-29.68</v>
      </c>
      <c r="AA13" s="67">
        <v>-25853610</v>
      </c>
    </row>
    <row r="14" spans="1:27" ht="13.5">
      <c r="A14" s="264" t="s">
        <v>42</v>
      </c>
      <c r="B14" s="197" t="s">
        <v>72</v>
      </c>
      <c r="C14" s="160">
        <v>-305235</v>
      </c>
      <c r="D14" s="160">
        <v>-353432</v>
      </c>
      <c r="E14" s="64">
        <v>-32032660</v>
      </c>
      <c r="F14" s="65"/>
      <c r="G14" s="65">
        <v>-21697</v>
      </c>
      <c r="H14" s="65">
        <v>-23163</v>
      </c>
      <c r="I14" s="65">
        <v>-24014</v>
      </c>
      <c r="J14" s="65">
        <v>-68874</v>
      </c>
      <c r="K14" s="65">
        <v>-7120</v>
      </c>
      <c r="L14" s="65">
        <v>-49333</v>
      </c>
      <c r="M14" s="65">
        <v>-72047</v>
      </c>
      <c r="N14" s="65">
        <v>-128500</v>
      </c>
      <c r="O14" s="65">
        <v>-6184</v>
      </c>
      <c r="P14" s="65">
        <v>-20137</v>
      </c>
      <c r="Q14" s="65">
        <v>-6292</v>
      </c>
      <c r="R14" s="65">
        <v>-32613</v>
      </c>
      <c r="S14" s="65">
        <v>-6030</v>
      </c>
      <c r="T14" s="65">
        <v>-93605</v>
      </c>
      <c r="U14" s="65">
        <v>-23810</v>
      </c>
      <c r="V14" s="65">
        <v>-123445</v>
      </c>
      <c r="W14" s="65">
        <v>-353432</v>
      </c>
      <c r="X14" s="65"/>
      <c r="Y14" s="65">
        <v>-353432</v>
      </c>
      <c r="Z14" s="145"/>
      <c r="AA14" s="67"/>
    </row>
    <row r="15" spans="1:27" ht="13.5">
      <c r="A15" s="265" t="s">
        <v>187</v>
      </c>
      <c r="B15" s="266"/>
      <c r="C15" s="177">
        <f aca="true" t="shared" si="0" ref="C15:Y15">SUM(C6:C14)</f>
        <v>463308359</v>
      </c>
      <c r="D15" s="177">
        <f>SUM(D6:D14)</f>
        <v>603328769</v>
      </c>
      <c r="E15" s="77">
        <f t="shared" si="0"/>
        <v>512761092</v>
      </c>
      <c r="F15" s="78">
        <f t="shared" si="0"/>
        <v>12386823</v>
      </c>
      <c r="G15" s="78">
        <f t="shared" si="0"/>
        <v>196605872</v>
      </c>
      <c r="H15" s="78">
        <f t="shared" si="0"/>
        <v>-15526549</v>
      </c>
      <c r="I15" s="78">
        <f t="shared" si="0"/>
        <v>13902620</v>
      </c>
      <c r="J15" s="78">
        <f t="shared" si="0"/>
        <v>194981943</v>
      </c>
      <c r="K15" s="78">
        <f t="shared" si="0"/>
        <v>35429365</v>
      </c>
      <c r="L15" s="78">
        <f t="shared" si="0"/>
        <v>7535396</v>
      </c>
      <c r="M15" s="78">
        <f t="shared" si="0"/>
        <v>134799240</v>
      </c>
      <c r="N15" s="78">
        <f t="shared" si="0"/>
        <v>177764001</v>
      </c>
      <c r="O15" s="78">
        <f t="shared" si="0"/>
        <v>70716888</v>
      </c>
      <c r="P15" s="78">
        <f t="shared" si="0"/>
        <v>-4461184</v>
      </c>
      <c r="Q15" s="78">
        <f t="shared" si="0"/>
        <v>98059135</v>
      </c>
      <c r="R15" s="78">
        <f t="shared" si="0"/>
        <v>164314839</v>
      </c>
      <c r="S15" s="78">
        <f t="shared" si="0"/>
        <v>-6515128</v>
      </c>
      <c r="T15" s="78">
        <f t="shared" si="0"/>
        <v>2686885</v>
      </c>
      <c r="U15" s="78">
        <f t="shared" si="0"/>
        <v>70096229</v>
      </c>
      <c r="V15" s="78">
        <f t="shared" si="0"/>
        <v>66267986</v>
      </c>
      <c r="W15" s="78">
        <f t="shared" si="0"/>
        <v>603328769</v>
      </c>
      <c r="X15" s="78">
        <f t="shared" si="0"/>
        <v>12386823</v>
      </c>
      <c r="Y15" s="78">
        <f t="shared" si="0"/>
        <v>590941946</v>
      </c>
      <c r="Z15" s="179">
        <f>+IF(X15&lt;&gt;0,+(Y15/X15)*100,0)</f>
        <v>4770.730525494713</v>
      </c>
      <c r="AA15" s="79">
        <f>SUM(AA6:AA14)</f>
        <v>12386823</v>
      </c>
    </row>
    <row r="16" spans="1:27" ht="4.5" customHeight="1">
      <c r="A16" s="267"/>
      <c r="B16" s="197"/>
      <c r="C16" s="160"/>
      <c r="D16" s="160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145"/>
      <c r="AA16" s="67"/>
    </row>
    <row r="17" spans="1:27" ht="13.5">
      <c r="A17" s="257" t="s">
        <v>188</v>
      </c>
      <c r="B17" s="197"/>
      <c r="C17" s="160"/>
      <c r="D17" s="160"/>
      <c r="E17" s="64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145"/>
      <c r="AA17" s="67"/>
    </row>
    <row r="18" spans="1:27" ht="13.5">
      <c r="A18" s="257" t="s">
        <v>179</v>
      </c>
      <c r="B18" s="197"/>
      <c r="C18" s="158"/>
      <c r="D18" s="158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42"/>
      <c r="AA18" s="107"/>
    </row>
    <row r="19" spans="1:27" ht="13.5">
      <c r="A19" s="264" t="s">
        <v>189</v>
      </c>
      <c r="B19" s="197"/>
      <c r="C19" s="160">
        <v>1441012</v>
      </c>
      <c r="D19" s="160">
        <v>-276867</v>
      </c>
      <c r="E19" s="64"/>
      <c r="F19" s="65"/>
      <c r="G19" s="164"/>
      <c r="H19" s="164"/>
      <c r="I19" s="164"/>
      <c r="J19" s="65"/>
      <c r="K19" s="164"/>
      <c r="L19" s="164">
        <v>40044</v>
      </c>
      <c r="M19" s="65"/>
      <c r="N19" s="164">
        <v>40044</v>
      </c>
      <c r="O19" s="164"/>
      <c r="P19" s="164"/>
      <c r="Q19" s="65"/>
      <c r="R19" s="164"/>
      <c r="S19" s="164"/>
      <c r="T19" s="65"/>
      <c r="U19" s="164">
        <v>-316911</v>
      </c>
      <c r="V19" s="164">
        <v>-316911</v>
      </c>
      <c r="W19" s="164">
        <v>-276867</v>
      </c>
      <c r="X19" s="65"/>
      <c r="Y19" s="164">
        <v>-276867</v>
      </c>
      <c r="Z19" s="146"/>
      <c r="AA19" s="239"/>
    </row>
    <row r="20" spans="1:27" ht="13.5">
      <c r="A20" s="264" t="s">
        <v>190</v>
      </c>
      <c r="B20" s="197"/>
      <c r="C20" s="160"/>
      <c r="D20" s="160"/>
      <c r="E20" s="281"/>
      <c r="F20" s="164"/>
      <c r="G20" s="65"/>
      <c r="H20" s="65"/>
      <c r="I20" s="65"/>
      <c r="J20" s="65"/>
      <c r="K20" s="65"/>
      <c r="L20" s="65"/>
      <c r="M20" s="164"/>
      <c r="N20" s="65"/>
      <c r="O20" s="65"/>
      <c r="P20" s="65"/>
      <c r="Q20" s="65"/>
      <c r="R20" s="65"/>
      <c r="S20" s="65"/>
      <c r="T20" s="164"/>
      <c r="U20" s="65"/>
      <c r="V20" s="65"/>
      <c r="W20" s="65"/>
      <c r="X20" s="65"/>
      <c r="Y20" s="65"/>
      <c r="Z20" s="145"/>
      <c r="AA20" s="67"/>
    </row>
    <row r="21" spans="1:27" ht="13.5">
      <c r="A21" s="264" t="s">
        <v>191</v>
      </c>
      <c r="B21" s="197"/>
      <c r="C21" s="162"/>
      <c r="D21" s="162"/>
      <c r="E21" s="64">
        <v>1462650</v>
      </c>
      <c r="F21" s="65"/>
      <c r="G21" s="164"/>
      <c r="H21" s="164"/>
      <c r="I21" s="164"/>
      <c r="J21" s="65"/>
      <c r="K21" s="164"/>
      <c r="L21" s="164"/>
      <c r="M21" s="65"/>
      <c r="N21" s="164"/>
      <c r="O21" s="164"/>
      <c r="P21" s="164"/>
      <c r="Q21" s="65"/>
      <c r="R21" s="164"/>
      <c r="S21" s="164"/>
      <c r="T21" s="65"/>
      <c r="U21" s="164"/>
      <c r="V21" s="164"/>
      <c r="W21" s="164"/>
      <c r="X21" s="65"/>
      <c r="Y21" s="164"/>
      <c r="Z21" s="146"/>
      <c r="AA21" s="239"/>
    </row>
    <row r="22" spans="1:27" ht="13.5">
      <c r="A22" s="264" t="s">
        <v>192</v>
      </c>
      <c r="B22" s="197"/>
      <c r="C22" s="160"/>
      <c r="D22" s="160"/>
      <c r="E22" s="64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145"/>
      <c r="AA22" s="67"/>
    </row>
    <row r="23" spans="1:27" ht="13.5">
      <c r="A23" s="257" t="s">
        <v>185</v>
      </c>
      <c r="B23" s="197"/>
      <c r="C23" s="160"/>
      <c r="D23" s="160"/>
      <c r="E23" s="64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145"/>
      <c r="AA23" s="67"/>
    </row>
    <row r="24" spans="1:27" ht="13.5">
      <c r="A24" s="264" t="s">
        <v>193</v>
      </c>
      <c r="B24" s="197"/>
      <c r="C24" s="160">
        <v>-193264793</v>
      </c>
      <c r="D24" s="160">
        <v>-290637894</v>
      </c>
      <c r="E24" s="64">
        <v>-279851876</v>
      </c>
      <c r="F24" s="65"/>
      <c r="G24" s="65">
        <v>-10444899</v>
      </c>
      <c r="H24" s="65">
        <v>-8158636</v>
      </c>
      <c r="I24" s="65">
        <v>-5989290</v>
      </c>
      <c r="J24" s="65">
        <v>-24592825</v>
      </c>
      <c r="K24" s="65">
        <v>-16788755</v>
      </c>
      <c r="L24" s="65">
        <v>-18554986</v>
      </c>
      <c r="M24" s="65">
        <v>-26184697</v>
      </c>
      <c r="N24" s="65">
        <v>-61528438</v>
      </c>
      <c r="O24" s="65">
        <v>-11667518</v>
      </c>
      <c r="P24" s="65">
        <v>-20944988</v>
      </c>
      <c r="Q24" s="65">
        <v>-15224161</v>
      </c>
      <c r="R24" s="65">
        <v>-47836667</v>
      </c>
      <c r="S24" s="65">
        <v>-27175019</v>
      </c>
      <c r="T24" s="65">
        <v>-29487647</v>
      </c>
      <c r="U24" s="65">
        <v>-100017298</v>
      </c>
      <c r="V24" s="65">
        <v>-156679964</v>
      </c>
      <c r="W24" s="65">
        <v>-290637894</v>
      </c>
      <c r="X24" s="65"/>
      <c r="Y24" s="65">
        <v>-290637894</v>
      </c>
      <c r="Z24" s="145"/>
      <c r="AA24" s="67"/>
    </row>
    <row r="25" spans="1:27" ht="13.5">
      <c r="A25" s="265" t="s">
        <v>194</v>
      </c>
      <c r="B25" s="266"/>
      <c r="C25" s="177">
        <f aca="true" t="shared" si="1" ref="C25:Y25">SUM(C19:C24)</f>
        <v>-191823781</v>
      </c>
      <c r="D25" s="177">
        <f>SUM(D19:D24)</f>
        <v>-290914761</v>
      </c>
      <c r="E25" s="77">
        <f t="shared" si="1"/>
        <v>-278389226</v>
      </c>
      <c r="F25" s="78">
        <f t="shared" si="1"/>
        <v>0</v>
      </c>
      <c r="G25" s="78">
        <f t="shared" si="1"/>
        <v>-10444899</v>
      </c>
      <c r="H25" s="78">
        <f t="shared" si="1"/>
        <v>-8158636</v>
      </c>
      <c r="I25" s="78">
        <f t="shared" si="1"/>
        <v>-5989290</v>
      </c>
      <c r="J25" s="78">
        <f t="shared" si="1"/>
        <v>-24592825</v>
      </c>
      <c r="K25" s="78">
        <f t="shared" si="1"/>
        <v>-16788755</v>
      </c>
      <c r="L25" s="78">
        <f t="shared" si="1"/>
        <v>-18514942</v>
      </c>
      <c r="M25" s="78">
        <f t="shared" si="1"/>
        <v>-26184697</v>
      </c>
      <c r="N25" s="78">
        <f t="shared" si="1"/>
        <v>-61488394</v>
      </c>
      <c r="O25" s="78">
        <f t="shared" si="1"/>
        <v>-11667518</v>
      </c>
      <c r="P25" s="78">
        <f t="shared" si="1"/>
        <v>-20944988</v>
      </c>
      <c r="Q25" s="78">
        <f t="shared" si="1"/>
        <v>-15224161</v>
      </c>
      <c r="R25" s="78">
        <f t="shared" si="1"/>
        <v>-47836667</v>
      </c>
      <c r="S25" s="78">
        <f t="shared" si="1"/>
        <v>-27175019</v>
      </c>
      <c r="T25" s="78">
        <f t="shared" si="1"/>
        <v>-29487647</v>
      </c>
      <c r="U25" s="78">
        <f t="shared" si="1"/>
        <v>-100334209</v>
      </c>
      <c r="V25" s="78">
        <f t="shared" si="1"/>
        <v>-156996875</v>
      </c>
      <c r="W25" s="78">
        <f t="shared" si="1"/>
        <v>-290914761</v>
      </c>
      <c r="X25" s="78">
        <f t="shared" si="1"/>
        <v>0</v>
      </c>
      <c r="Y25" s="78">
        <f t="shared" si="1"/>
        <v>-290914761</v>
      </c>
      <c r="Z25" s="179">
        <f>+IF(X25&lt;&gt;0,+(Y25/X25)*100,0)</f>
        <v>0</v>
      </c>
      <c r="AA25" s="79">
        <f>SUM(AA19:AA24)</f>
        <v>0</v>
      </c>
    </row>
    <row r="26" spans="1:27" ht="4.5" customHeight="1">
      <c r="A26" s="267"/>
      <c r="B26" s="197"/>
      <c r="C26" s="160"/>
      <c r="D26" s="160"/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145"/>
      <c r="AA26" s="67"/>
    </row>
    <row r="27" spans="1:27" ht="13.5">
      <c r="A27" s="257" t="s">
        <v>195</v>
      </c>
      <c r="B27" s="197"/>
      <c r="C27" s="160"/>
      <c r="D27" s="160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145"/>
      <c r="AA27" s="67"/>
    </row>
    <row r="28" spans="1:27" ht="13.5">
      <c r="A28" s="257" t="s">
        <v>179</v>
      </c>
      <c r="B28" s="197"/>
      <c r="C28" s="160"/>
      <c r="D28" s="160"/>
      <c r="E28" s="64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145"/>
      <c r="AA28" s="67"/>
    </row>
    <row r="29" spans="1:27" ht="13.5">
      <c r="A29" s="264" t="s">
        <v>196</v>
      </c>
      <c r="B29" s="197"/>
      <c r="C29" s="160"/>
      <c r="D29" s="160"/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145"/>
      <c r="AA29" s="67"/>
    </row>
    <row r="30" spans="1:27" ht="13.5">
      <c r="A30" s="264" t="s">
        <v>197</v>
      </c>
      <c r="B30" s="197"/>
      <c r="C30" s="160"/>
      <c r="D30" s="160"/>
      <c r="E30" s="64">
        <v>80000000</v>
      </c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145"/>
      <c r="AA30" s="67"/>
    </row>
    <row r="31" spans="1:27" ht="13.5">
      <c r="A31" s="264" t="s">
        <v>198</v>
      </c>
      <c r="B31" s="197"/>
      <c r="C31" s="160"/>
      <c r="D31" s="160">
        <v>33372</v>
      </c>
      <c r="E31" s="64">
        <v>8128151</v>
      </c>
      <c r="F31" s="65"/>
      <c r="G31" s="65">
        <v>36000</v>
      </c>
      <c r="H31" s="164">
        <v>13437</v>
      </c>
      <c r="I31" s="164">
        <v>-169577</v>
      </c>
      <c r="J31" s="164">
        <v>-120140</v>
      </c>
      <c r="K31" s="65">
        <v>7101</v>
      </c>
      <c r="L31" s="65">
        <v>-163204</v>
      </c>
      <c r="M31" s="65">
        <v>-3036</v>
      </c>
      <c r="N31" s="65">
        <v>-159139</v>
      </c>
      <c r="O31" s="164">
        <v>22107</v>
      </c>
      <c r="P31" s="164">
        <v>2410</v>
      </c>
      <c r="Q31" s="164">
        <v>29222</v>
      </c>
      <c r="R31" s="65">
        <v>53739</v>
      </c>
      <c r="S31" s="65">
        <v>37003</v>
      </c>
      <c r="T31" s="65">
        <v>67270</v>
      </c>
      <c r="U31" s="65">
        <v>154639</v>
      </c>
      <c r="V31" s="164">
        <v>258912</v>
      </c>
      <c r="W31" s="164">
        <v>33372</v>
      </c>
      <c r="X31" s="164"/>
      <c r="Y31" s="65">
        <v>33372</v>
      </c>
      <c r="Z31" s="145"/>
      <c r="AA31" s="67"/>
    </row>
    <row r="32" spans="1:27" ht="13.5">
      <c r="A32" s="257" t="s">
        <v>185</v>
      </c>
      <c r="B32" s="197"/>
      <c r="C32" s="160"/>
      <c r="D32" s="160"/>
      <c r="E32" s="64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145"/>
      <c r="AA32" s="67"/>
    </row>
    <row r="33" spans="1:27" ht="13.5">
      <c r="A33" s="264" t="s">
        <v>199</v>
      </c>
      <c r="B33" s="197"/>
      <c r="C33" s="160"/>
      <c r="D33" s="160">
        <v>-6947299</v>
      </c>
      <c r="E33" s="64">
        <v>-7921235</v>
      </c>
      <c r="F33" s="65"/>
      <c r="G33" s="65"/>
      <c r="H33" s="65">
        <v>-4002067</v>
      </c>
      <c r="I33" s="65"/>
      <c r="J33" s="65">
        <v>-4002067</v>
      </c>
      <c r="K33" s="65"/>
      <c r="L33" s="65">
        <v>-3010078</v>
      </c>
      <c r="M33" s="65"/>
      <c r="N33" s="65">
        <v>-3010078</v>
      </c>
      <c r="O33" s="65">
        <v>3010078</v>
      </c>
      <c r="P33" s="65"/>
      <c r="Q33" s="65"/>
      <c r="R33" s="65">
        <v>3010078</v>
      </c>
      <c r="S33" s="65"/>
      <c r="T33" s="65">
        <v>-2945232</v>
      </c>
      <c r="U33" s="65"/>
      <c r="V33" s="65">
        <v>-2945232</v>
      </c>
      <c r="W33" s="65">
        <v>-6947299</v>
      </c>
      <c r="X33" s="65"/>
      <c r="Y33" s="65">
        <v>-6947299</v>
      </c>
      <c r="Z33" s="145"/>
      <c r="AA33" s="67"/>
    </row>
    <row r="34" spans="1:27" ht="13.5">
      <c r="A34" s="265" t="s">
        <v>200</v>
      </c>
      <c r="B34" s="266"/>
      <c r="C34" s="177">
        <f aca="true" t="shared" si="2" ref="C34:Y34">SUM(C29:C33)</f>
        <v>0</v>
      </c>
      <c r="D34" s="177">
        <f>SUM(D29:D33)</f>
        <v>-6913927</v>
      </c>
      <c r="E34" s="77">
        <f t="shared" si="2"/>
        <v>80206916</v>
      </c>
      <c r="F34" s="78">
        <f t="shared" si="2"/>
        <v>0</v>
      </c>
      <c r="G34" s="78">
        <f t="shared" si="2"/>
        <v>36000</v>
      </c>
      <c r="H34" s="78">
        <f t="shared" si="2"/>
        <v>-3988630</v>
      </c>
      <c r="I34" s="78">
        <f t="shared" si="2"/>
        <v>-169577</v>
      </c>
      <c r="J34" s="78">
        <f t="shared" si="2"/>
        <v>-4122207</v>
      </c>
      <c r="K34" s="78">
        <f t="shared" si="2"/>
        <v>7101</v>
      </c>
      <c r="L34" s="78">
        <f t="shared" si="2"/>
        <v>-3173282</v>
      </c>
      <c r="M34" s="78">
        <f t="shared" si="2"/>
        <v>-3036</v>
      </c>
      <c r="N34" s="78">
        <f t="shared" si="2"/>
        <v>-3169217</v>
      </c>
      <c r="O34" s="78">
        <f t="shared" si="2"/>
        <v>3032185</v>
      </c>
      <c r="P34" s="78">
        <f t="shared" si="2"/>
        <v>2410</v>
      </c>
      <c r="Q34" s="78">
        <f t="shared" si="2"/>
        <v>29222</v>
      </c>
      <c r="R34" s="78">
        <f t="shared" si="2"/>
        <v>3063817</v>
      </c>
      <c r="S34" s="78">
        <f t="shared" si="2"/>
        <v>37003</v>
      </c>
      <c r="T34" s="78">
        <f t="shared" si="2"/>
        <v>-2877962</v>
      </c>
      <c r="U34" s="78">
        <f t="shared" si="2"/>
        <v>154639</v>
      </c>
      <c r="V34" s="78">
        <f t="shared" si="2"/>
        <v>-2686320</v>
      </c>
      <c r="W34" s="78">
        <f t="shared" si="2"/>
        <v>-6913927</v>
      </c>
      <c r="X34" s="78">
        <f t="shared" si="2"/>
        <v>0</v>
      </c>
      <c r="Y34" s="78">
        <f t="shared" si="2"/>
        <v>-6913927</v>
      </c>
      <c r="Z34" s="179">
        <f>+IF(X34&lt;&gt;0,+(Y34/X34)*100,0)</f>
        <v>0</v>
      </c>
      <c r="AA34" s="79">
        <f>SUM(AA29:AA33)</f>
        <v>0</v>
      </c>
    </row>
    <row r="35" spans="1:27" ht="4.5" customHeight="1">
      <c r="A35" s="267"/>
      <c r="B35" s="197"/>
      <c r="C35" s="160"/>
      <c r="D35" s="1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145"/>
      <c r="AA35" s="67"/>
    </row>
    <row r="36" spans="1:27" ht="13.5">
      <c r="A36" s="257" t="s">
        <v>201</v>
      </c>
      <c r="B36" s="197"/>
      <c r="C36" s="158">
        <f aca="true" t="shared" si="3" ref="C36:Y36">+C15+C25+C34</f>
        <v>271484578</v>
      </c>
      <c r="D36" s="158">
        <f>+D15+D25+D34</f>
        <v>305500081</v>
      </c>
      <c r="E36" s="104">
        <f t="shared" si="3"/>
        <v>314578782</v>
      </c>
      <c r="F36" s="105">
        <f t="shared" si="3"/>
        <v>12386823</v>
      </c>
      <c r="G36" s="105">
        <f t="shared" si="3"/>
        <v>186196973</v>
      </c>
      <c r="H36" s="105">
        <f t="shared" si="3"/>
        <v>-27673815</v>
      </c>
      <c r="I36" s="105">
        <f t="shared" si="3"/>
        <v>7743753</v>
      </c>
      <c r="J36" s="105">
        <f t="shared" si="3"/>
        <v>166266911</v>
      </c>
      <c r="K36" s="105">
        <f t="shared" si="3"/>
        <v>18647711</v>
      </c>
      <c r="L36" s="105">
        <f t="shared" si="3"/>
        <v>-14152828</v>
      </c>
      <c r="M36" s="105">
        <f t="shared" si="3"/>
        <v>108611507</v>
      </c>
      <c r="N36" s="105">
        <f t="shared" si="3"/>
        <v>113106390</v>
      </c>
      <c r="O36" s="105">
        <f t="shared" si="3"/>
        <v>62081555</v>
      </c>
      <c r="P36" s="105">
        <f t="shared" si="3"/>
        <v>-25403762</v>
      </c>
      <c r="Q36" s="105">
        <f t="shared" si="3"/>
        <v>82864196</v>
      </c>
      <c r="R36" s="105">
        <f t="shared" si="3"/>
        <v>119541989</v>
      </c>
      <c r="S36" s="105">
        <f t="shared" si="3"/>
        <v>-33653144</v>
      </c>
      <c r="T36" s="105">
        <f t="shared" si="3"/>
        <v>-29678724</v>
      </c>
      <c r="U36" s="105">
        <f t="shared" si="3"/>
        <v>-30083341</v>
      </c>
      <c r="V36" s="105">
        <f t="shared" si="3"/>
        <v>-93415209</v>
      </c>
      <c r="W36" s="105">
        <f t="shared" si="3"/>
        <v>305500081</v>
      </c>
      <c r="X36" s="105">
        <f t="shared" si="3"/>
        <v>12386823</v>
      </c>
      <c r="Y36" s="105">
        <f t="shared" si="3"/>
        <v>293113258</v>
      </c>
      <c r="Z36" s="142">
        <f>+IF(X36&lt;&gt;0,+(Y36/X36)*100,0)</f>
        <v>2366.3312053461973</v>
      </c>
      <c r="AA36" s="107">
        <f>+AA15+AA25+AA34</f>
        <v>12386823</v>
      </c>
    </row>
    <row r="37" spans="1:27" ht="13.5">
      <c r="A37" s="264" t="s">
        <v>202</v>
      </c>
      <c r="B37" s="197" t="s">
        <v>96</v>
      </c>
      <c r="C37" s="158"/>
      <c r="D37" s="158">
        <v>689680115</v>
      </c>
      <c r="E37" s="104">
        <v>630717000</v>
      </c>
      <c r="F37" s="105">
        <v>630717313</v>
      </c>
      <c r="G37" s="105">
        <v>689680115</v>
      </c>
      <c r="H37" s="105">
        <v>875877088</v>
      </c>
      <c r="I37" s="105">
        <v>848203273</v>
      </c>
      <c r="J37" s="105">
        <v>689680115</v>
      </c>
      <c r="K37" s="105">
        <v>855947026</v>
      </c>
      <c r="L37" s="105">
        <v>874594737</v>
      </c>
      <c r="M37" s="105">
        <v>860441909</v>
      </c>
      <c r="N37" s="105">
        <v>855947026</v>
      </c>
      <c r="O37" s="105">
        <v>969053416</v>
      </c>
      <c r="P37" s="105">
        <v>1031134971</v>
      </c>
      <c r="Q37" s="105">
        <v>1005731209</v>
      </c>
      <c r="R37" s="105">
        <v>969053416</v>
      </c>
      <c r="S37" s="105">
        <v>1088595405</v>
      </c>
      <c r="T37" s="105">
        <v>1054942261</v>
      </c>
      <c r="U37" s="105">
        <v>1025263537</v>
      </c>
      <c r="V37" s="105">
        <v>1088595405</v>
      </c>
      <c r="W37" s="105">
        <v>689680115</v>
      </c>
      <c r="X37" s="105">
        <v>630717313</v>
      </c>
      <c r="Y37" s="105">
        <v>58962802</v>
      </c>
      <c r="Z37" s="142">
        <v>9.35</v>
      </c>
      <c r="AA37" s="107">
        <v>630717313</v>
      </c>
    </row>
    <row r="38" spans="1:27" ht="13.5">
      <c r="A38" s="282" t="s">
        <v>203</v>
      </c>
      <c r="B38" s="271" t="s">
        <v>96</v>
      </c>
      <c r="C38" s="272">
        <v>271484578</v>
      </c>
      <c r="D38" s="272">
        <v>995180196</v>
      </c>
      <c r="E38" s="273">
        <v>945295782</v>
      </c>
      <c r="F38" s="274">
        <v>643104136</v>
      </c>
      <c r="G38" s="274">
        <v>875877088</v>
      </c>
      <c r="H38" s="274">
        <v>848203273</v>
      </c>
      <c r="I38" s="274">
        <v>855947026</v>
      </c>
      <c r="J38" s="274">
        <v>855947026</v>
      </c>
      <c r="K38" s="274">
        <v>874594737</v>
      </c>
      <c r="L38" s="274">
        <v>860441909</v>
      </c>
      <c r="M38" s="274">
        <v>969053416</v>
      </c>
      <c r="N38" s="274">
        <v>969053416</v>
      </c>
      <c r="O38" s="274">
        <v>1031134971</v>
      </c>
      <c r="P38" s="274">
        <v>1005731209</v>
      </c>
      <c r="Q38" s="274">
        <v>1088595405</v>
      </c>
      <c r="R38" s="274">
        <v>1088595405</v>
      </c>
      <c r="S38" s="274">
        <v>1054942261</v>
      </c>
      <c r="T38" s="274">
        <v>1025263537</v>
      </c>
      <c r="U38" s="274">
        <v>995180196</v>
      </c>
      <c r="V38" s="274">
        <v>995180196</v>
      </c>
      <c r="W38" s="274">
        <v>995180196</v>
      </c>
      <c r="X38" s="274">
        <v>643104136</v>
      </c>
      <c r="Y38" s="274">
        <v>352076060</v>
      </c>
      <c r="Z38" s="275">
        <v>54.75</v>
      </c>
      <c r="AA38" s="276">
        <v>643104136</v>
      </c>
    </row>
    <row r="39" spans="1:27" ht="13.5">
      <c r="A39" s="123" t="s">
        <v>223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</row>
    <row r="40" spans="1:27" ht="13.5">
      <c r="A40" s="123" t="s">
        <v>250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</row>
    <row r="41" spans="1:27" ht="13.5">
      <c r="A41" s="123" t="s">
        <v>251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2012-08-02T08:35:36Z</dcterms:created>
  <dcterms:modified xsi:type="dcterms:W3CDTF">2012-08-02T08:35:36Z</dcterms:modified>
  <cp:category/>
  <cp:version/>
  <cp:contentType/>
  <cp:contentStatus/>
</cp:coreProperties>
</file>