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<sst xmlns="http://schemas.openxmlformats.org/spreadsheetml/2006/main" count="536" uniqueCount="252">
  <si>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 West: Ramotshere Moiloa(NW385)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</si>
  <si>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</si>
  <si>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</si>
  <si>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</si>
  <si>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</si>
  <si>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</si>
  <si>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</si>
  <si>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</si>
  <si>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</si>
  <si>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</si>
  <si>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</si>
  <si>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</si>
  <si>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</si>
  <si>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</si>
  <si>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</si>
  <si>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</si>
  <si>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</si>
  <si>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</si>
  <si>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</si>
  <si>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</si>
  <si>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</si>
  <si>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</si>
  <si>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</si>
  <si>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</si>
  <si>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</si>
  <si>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</si>
  <si>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</si>
  <si>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</si>
  <si>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</si>
  <si>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</si>
  <si>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</si>
  <si>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</si>
  <si>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</si>
  <si>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</si>
  <si>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</si>
  <si>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</si>
  <si>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</si>
  <si>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</si>
  <si>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</si>
  <si>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</si>
  <si>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</si>
  <si>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</si>
  <si>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</si>
  <si>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</si>
  <si>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</si>
  <si>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</si>
  <si>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</si>
  <si>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</si>
  <si>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</si>
  <si>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</si>
  <si>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</si>
  <si>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</si>
  <si>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</si>
  <si>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</si>
  <si>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</si>
  <si>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</si>
  <si>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</si>
  <si>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</si>
  <si>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</si>
  <si>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</si>
  <si>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</si>
  <si>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</si>
  <si>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</si>
  <si>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</si>
  <si>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</si>
  <si>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</si>
  <si>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</si>
  <si>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</si>
  <si>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</si>
  <si>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</si>
  <si>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Ramotshere Moiloa(NW385)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</si>
  <si>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</si>
  <si>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</si>
  <si>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</si>
  <si>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</si>
  <si>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</si>
  <si>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</si>
  <si>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</si>
  <si>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</si>
  <si>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</si>
  <si>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</si>
  <si>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</si>
  <si>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</si>
  <si>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</si>
  <si>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</si>
  <si>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</si>
  <si>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</si>
  <si>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</si>
  <si>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</si>
  <si>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</si>
  <si>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</si>
  <si>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</si>
  <si>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</si>
  <si>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</si>
  <si>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</si>
  <si>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</si>
  <si>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</si>
  <si>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</si>
  <si>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</si>
  <si>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</si>
  <si>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Ramotshere Moiloa(NW385)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</si>
  <si>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</si>
  <si>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</si>
  <si>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</si>
  <si>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</si>
  <si>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</si>
  <si>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</si>
  <si>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</si>
  <si>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</si>
  <si>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</si>
  <si>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</si>
  <si>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</si>
  <si>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</si>
  <si>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</si>
  <si>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</si>
  <si>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</si>
  <si>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</si>
  <si>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</si>
  <si>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</si>
  <si>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</si>
  <si>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</si>
  <si>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</si>
  <si>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</si>
  <si>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</si>
  <si>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</si>
  <si>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</si>
  <si>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</si>
  <si>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</si>
  <si>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</si>
  <si>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</si>
  <si>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</si>
  <si>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</si>
  <si>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</si>
  <si>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 West: Ramotshere Moiloa(NW385)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</si>
  <si>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</si>
  <si>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</si>
  <si>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</si>
  <si>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</si>
  <si>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</si>
  <si>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</si>
  <si>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</si>
  <si>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</si>
  <si>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</si>
  <si>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 West: Ramotshere Moiloa(NW385)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</si>
  <si>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</si>
  <si>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</si>
  <si>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</si>
  <si>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</si>
  <si>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</si>
  <si>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</si>
  <si>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</si>
  <si>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</si>
  <si>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</si>
  <si>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</si>
  <si>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</si>
  <si>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</si>
  <si>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</si>
  <si>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</si>
  <si>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</si>
  <si>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</si>
  <si>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</si>
  <si>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</si>
  <si>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</si>
  <si>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</si>
  <si>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</si>
  <si>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</si>
  <si>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</si>
  <si>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</si>
  <si>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</si>
  <si>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</si>
  <si>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</si>
  <si>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</si>
  <si>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</si>
  <si>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</si>
  <si>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</si>
  <si>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</si>
  <si>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</si>
  <si>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Ramotshere Moiloa(NW385)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</si>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</sst>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18698000</v>
      </c>
      <c r="E5" s="65">
        <v>18698000</v>
      </c>
      <c r="F5" s="65">
        <v>747475</v>
      </c>
      <c r="G5" s="65">
        <v>1532223</v>
      </c>
      <c r="H5" s="65">
        <v>975026</v>
      </c>
      <c r="I5" s="65">
        <v>3254724</v>
      </c>
      <c r="J5" s="65">
        <v>1118530</v>
      </c>
      <c r="K5" s="65">
        <v>1134982</v>
      </c>
      <c r="L5" s="65">
        <v>1481568</v>
      </c>
      <c r="M5" s="65">
        <v>3735080</v>
      </c>
      <c r="N5" s="65">
        <v>1481314</v>
      </c>
      <c r="O5" s="65">
        <v>1486993</v>
      </c>
      <c r="P5" s="65">
        <v>1450698</v>
      </c>
      <c r="Q5" s="65">
        <v>4419005</v>
      </c>
      <c r="R5" s="65">
        <v>1132118</v>
      </c>
      <c r="S5" s="65">
        <v>1132366</v>
      </c>
      <c r="T5" s="65">
        <v>0</v>
      </c>
      <c r="U5" s="65">
        <v>2264484</v>
      </c>
      <c r="V5" s="65">
        <v>13673293</v>
      </c>
      <c r="W5" s="65">
        <v>18698000</v>
      </c>
      <c r="X5" s="65">
        <v>-5024707</v>
      </c>
      <c r="Y5" s="66">
        <v>-26.87</v>
      </c>
      <c r="Z5" s="67">
        <v>18698000</v>
      </c>
    </row>
    <row r="6" spans="1:26" ht="13.5">
      <c r="A6" s="63" t="s">
        <v>32</v>
      </c>
      <c r="B6" s="19">
        <v>0</v>
      </c>
      <c r="C6" s="19"/>
      <c r="D6" s="64">
        <v>54671000</v>
      </c>
      <c r="E6" s="65">
        <v>54671000</v>
      </c>
      <c r="F6" s="65">
        <v>4922834</v>
      </c>
      <c r="G6" s="65">
        <v>4093445</v>
      </c>
      <c r="H6" s="65">
        <v>5519654</v>
      </c>
      <c r="I6" s="65">
        <v>14535933</v>
      </c>
      <c r="J6" s="65">
        <v>4330721</v>
      </c>
      <c r="K6" s="65">
        <v>4433191</v>
      </c>
      <c r="L6" s="65">
        <v>14575981</v>
      </c>
      <c r="M6" s="65">
        <v>23339893</v>
      </c>
      <c r="N6" s="65">
        <v>4987234</v>
      </c>
      <c r="O6" s="65">
        <v>5016236</v>
      </c>
      <c r="P6" s="65">
        <v>4812464</v>
      </c>
      <c r="Q6" s="65">
        <v>14815934</v>
      </c>
      <c r="R6" s="65">
        <v>2232102</v>
      </c>
      <c r="S6" s="65">
        <v>5414781</v>
      </c>
      <c r="T6" s="65">
        <v>0</v>
      </c>
      <c r="U6" s="65">
        <v>7646883</v>
      </c>
      <c r="V6" s="65">
        <v>60338643</v>
      </c>
      <c r="W6" s="65">
        <v>54671000</v>
      </c>
      <c r="X6" s="65">
        <v>5667643</v>
      </c>
      <c r="Y6" s="66">
        <v>10.37</v>
      </c>
      <c r="Z6" s="67">
        <v>54671000</v>
      </c>
    </row>
    <row r="7" spans="1:26" ht="13.5">
      <c r="A7" s="63" t="s">
        <v>33</v>
      </c>
      <c r="B7" s="19">
        <v>0</v>
      </c>
      <c r="C7" s="19"/>
      <c r="D7" s="64">
        <v>0</v>
      </c>
      <c r="E7" s="65">
        <v>0</v>
      </c>
      <c r="F7" s="65">
        <v>0</v>
      </c>
      <c r="G7" s="65">
        <v>6400</v>
      </c>
      <c r="H7" s="65">
        <v>0</v>
      </c>
      <c r="I7" s="65">
        <v>6400</v>
      </c>
      <c r="J7" s="65">
        <v>0</v>
      </c>
      <c r="K7" s="65">
        <v>0</v>
      </c>
      <c r="L7" s="65">
        <v>0</v>
      </c>
      <c r="M7" s="65">
        <v>0</v>
      </c>
      <c r="N7" s="65">
        <v>24721</v>
      </c>
      <c r="O7" s="65">
        <v>0</v>
      </c>
      <c r="P7" s="65">
        <v>0</v>
      </c>
      <c r="Q7" s="65">
        <v>24721</v>
      </c>
      <c r="R7" s="65">
        <v>0</v>
      </c>
      <c r="S7" s="65">
        <v>0</v>
      </c>
      <c r="T7" s="65">
        <v>0</v>
      </c>
      <c r="U7" s="65">
        <v>0</v>
      </c>
      <c r="V7" s="65">
        <v>31121</v>
      </c>
      <c r="W7" s="65">
        <v>0</v>
      </c>
      <c r="X7" s="65">
        <v>31121</v>
      </c>
      <c r="Y7" s="66">
        <v>0</v>
      </c>
      <c r="Z7" s="67">
        <v>0</v>
      </c>
    </row>
    <row r="8" spans="1:26" ht="13.5">
      <c r="A8" s="63" t="s">
        <v>34</v>
      </c>
      <c r="B8" s="19">
        <v>0</v>
      </c>
      <c r="C8" s="19"/>
      <c r="D8" s="64">
        <v>97542000</v>
      </c>
      <c r="E8" s="65">
        <v>97542000</v>
      </c>
      <c r="F8" s="65">
        <v>0</v>
      </c>
      <c r="G8" s="65">
        <v>30857000</v>
      </c>
      <c r="H8" s="65">
        <v>0</v>
      </c>
      <c r="I8" s="65">
        <v>30857000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30857000</v>
      </c>
      <c r="W8" s="65">
        <v>97542000</v>
      </c>
      <c r="X8" s="65">
        <v>-66685000</v>
      </c>
      <c r="Y8" s="66">
        <v>-68.37</v>
      </c>
      <c r="Z8" s="67">
        <v>97542000</v>
      </c>
    </row>
    <row r="9" spans="1:26" ht="13.5">
      <c r="A9" s="63" t="s">
        <v>35</v>
      </c>
      <c r="B9" s="19">
        <v>0</v>
      </c>
      <c r="C9" s="19"/>
      <c r="D9" s="64">
        <v>20233000</v>
      </c>
      <c r="E9" s="65">
        <v>20233000</v>
      </c>
      <c r="F9" s="65">
        <v>455456</v>
      </c>
      <c r="G9" s="65">
        <v>563523</v>
      </c>
      <c r="H9" s="65">
        <v>728765</v>
      </c>
      <c r="I9" s="65">
        <v>1747744</v>
      </c>
      <c r="J9" s="65">
        <v>2066178</v>
      </c>
      <c r="K9" s="65">
        <v>586554</v>
      </c>
      <c r="L9" s="65">
        <v>353045</v>
      </c>
      <c r="M9" s="65">
        <v>3005777</v>
      </c>
      <c r="N9" s="65">
        <v>1092049</v>
      </c>
      <c r="O9" s="65">
        <v>607414</v>
      </c>
      <c r="P9" s="65">
        <v>304757</v>
      </c>
      <c r="Q9" s="65">
        <v>2004220</v>
      </c>
      <c r="R9" s="65">
        <v>337233</v>
      </c>
      <c r="S9" s="65">
        <v>-388066</v>
      </c>
      <c r="T9" s="65">
        <v>0</v>
      </c>
      <c r="U9" s="65">
        <v>-50833</v>
      </c>
      <c r="V9" s="65">
        <v>6706908</v>
      </c>
      <c r="W9" s="65">
        <v>20233000</v>
      </c>
      <c r="X9" s="65">
        <v>-13526092</v>
      </c>
      <c r="Y9" s="66">
        <v>-66.85</v>
      </c>
      <c r="Z9" s="67">
        <v>20233000</v>
      </c>
    </row>
    <row r="10" spans="1:26" ht="25.5">
      <c r="A10" s="68" t="s">
        <v>213</v>
      </c>
      <c r="B10" s="69">
        <f>SUM(B5:B9)</f>
        <v>0</v>
      </c>
      <c r="C10" s="69">
        <f>SUM(C5:C9)</f>
        <v>0</v>
      </c>
      <c r="D10" s="70">
        <f aca="true" t="shared" si="0" ref="D10:Z10">SUM(D5:D9)</f>
        <v>191144000</v>
      </c>
      <c r="E10" s="71">
        <f t="shared" si="0"/>
        <v>191144000</v>
      </c>
      <c r="F10" s="71">
        <f t="shared" si="0"/>
        <v>6125765</v>
      </c>
      <c r="G10" s="71">
        <f t="shared" si="0"/>
        <v>37052591</v>
      </c>
      <c r="H10" s="71">
        <f t="shared" si="0"/>
        <v>7223445</v>
      </c>
      <c r="I10" s="71">
        <f t="shared" si="0"/>
        <v>50401801</v>
      </c>
      <c r="J10" s="71">
        <f t="shared" si="0"/>
        <v>7515429</v>
      </c>
      <c r="K10" s="71">
        <f t="shared" si="0"/>
        <v>6154727</v>
      </c>
      <c r="L10" s="71">
        <f t="shared" si="0"/>
        <v>16410594</v>
      </c>
      <c r="M10" s="71">
        <f t="shared" si="0"/>
        <v>30080750</v>
      </c>
      <c r="N10" s="71">
        <f t="shared" si="0"/>
        <v>7585318</v>
      </c>
      <c r="O10" s="71">
        <f t="shared" si="0"/>
        <v>7110643</v>
      </c>
      <c r="P10" s="71">
        <f t="shared" si="0"/>
        <v>6567919</v>
      </c>
      <c r="Q10" s="71">
        <f t="shared" si="0"/>
        <v>21263880</v>
      </c>
      <c r="R10" s="71">
        <f t="shared" si="0"/>
        <v>3701453</v>
      </c>
      <c r="S10" s="71">
        <f t="shared" si="0"/>
        <v>6159081</v>
      </c>
      <c r="T10" s="71">
        <f t="shared" si="0"/>
        <v>0</v>
      </c>
      <c r="U10" s="71">
        <f t="shared" si="0"/>
        <v>9860534</v>
      </c>
      <c r="V10" s="71">
        <f t="shared" si="0"/>
        <v>111606965</v>
      </c>
      <c r="W10" s="71">
        <f t="shared" si="0"/>
        <v>191144000</v>
      </c>
      <c r="X10" s="71">
        <f t="shared" si="0"/>
        <v>-79537035</v>
      </c>
      <c r="Y10" s="72">
        <f>+IF(W10&lt;&gt;0,(X10/W10)*100,0)</f>
        <v>-41.61105501611351</v>
      </c>
      <c r="Z10" s="73">
        <f t="shared" si="0"/>
        <v>191144000</v>
      </c>
    </row>
    <row r="11" spans="1:26" ht="13.5">
      <c r="A11" s="63" t="s">
        <v>37</v>
      </c>
      <c r="B11" s="19">
        <v>0</v>
      </c>
      <c r="C11" s="19"/>
      <c r="D11" s="64">
        <v>63956000</v>
      </c>
      <c r="E11" s="65">
        <v>63956000</v>
      </c>
      <c r="F11" s="65">
        <v>7141892</v>
      </c>
      <c r="G11" s="65">
        <v>5632377</v>
      </c>
      <c r="H11" s="65">
        <v>5120704</v>
      </c>
      <c r="I11" s="65">
        <v>17894973</v>
      </c>
      <c r="J11" s="65">
        <v>5417104</v>
      </c>
      <c r="K11" s="65">
        <v>5523256</v>
      </c>
      <c r="L11" s="65">
        <v>5077405</v>
      </c>
      <c r="M11" s="65">
        <v>16017765</v>
      </c>
      <c r="N11" s="65">
        <v>5169553</v>
      </c>
      <c r="O11" s="65">
        <v>5057128</v>
      </c>
      <c r="P11" s="65">
        <v>5030928</v>
      </c>
      <c r="Q11" s="65">
        <v>15257609</v>
      </c>
      <c r="R11" s="65">
        <v>4348254</v>
      </c>
      <c r="S11" s="65">
        <v>5227111</v>
      </c>
      <c r="T11" s="65">
        <v>0</v>
      </c>
      <c r="U11" s="65">
        <v>9575365</v>
      </c>
      <c r="V11" s="65">
        <v>58745712</v>
      </c>
      <c r="W11" s="65">
        <v>63956000</v>
      </c>
      <c r="X11" s="65">
        <v>-5210288</v>
      </c>
      <c r="Y11" s="66">
        <v>-8.15</v>
      </c>
      <c r="Z11" s="67">
        <v>63956000</v>
      </c>
    </row>
    <row r="12" spans="1:26" ht="13.5">
      <c r="A12" s="63" t="s">
        <v>38</v>
      </c>
      <c r="B12" s="19">
        <v>0</v>
      </c>
      <c r="C12" s="19"/>
      <c r="D12" s="64">
        <v>9836000</v>
      </c>
      <c r="E12" s="65">
        <v>9836000</v>
      </c>
      <c r="F12" s="65">
        <v>0</v>
      </c>
      <c r="G12" s="65">
        <v>433959</v>
      </c>
      <c r="H12" s="65">
        <v>433959</v>
      </c>
      <c r="I12" s="65">
        <v>867918</v>
      </c>
      <c r="J12" s="65">
        <v>433959</v>
      </c>
      <c r="K12" s="65">
        <v>433959</v>
      </c>
      <c r="L12" s="65">
        <v>433956</v>
      </c>
      <c r="M12" s="65">
        <v>1301874</v>
      </c>
      <c r="N12" s="65">
        <v>670197</v>
      </c>
      <c r="O12" s="65">
        <v>460215</v>
      </c>
      <c r="P12" s="65">
        <v>460125</v>
      </c>
      <c r="Q12" s="65">
        <v>1590537</v>
      </c>
      <c r="R12" s="65">
        <v>460125</v>
      </c>
      <c r="S12" s="65">
        <v>460125</v>
      </c>
      <c r="T12" s="65">
        <v>0</v>
      </c>
      <c r="U12" s="65">
        <v>920250</v>
      </c>
      <c r="V12" s="65">
        <v>4680579</v>
      </c>
      <c r="W12" s="65">
        <v>9836000</v>
      </c>
      <c r="X12" s="65">
        <v>-5155421</v>
      </c>
      <c r="Y12" s="66">
        <v>-52.41</v>
      </c>
      <c r="Z12" s="67">
        <v>9836000</v>
      </c>
    </row>
    <row r="13" spans="1:26" ht="13.5">
      <c r="A13" s="63" t="s">
        <v>214</v>
      </c>
      <c r="B13" s="19">
        <v>0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0</v>
      </c>
      <c r="C14" s="19"/>
      <c r="D14" s="64">
        <v>282000</v>
      </c>
      <c r="E14" s="65">
        <v>282000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282000</v>
      </c>
      <c r="X14" s="65">
        <v>-282000</v>
      </c>
      <c r="Y14" s="66">
        <v>-100</v>
      </c>
      <c r="Z14" s="67">
        <v>282000</v>
      </c>
    </row>
    <row r="15" spans="1:26" ht="13.5">
      <c r="A15" s="63" t="s">
        <v>41</v>
      </c>
      <c r="B15" s="19">
        <v>0</v>
      </c>
      <c r="C15" s="19"/>
      <c r="D15" s="64">
        <v>25174000</v>
      </c>
      <c r="E15" s="65">
        <v>25174000</v>
      </c>
      <c r="F15" s="65">
        <v>3016119</v>
      </c>
      <c r="G15" s="65">
        <v>2553</v>
      </c>
      <c r="H15" s="65">
        <v>5105</v>
      </c>
      <c r="I15" s="65">
        <v>3023777</v>
      </c>
      <c r="J15" s="65">
        <v>0</v>
      </c>
      <c r="K15" s="65">
        <v>0</v>
      </c>
      <c r="L15" s="65">
        <v>2553</v>
      </c>
      <c r="M15" s="65">
        <v>2553</v>
      </c>
      <c r="N15" s="65">
        <v>0</v>
      </c>
      <c r="O15" s="65">
        <v>2553</v>
      </c>
      <c r="P15" s="65">
        <v>0</v>
      </c>
      <c r="Q15" s="65">
        <v>2553</v>
      </c>
      <c r="R15" s="65">
        <v>0</v>
      </c>
      <c r="S15" s="65">
        <v>75302</v>
      </c>
      <c r="T15" s="65">
        <v>0</v>
      </c>
      <c r="U15" s="65">
        <v>75302</v>
      </c>
      <c r="V15" s="65">
        <v>3104185</v>
      </c>
      <c r="W15" s="65">
        <v>25174000</v>
      </c>
      <c r="X15" s="65">
        <v>-22069815</v>
      </c>
      <c r="Y15" s="66">
        <v>-87.67</v>
      </c>
      <c r="Z15" s="67">
        <v>25174000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31696</v>
      </c>
      <c r="G16" s="65">
        <v>8454</v>
      </c>
      <c r="H16" s="65">
        <v>0</v>
      </c>
      <c r="I16" s="65">
        <v>40150</v>
      </c>
      <c r="J16" s="65">
        <v>46010</v>
      </c>
      <c r="K16" s="65">
        <v>15710</v>
      </c>
      <c r="L16" s="65">
        <v>77619</v>
      </c>
      <c r="M16" s="65">
        <v>139339</v>
      </c>
      <c r="N16" s="65">
        <v>4584</v>
      </c>
      <c r="O16" s="65">
        <v>1808274</v>
      </c>
      <c r="P16" s="65">
        <v>0</v>
      </c>
      <c r="Q16" s="65">
        <v>1812858</v>
      </c>
      <c r="R16" s="65">
        <v>250692</v>
      </c>
      <c r="S16" s="65">
        <v>118326</v>
      </c>
      <c r="T16" s="65">
        <v>0</v>
      </c>
      <c r="U16" s="65">
        <v>369018</v>
      </c>
      <c r="V16" s="65">
        <v>2361365</v>
      </c>
      <c r="W16" s="65">
        <v>0</v>
      </c>
      <c r="X16" s="65">
        <v>2361365</v>
      </c>
      <c r="Y16" s="66">
        <v>0</v>
      </c>
      <c r="Z16" s="67">
        <v>0</v>
      </c>
    </row>
    <row r="17" spans="1:26" ht="13.5">
      <c r="A17" s="63" t="s">
        <v>43</v>
      </c>
      <c r="B17" s="19">
        <v>0</v>
      </c>
      <c r="C17" s="19"/>
      <c r="D17" s="64">
        <v>69306218</v>
      </c>
      <c r="E17" s="65">
        <v>69306218</v>
      </c>
      <c r="F17" s="65">
        <v>822130</v>
      </c>
      <c r="G17" s="65">
        <v>1521984</v>
      </c>
      <c r="H17" s="65">
        <v>1818672</v>
      </c>
      <c r="I17" s="65">
        <v>4162786</v>
      </c>
      <c r="J17" s="65">
        <v>1129602</v>
      </c>
      <c r="K17" s="65">
        <v>498875</v>
      </c>
      <c r="L17" s="65">
        <v>1563817</v>
      </c>
      <c r="M17" s="65">
        <v>3192294</v>
      </c>
      <c r="N17" s="65">
        <v>1533064</v>
      </c>
      <c r="O17" s="65">
        <v>1748183</v>
      </c>
      <c r="P17" s="65">
        <v>1483145</v>
      </c>
      <c r="Q17" s="65">
        <v>4764392</v>
      </c>
      <c r="R17" s="65">
        <v>1562711</v>
      </c>
      <c r="S17" s="65">
        <v>2320277</v>
      </c>
      <c r="T17" s="65">
        <v>0</v>
      </c>
      <c r="U17" s="65">
        <v>3882988</v>
      </c>
      <c r="V17" s="65">
        <v>16002460</v>
      </c>
      <c r="W17" s="65">
        <v>69306218</v>
      </c>
      <c r="X17" s="65">
        <v>-53303758</v>
      </c>
      <c r="Y17" s="66">
        <v>-76.91</v>
      </c>
      <c r="Z17" s="67">
        <v>69306218</v>
      </c>
    </row>
    <row r="18" spans="1:26" ht="13.5">
      <c r="A18" s="75" t="s">
        <v>44</v>
      </c>
      <c r="B18" s="76">
        <f>SUM(B11:B17)</f>
        <v>0</v>
      </c>
      <c r="C18" s="76">
        <f>SUM(C11:C17)</f>
        <v>0</v>
      </c>
      <c r="D18" s="77">
        <f aca="true" t="shared" si="1" ref="D18:Z18">SUM(D11:D17)</f>
        <v>168554218</v>
      </c>
      <c r="E18" s="78">
        <f t="shared" si="1"/>
        <v>168554218</v>
      </c>
      <c r="F18" s="78">
        <f t="shared" si="1"/>
        <v>11011837</v>
      </c>
      <c r="G18" s="78">
        <f t="shared" si="1"/>
        <v>7599327</v>
      </c>
      <c r="H18" s="78">
        <f t="shared" si="1"/>
        <v>7378440</v>
      </c>
      <c r="I18" s="78">
        <f t="shared" si="1"/>
        <v>25989604</v>
      </c>
      <c r="J18" s="78">
        <f t="shared" si="1"/>
        <v>7026675</v>
      </c>
      <c r="K18" s="78">
        <f t="shared" si="1"/>
        <v>6471800</v>
      </c>
      <c r="L18" s="78">
        <f t="shared" si="1"/>
        <v>7155350</v>
      </c>
      <c r="M18" s="78">
        <f t="shared" si="1"/>
        <v>20653825</v>
      </c>
      <c r="N18" s="78">
        <f t="shared" si="1"/>
        <v>7377398</v>
      </c>
      <c r="O18" s="78">
        <f t="shared" si="1"/>
        <v>9076353</v>
      </c>
      <c r="P18" s="78">
        <f t="shared" si="1"/>
        <v>6974198</v>
      </c>
      <c r="Q18" s="78">
        <f t="shared" si="1"/>
        <v>23427949</v>
      </c>
      <c r="R18" s="78">
        <f t="shared" si="1"/>
        <v>6621782</v>
      </c>
      <c r="S18" s="78">
        <f t="shared" si="1"/>
        <v>8201141</v>
      </c>
      <c r="T18" s="78">
        <f t="shared" si="1"/>
        <v>0</v>
      </c>
      <c r="U18" s="78">
        <f t="shared" si="1"/>
        <v>14822923</v>
      </c>
      <c r="V18" s="78">
        <f t="shared" si="1"/>
        <v>84894301</v>
      </c>
      <c r="W18" s="78">
        <f t="shared" si="1"/>
        <v>168554218</v>
      </c>
      <c r="X18" s="78">
        <f t="shared" si="1"/>
        <v>-83659917</v>
      </c>
      <c r="Y18" s="72">
        <f>+IF(W18&lt;&gt;0,(X18/W18)*100,0)</f>
        <v>-49.633831768007134</v>
      </c>
      <c r="Z18" s="79">
        <f t="shared" si="1"/>
        <v>168554218</v>
      </c>
    </row>
    <row r="19" spans="1:26" ht="13.5">
      <c r="A19" s="75" t="s">
        <v>45</v>
      </c>
      <c r="B19" s="80">
        <f>+B10-B18</f>
        <v>0</v>
      </c>
      <c r="C19" s="80">
        <f>+C10-C18</f>
        <v>0</v>
      </c>
      <c r="D19" s="81">
        <f aca="true" t="shared" si="2" ref="D19:Z19">+D10-D18</f>
        <v>22589782</v>
      </c>
      <c r="E19" s="82">
        <f t="shared" si="2"/>
        <v>22589782</v>
      </c>
      <c r="F19" s="82">
        <f t="shared" si="2"/>
        <v>-4886072</v>
      </c>
      <c r="G19" s="82">
        <f t="shared" si="2"/>
        <v>29453264</v>
      </c>
      <c r="H19" s="82">
        <f t="shared" si="2"/>
        <v>-154995</v>
      </c>
      <c r="I19" s="82">
        <f t="shared" si="2"/>
        <v>24412197</v>
      </c>
      <c r="J19" s="82">
        <f t="shared" si="2"/>
        <v>488754</v>
      </c>
      <c r="K19" s="82">
        <f t="shared" si="2"/>
        <v>-317073</v>
      </c>
      <c r="L19" s="82">
        <f t="shared" si="2"/>
        <v>9255244</v>
      </c>
      <c r="M19" s="82">
        <f t="shared" si="2"/>
        <v>9426925</v>
      </c>
      <c r="N19" s="82">
        <f t="shared" si="2"/>
        <v>207920</v>
      </c>
      <c r="O19" s="82">
        <f t="shared" si="2"/>
        <v>-1965710</v>
      </c>
      <c r="P19" s="82">
        <f t="shared" si="2"/>
        <v>-406279</v>
      </c>
      <c r="Q19" s="82">
        <f t="shared" si="2"/>
        <v>-2164069</v>
      </c>
      <c r="R19" s="82">
        <f t="shared" si="2"/>
        <v>-2920329</v>
      </c>
      <c r="S19" s="82">
        <f t="shared" si="2"/>
        <v>-2042060</v>
      </c>
      <c r="T19" s="82">
        <f t="shared" si="2"/>
        <v>0</v>
      </c>
      <c r="U19" s="82">
        <f t="shared" si="2"/>
        <v>-4962389</v>
      </c>
      <c r="V19" s="82">
        <f t="shared" si="2"/>
        <v>26712664</v>
      </c>
      <c r="W19" s="82">
        <f>IF(E10=E18,0,W10-W18)</f>
        <v>22589782</v>
      </c>
      <c r="X19" s="82">
        <f t="shared" si="2"/>
        <v>4122882</v>
      </c>
      <c r="Y19" s="83">
        <f>+IF(W19&lt;&gt;0,(X19/W19)*100,0)</f>
        <v>18.251092462955153</v>
      </c>
      <c r="Z19" s="84">
        <f t="shared" si="2"/>
        <v>22589782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0</v>
      </c>
      <c r="G20" s="65">
        <v>11463000</v>
      </c>
      <c r="H20" s="65">
        <v>0</v>
      </c>
      <c r="I20" s="65">
        <v>11463000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-15000</v>
      </c>
      <c r="P20" s="65">
        <v>0</v>
      </c>
      <c r="Q20" s="65">
        <v>-15000</v>
      </c>
      <c r="R20" s="65">
        <v>0</v>
      </c>
      <c r="S20" s="65">
        <v>0</v>
      </c>
      <c r="T20" s="65">
        <v>0</v>
      </c>
      <c r="U20" s="65">
        <v>0</v>
      </c>
      <c r="V20" s="65">
        <v>11448000</v>
      </c>
      <c r="W20" s="65">
        <v>0</v>
      </c>
      <c r="X20" s="65">
        <v>11448000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22589782</v>
      </c>
      <c r="E22" s="93">
        <f t="shared" si="3"/>
        <v>22589782</v>
      </c>
      <c r="F22" s="93">
        <f t="shared" si="3"/>
        <v>-4886072</v>
      </c>
      <c r="G22" s="93">
        <f t="shared" si="3"/>
        <v>40916264</v>
      </c>
      <c r="H22" s="93">
        <f t="shared" si="3"/>
        <v>-154995</v>
      </c>
      <c r="I22" s="93">
        <f t="shared" si="3"/>
        <v>35875197</v>
      </c>
      <c r="J22" s="93">
        <f t="shared" si="3"/>
        <v>488754</v>
      </c>
      <c r="K22" s="93">
        <f t="shared" si="3"/>
        <v>-317073</v>
      </c>
      <c r="L22" s="93">
        <f t="shared" si="3"/>
        <v>9255244</v>
      </c>
      <c r="M22" s="93">
        <f t="shared" si="3"/>
        <v>9426925</v>
      </c>
      <c r="N22" s="93">
        <f t="shared" si="3"/>
        <v>207920</v>
      </c>
      <c r="O22" s="93">
        <f t="shared" si="3"/>
        <v>-1980710</v>
      </c>
      <c r="P22" s="93">
        <f t="shared" si="3"/>
        <v>-406279</v>
      </c>
      <c r="Q22" s="93">
        <f t="shared" si="3"/>
        <v>-2179069</v>
      </c>
      <c r="R22" s="93">
        <f t="shared" si="3"/>
        <v>-2920329</v>
      </c>
      <c r="S22" s="93">
        <f t="shared" si="3"/>
        <v>-2042060</v>
      </c>
      <c r="T22" s="93">
        <f t="shared" si="3"/>
        <v>0</v>
      </c>
      <c r="U22" s="93">
        <f t="shared" si="3"/>
        <v>-4962389</v>
      </c>
      <c r="V22" s="93">
        <f t="shared" si="3"/>
        <v>38160664</v>
      </c>
      <c r="W22" s="93">
        <f t="shared" si="3"/>
        <v>22589782</v>
      </c>
      <c r="X22" s="93">
        <f t="shared" si="3"/>
        <v>15570882</v>
      </c>
      <c r="Y22" s="94">
        <f>+IF(W22&lt;&gt;0,(X22/W22)*100,0)</f>
        <v>68.92887235476641</v>
      </c>
      <c r="Z22" s="95">
        <f t="shared" si="3"/>
        <v>22589782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0</v>
      </c>
      <c r="C24" s="80">
        <f>SUM(C22:C23)</f>
        <v>0</v>
      </c>
      <c r="D24" s="81">
        <f aca="true" t="shared" si="4" ref="D24:Z24">SUM(D22:D23)</f>
        <v>22589782</v>
      </c>
      <c r="E24" s="82">
        <f t="shared" si="4"/>
        <v>22589782</v>
      </c>
      <c r="F24" s="82">
        <f t="shared" si="4"/>
        <v>-4886072</v>
      </c>
      <c r="G24" s="82">
        <f t="shared" si="4"/>
        <v>40916264</v>
      </c>
      <c r="H24" s="82">
        <f t="shared" si="4"/>
        <v>-154995</v>
      </c>
      <c r="I24" s="82">
        <f t="shared" si="4"/>
        <v>35875197</v>
      </c>
      <c r="J24" s="82">
        <f t="shared" si="4"/>
        <v>488754</v>
      </c>
      <c r="K24" s="82">
        <f t="shared" si="4"/>
        <v>-317073</v>
      </c>
      <c r="L24" s="82">
        <f t="shared" si="4"/>
        <v>9255244</v>
      </c>
      <c r="M24" s="82">
        <f t="shared" si="4"/>
        <v>9426925</v>
      </c>
      <c r="N24" s="82">
        <f t="shared" si="4"/>
        <v>207920</v>
      </c>
      <c r="O24" s="82">
        <f t="shared" si="4"/>
        <v>-1980710</v>
      </c>
      <c r="P24" s="82">
        <f t="shared" si="4"/>
        <v>-406279</v>
      </c>
      <c r="Q24" s="82">
        <f t="shared" si="4"/>
        <v>-2179069</v>
      </c>
      <c r="R24" s="82">
        <f t="shared" si="4"/>
        <v>-2920329</v>
      </c>
      <c r="S24" s="82">
        <f t="shared" si="4"/>
        <v>-2042060</v>
      </c>
      <c r="T24" s="82">
        <f t="shared" si="4"/>
        <v>0</v>
      </c>
      <c r="U24" s="82">
        <f t="shared" si="4"/>
        <v>-4962389</v>
      </c>
      <c r="V24" s="82">
        <f t="shared" si="4"/>
        <v>38160664</v>
      </c>
      <c r="W24" s="82">
        <f t="shared" si="4"/>
        <v>22589782</v>
      </c>
      <c r="X24" s="82">
        <f t="shared" si="4"/>
        <v>15570882</v>
      </c>
      <c r="Y24" s="83">
        <f>+IF(W24&lt;&gt;0,(X24/W24)*100,0)</f>
        <v>68.92887235476641</v>
      </c>
      <c r="Z24" s="84">
        <f t="shared" si="4"/>
        <v>22589782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0</v>
      </c>
      <c r="C27" s="22"/>
      <c r="D27" s="104">
        <v>44058000</v>
      </c>
      <c r="E27" s="105">
        <v>44058000</v>
      </c>
      <c r="F27" s="105">
        <v>268252</v>
      </c>
      <c r="G27" s="105">
        <v>1740959</v>
      </c>
      <c r="H27" s="105">
        <v>251718</v>
      </c>
      <c r="I27" s="105">
        <v>2260929</v>
      </c>
      <c r="J27" s="105">
        <v>2165166</v>
      </c>
      <c r="K27" s="105">
        <v>5212653</v>
      </c>
      <c r="L27" s="105">
        <v>606984</v>
      </c>
      <c r="M27" s="105">
        <v>7984803</v>
      </c>
      <c r="N27" s="105">
        <v>701</v>
      </c>
      <c r="O27" s="105">
        <v>1794482</v>
      </c>
      <c r="P27" s="105">
        <v>1334182</v>
      </c>
      <c r="Q27" s="105">
        <v>3129365</v>
      </c>
      <c r="R27" s="105">
        <v>18694</v>
      </c>
      <c r="S27" s="105">
        <v>918851</v>
      </c>
      <c r="T27" s="105">
        <v>0</v>
      </c>
      <c r="U27" s="105">
        <v>937545</v>
      </c>
      <c r="V27" s="105">
        <v>14312642</v>
      </c>
      <c r="W27" s="105">
        <v>44058000</v>
      </c>
      <c r="X27" s="105">
        <v>-29745358</v>
      </c>
      <c r="Y27" s="106">
        <v>-67.51</v>
      </c>
      <c r="Z27" s="107">
        <v>44058000</v>
      </c>
    </row>
    <row r="28" spans="1:26" ht="13.5">
      <c r="A28" s="108" t="s">
        <v>46</v>
      </c>
      <c r="B28" s="19">
        <v>0</v>
      </c>
      <c r="C28" s="19"/>
      <c r="D28" s="64">
        <v>44058000</v>
      </c>
      <c r="E28" s="65">
        <v>44058000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44058000</v>
      </c>
      <c r="X28" s="65">
        <v>-44058000</v>
      </c>
      <c r="Y28" s="66">
        <v>-100</v>
      </c>
      <c r="Z28" s="67">
        <v>44058000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44058000</v>
      </c>
      <c r="E32" s="105">
        <f t="shared" si="5"/>
        <v>44058000</v>
      </c>
      <c r="F32" s="105">
        <f t="shared" si="5"/>
        <v>0</v>
      </c>
      <c r="G32" s="105">
        <f t="shared" si="5"/>
        <v>0</v>
      </c>
      <c r="H32" s="105">
        <f t="shared" si="5"/>
        <v>0</v>
      </c>
      <c r="I32" s="105">
        <f t="shared" si="5"/>
        <v>0</v>
      </c>
      <c r="J32" s="105">
        <f t="shared" si="5"/>
        <v>0</v>
      </c>
      <c r="K32" s="105">
        <f t="shared" si="5"/>
        <v>0</v>
      </c>
      <c r="L32" s="105">
        <f t="shared" si="5"/>
        <v>0</v>
      </c>
      <c r="M32" s="105">
        <f t="shared" si="5"/>
        <v>0</v>
      </c>
      <c r="N32" s="105">
        <f t="shared" si="5"/>
        <v>0</v>
      </c>
      <c r="O32" s="105">
        <f t="shared" si="5"/>
        <v>0</v>
      </c>
      <c r="P32" s="105">
        <f t="shared" si="5"/>
        <v>0</v>
      </c>
      <c r="Q32" s="105">
        <f t="shared" si="5"/>
        <v>0</v>
      </c>
      <c r="R32" s="105">
        <f t="shared" si="5"/>
        <v>0</v>
      </c>
      <c r="S32" s="105">
        <f t="shared" si="5"/>
        <v>0</v>
      </c>
      <c r="T32" s="105">
        <f t="shared" si="5"/>
        <v>0</v>
      </c>
      <c r="U32" s="105">
        <f t="shared" si="5"/>
        <v>0</v>
      </c>
      <c r="V32" s="105">
        <f t="shared" si="5"/>
        <v>0</v>
      </c>
      <c r="W32" s="105">
        <f t="shared" si="5"/>
        <v>44058000</v>
      </c>
      <c r="X32" s="105">
        <f t="shared" si="5"/>
        <v>-44058000</v>
      </c>
      <c r="Y32" s="106">
        <f>+IF(W32&lt;&gt;0,(X32/W32)*100,0)</f>
        <v>-100</v>
      </c>
      <c r="Z32" s="107">
        <f t="shared" si="5"/>
        <v>44058000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0</v>
      </c>
      <c r="C35" s="19"/>
      <c r="D35" s="64">
        <v>51860000</v>
      </c>
      <c r="E35" s="65">
        <v>38791957</v>
      </c>
      <c r="F35" s="65">
        <v>155745738</v>
      </c>
      <c r="G35" s="65">
        <v>153406536</v>
      </c>
      <c r="H35" s="65">
        <v>158182475</v>
      </c>
      <c r="I35" s="65">
        <v>467334749</v>
      </c>
      <c r="J35" s="65">
        <v>157813403</v>
      </c>
      <c r="K35" s="65">
        <v>184138528</v>
      </c>
      <c r="L35" s="65">
        <v>193126709</v>
      </c>
      <c r="M35" s="65">
        <v>535078640</v>
      </c>
      <c r="N35" s="65">
        <v>207124028</v>
      </c>
      <c r="O35" s="65">
        <v>207993601</v>
      </c>
      <c r="P35" s="65">
        <v>222358178</v>
      </c>
      <c r="Q35" s="65">
        <v>637475807</v>
      </c>
      <c r="R35" s="65">
        <v>220829415</v>
      </c>
      <c r="S35" s="65">
        <v>216343597</v>
      </c>
      <c r="T35" s="65">
        <v>0</v>
      </c>
      <c r="U35" s="65">
        <v>437173012</v>
      </c>
      <c r="V35" s="65">
        <v>2077062208</v>
      </c>
      <c r="W35" s="65">
        <v>38791957</v>
      </c>
      <c r="X35" s="65">
        <v>2038270251</v>
      </c>
      <c r="Y35" s="66">
        <v>5254.36</v>
      </c>
      <c r="Z35" s="67">
        <v>38791957</v>
      </c>
    </row>
    <row r="36" spans="1:26" ht="13.5">
      <c r="A36" s="63" t="s">
        <v>57</v>
      </c>
      <c r="B36" s="19">
        <v>0</v>
      </c>
      <c r="C36" s="19"/>
      <c r="D36" s="64">
        <v>189280000</v>
      </c>
      <c r="E36" s="65">
        <v>145628597</v>
      </c>
      <c r="F36" s="65">
        <v>169759692</v>
      </c>
      <c r="G36" s="65">
        <v>171718243</v>
      </c>
      <c r="H36" s="65">
        <v>171969962</v>
      </c>
      <c r="I36" s="65">
        <v>513447897</v>
      </c>
      <c r="J36" s="65">
        <v>174135127</v>
      </c>
      <c r="K36" s="65">
        <v>174135127</v>
      </c>
      <c r="L36" s="65">
        <v>172817452</v>
      </c>
      <c r="M36" s="65">
        <v>521087706</v>
      </c>
      <c r="N36" s="65">
        <v>172818153</v>
      </c>
      <c r="O36" s="65">
        <v>172836149</v>
      </c>
      <c r="P36" s="65">
        <v>174884636</v>
      </c>
      <c r="Q36" s="65">
        <v>520538938</v>
      </c>
      <c r="R36" s="65">
        <v>177098733</v>
      </c>
      <c r="S36" s="65">
        <v>179688336</v>
      </c>
      <c r="T36" s="65">
        <v>0</v>
      </c>
      <c r="U36" s="65">
        <v>356787069</v>
      </c>
      <c r="V36" s="65">
        <v>1911861610</v>
      </c>
      <c r="W36" s="65">
        <v>145628597</v>
      </c>
      <c r="X36" s="65">
        <v>1766233013</v>
      </c>
      <c r="Y36" s="66">
        <v>1212.83</v>
      </c>
      <c r="Z36" s="67">
        <v>145628597</v>
      </c>
    </row>
    <row r="37" spans="1:26" ht="13.5">
      <c r="A37" s="63" t="s">
        <v>58</v>
      </c>
      <c r="B37" s="19">
        <v>0</v>
      </c>
      <c r="C37" s="19"/>
      <c r="D37" s="64">
        <v>29223000</v>
      </c>
      <c r="E37" s="65">
        <v>35114791</v>
      </c>
      <c r="F37" s="65">
        <v>164778765</v>
      </c>
      <c r="G37" s="65">
        <v>166865249</v>
      </c>
      <c r="H37" s="65">
        <v>172303101</v>
      </c>
      <c r="I37" s="65">
        <v>503947115</v>
      </c>
      <c r="J37" s="65">
        <v>173617535</v>
      </c>
      <c r="K37" s="65">
        <v>200625533</v>
      </c>
      <c r="L37" s="65">
        <v>195897885</v>
      </c>
      <c r="M37" s="65">
        <v>570140953</v>
      </c>
      <c r="N37" s="65">
        <v>210220600</v>
      </c>
      <c r="O37" s="65">
        <v>205827972</v>
      </c>
      <c r="P37" s="65">
        <v>231600284</v>
      </c>
      <c r="Q37" s="65">
        <v>647648856</v>
      </c>
      <c r="R37" s="65">
        <v>233764482</v>
      </c>
      <c r="S37" s="65">
        <v>244760912</v>
      </c>
      <c r="T37" s="65">
        <v>0</v>
      </c>
      <c r="U37" s="65">
        <v>478525394</v>
      </c>
      <c r="V37" s="65">
        <v>2200262318</v>
      </c>
      <c r="W37" s="65">
        <v>35114791</v>
      </c>
      <c r="X37" s="65">
        <v>2165147527</v>
      </c>
      <c r="Y37" s="66">
        <v>6165.91</v>
      </c>
      <c r="Z37" s="67">
        <v>35114791</v>
      </c>
    </row>
    <row r="38" spans="1:26" ht="13.5">
      <c r="A38" s="63" t="s">
        <v>59</v>
      </c>
      <c r="B38" s="19">
        <v>0</v>
      </c>
      <c r="C38" s="19"/>
      <c r="D38" s="64">
        <v>9161000</v>
      </c>
      <c r="E38" s="65">
        <v>8975723</v>
      </c>
      <c r="F38" s="65">
        <v>8239723</v>
      </c>
      <c r="G38" s="65">
        <v>8239721</v>
      </c>
      <c r="H38" s="65">
        <v>8239721</v>
      </c>
      <c r="I38" s="65">
        <v>24719165</v>
      </c>
      <c r="J38" s="65">
        <v>8239721</v>
      </c>
      <c r="K38" s="65">
        <v>8239721</v>
      </c>
      <c r="L38" s="65">
        <v>8606857</v>
      </c>
      <c r="M38" s="65">
        <v>25086299</v>
      </c>
      <c r="N38" s="65">
        <v>8606857</v>
      </c>
      <c r="O38" s="65">
        <v>8606857</v>
      </c>
      <c r="P38" s="65">
        <v>8606858</v>
      </c>
      <c r="Q38" s="65">
        <v>25820572</v>
      </c>
      <c r="R38" s="65">
        <v>8606858</v>
      </c>
      <c r="S38" s="65">
        <v>8606858</v>
      </c>
      <c r="T38" s="65">
        <v>0</v>
      </c>
      <c r="U38" s="65">
        <v>17213716</v>
      </c>
      <c r="V38" s="65">
        <v>92839752</v>
      </c>
      <c r="W38" s="65">
        <v>8975723</v>
      </c>
      <c r="X38" s="65">
        <v>83864029</v>
      </c>
      <c r="Y38" s="66">
        <v>934.34</v>
      </c>
      <c r="Z38" s="67">
        <v>8975723</v>
      </c>
    </row>
    <row r="39" spans="1:26" ht="13.5">
      <c r="A39" s="63" t="s">
        <v>60</v>
      </c>
      <c r="B39" s="19">
        <v>0</v>
      </c>
      <c r="C39" s="19"/>
      <c r="D39" s="64">
        <v>202756000</v>
      </c>
      <c r="E39" s="65">
        <v>140330040</v>
      </c>
      <c r="F39" s="65">
        <v>152486942</v>
      </c>
      <c r="G39" s="65">
        <v>150019809</v>
      </c>
      <c r="H39" s="65">
        <v>149609615</v>
      </c>
      <c r="I39" s="65">
        <v>452116366</v>
      </c>
      <c r="J39" s="65">
        <v>150091274</v>
      </c>
      <c r="K39" s="65">
        <v>149408401</v>
      </c>
      <c r="L39" s="65">
        <v>161439419</v>
      </c>
      <c r="M39" s="65">
        <v>460939094</v>
      </c>
      <c r="N39" s="65">
        <v>161114724</v>
      </c>
      <c r="O39" s="65">
        <v>166394921</v>
      </c>
      <c r="P39" s="65">
        <v>157035672</v>
      </c>
      <c r="Q39" s="65">
        <v>484545317</v>
      </c>
      <c r="R39" s="65">
        <v>155556808</v>
      </c>
      <c r="S39" s="65">
        <v>142664163</v>
      </c>
      <c r="T39" s="65">
        <v>0</v>
      </c>
      <c r="U39" s="65">
        <v>298220971</v>
      </c>
      <c r="V39" s="65">
        <v>1695821748</v>
      </c>
      <c r="W39" s="65">
        <v>140330040</v>
      </c>
      <c r="X39" s="65">
        <v>1555491708</v>
      </c>
      <c r="Y39" s="66">
        <v>1108.45</v>
      </c>
      <c r="Z39" s="67">
        <v>140330040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-8030194</v>
      </c>
      <c r="C42" s="19">
        <v>108834996</v>
      </c>
      <c r="D42" s="64">
        <v>0</v>
      </c>
      <c r="E42" s="65">
        <v>-6599778</v>
      </c>
      <c r="F42" s="65">
        <v>-3801171</v>
      </c>
      <c r="G42" s="65">
        <v>39519825</v>
      </c>
      <c r="H42" s="65">
        <v>-202239</v>
      </c>
      <c r="I42" s="65">
        <v>35516415</v>
      </c>
      <c r="J42" s="65">
        <v>851256</v>
      </c>
      <c r="K42" s="65">
        <v>23525122</v>
      </c>
      <c r="L42" s="65">
        <v>21333292</v>
      </c>
      <c r="M42" s="65">
        <v>45709670</v>
      </c>
      <c r="N42" s="65">
        <v>2609586</v>
      </c>
      <c r="O42" s="65">
        <v>1200672</v>
      </c>
      <c r="P42" s="65">
        <v>33345176</v>
      </c>
      <c r="Q42" s="65">
        <v>37155434</v>
      </c>
      <c r="R42" s="65">
        <v>-2076019</v>
      </c>
      <c r="S42" s="65">
        <v>-968168</v>
      </c>
      <c r="T42" s="65">
        <v>-6502336</v>
      </c>
      <c r="U42" s="65">
        <v>-9546523</v>
      </c>
      <c r="V42" s="65">
        <v>108834996</v>
      </c>
      <c r="W42" s="65">
        <v>-6599778</v>
      </c>
      <c r="X42" s="65">
        <v>115434774</v>
      </c>
      <c r="Y42" s="66">
        <v>-1749.07</v>
      </c>
      <c r="Z42" s="67">
        <v>-6599778</v>
      </c>
    </row>
    <row r="43" spans="1:26" ht="13.5">
      <c r="A43" s="63" t="s">
        <v>63</v>
      </c>
      <c r="B43" s="19">
        <v>-17102186</v>
      </c>
      <c r="C43" s="19">
        <v>11463000</v>
      </c>
      <c r="D43" s="64">
        <v>0</v>
      </c>
      <c r="E43" s="65">
        <v>-1556864</v>
      </c>
      <c r="F43" s="65">
        <v>0</v>
      </c>
      <c r="G43" s="65">
        <v>11463000</v>
      </c>
      <c r="H43" s="65">
        <v>0</v>
      </c>
      <c r="I43" s="65">
        <v>11463000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11463000</v>
      </c>
      <c r="W43" s="65">
        <v>-1556864</v>
      </c>
      <c r="X43" s="65">
        <v>13019864</v>
      </c>
      <c r="Y43" s="66">
        <v>-836.29</v>
      </c>
      <c r="Z43" s="67">
        <v>-1556864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12934654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12934654</v>
      </c>
      <c r="X44" s="65">
        <v>-12934654</v>
      </c>
      <c r="Y44" s="66">
        <v>-100</v>
      </c>
      <c r="Z44" s="67">
        <v>12934654</v>
      </c>
    </row>
    <row r="45" spans="1:26" ht="13.5">
      <c r="A45" s="75" t="s">
        <v>65</v>
      </c>
      <c r="B45" s="22">
        <v>-12298355</v>
      </c>
      <c r="C45" s="22">
        <v>149597405</v>
      </c>
      <c r="D45" s="104">
        <v>0</v>
      </c>
      <c r="E45" s="105">
        <v>17612011</v>
      </c>
      <c r="F45" s="105">
        <v>25498238</v>
      </c>
      <c r="G45" s="105">
        <v>76481063</v>
      </c>
      <c r="H45" s="105">
        <v>76278824</v>
      </c>
      <c r="I45" s="105">
        <v>76278824</v>
      </c>
      <c r="J45" s="105">
        <v>77130080</v>
      </c>
      <c r="K45" s="105">
        <v>100655202</v>
      </c>
      <c r="L45" s="105">
        <v>121988494</v>
      </c>
      <c r="M45" s="105">
        <v>121988494</v>
      </c>
      <c r="N45" s="105">
        <v>124598080</v>
      </c>
      <c r="O45" s="105">
        <v>125798752</v>
      </c>
      <c r="P45" s="105">
        <v>159143928</v>
      </c>
      <c r="Q45" s="105">
        <v>159143928</v>
      </c>
      <c r="R45" s="105">
        <v>157067909</v>
      </c>
      <c r="S45" s="105">
        <v>156099741</v>
      </c>
      <c r="T45" s="105">
        <v>149597405</v>
      </c>
      <c r="U45" s="105">
        <v>149597405</v>
      </c>
      <c r="V45" s="105">
        <v>149597405</v>
      </c>
      <c r="W45" s="105">
        <v>17612011</v>
      </c>
      <c r="X45" s="105">
        <v>131985394</v>
      </c>
      <c r="Y45" s="106">
        <v>749.41</v>
      </c>
      <c r="Z45" s="107">
        <v>17612011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0</v>
      </c>
      <c r="C49" s="57"/>
      <c r="D49" s="134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83.86367539424008</v>
      </c>
      <c r="F58" s="7">
        <f t="shared" si="6"/>
        <v>112.27538040695842</v>
      </c>
      <c r="G58" s="7">
        <f t="shared" si="6"/>
        <v>306.0733219490703</v>
      </c>
      <c r="H58" s="7">
        <f t="shared" si="6"/>
        <v>102.19445761761934</v>
      </c>
      <c r="I58" s="7">
        <f t="shared" si="6"/>
        <v>166.61025073538326</v>
      </c>
      <c r="J58" s="7">
        <f t="shared" si="6"/>
        <v>106.35669012126621</v>
      </c>
      <c r="K58" s="7">
        <f t="shared" si="6"/>
        <v>106.22521965463359</v>
      </c>
      <c r="L58" s="7">
        <f t="shared" si="6"/>
        <v>102.16039197513894</v>
      </c>
      <c r="M58" s="7">
        <f t="shared" si="6"/>
        <v>103.84092349787383</v>
      </c>
      <c r="N58" s="7">
        <f t="shared" si="6"/>
        <v>105.5115365434921</v>
      </c>
      <c r="O58" s="7">
        <f t="shared" si="6"/>
        <v>104.91340532526227</v>
      </c>
      <c r="P58" s="7">
        <f t="shared" si="6"/>
        <v>105.5405240994884</v>
      </c>
      <c r="Q58" s="7">
        <f t="shared" si="6"/>
        <v>105.31875410605484</v>
      </c>
      <c r="R58" s="7">
        <f t="shared" si="6"/>
        <v>100</v>
      </c>
      <c r="S58" s="7">
        <f t="shared" si="6"/>
        <v>100</v>
      </c>
      <c r="T58" s="7">
        <f t="shared" si="6"/>
        <v>0</v>
      </c>
      <c r="U58" s="7">
        <f t="shared" si="6"/>
        <v>176.6295708755412</v>
      </c>
      <c r="V58" s="7">
        <f t="shared" si="6"/>
        <v>128.84801638989575</v>
      </c>
      <c r="W58" s="7">
        <f t="shared" si="6"/>
        <v>83.86367539424008</v>
      </c>
      <c r="X58" s="7">
        <f t="shared" si="6"/>
        <v>0</v>
      </c>
      <c r="Y58" s="7">
        <f t="shared" si="6"/>
        <v>0</v>
      </c>
      <c r="Z58" s="8">
        <f t="shared" si="6"/>
        <v>83.86367539424008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67.8008984918173</v>
      </c>
      <c r="F59" s="10">
        <f t="shared" si="7"/>
        <v>144.61232817151074</v>
      </c>
      <c r="G59" s="10">
        <f t="shared" si="7"/>
        <v>983.6363962348722</v>
      </c>
      <c r="H59" s="10">
        <f t="shared" si="7"/>
        <v>114.62453308937404</v>
      </c>
      <c r="I59" s="10">
        <f t="shared" si="7"/>
        <v>464.09511483611175</v>
      </c>
      <c r="J59" s="10">
        <f t="shared" si="7"/>
        <v>130.96850330344293</v>
      </c>
      <c r="K59" s="10">
        <f t="shared" si="7"/>
        <v>130.5406605567313</v>
      </c>
      <c r="L59" s="10">
        <f t="shared" si="7"/>
        <v>100</v>
      </c>
      <c r="M59" s="10">
        <f t="shared" si="7"/>
        <v>118.55443524636688</v>
      </c>
      <c r="N59" s="10">
        <f t="shared" si="7"/>
        <v>100.67507631737769</v>
      </c>
      <c r="O59" s="10">
        <f t="shared" si="7"/>
        <v>100</v>
      </c>
      <c r="P59" s="10">
        <f t="shared" si="7"/>
        <v>100</v>
      </c>
      <c r="Q59" s="10">
        <f t="shared" si="7"/>
        <v>100.22629528592975</v>
      </c>
      <c r="R59" s="10">
        <f t="shared" si="7"/>
        <v>100</v>
      </c>
      <c r="S59" s="10">
        <f t="shared" si="7"/>
        <v>100</v>
      </c>
      <c r="T59" s="10">
        <f t="shared" si="7"/>
        <v>0</v>
      </c>
      <c r="U59" s="10">
        <f t="shared" si="7"/>
        <v>170.1354480755881</v>
      </c>
      <c r="V59" s="10">
        <f t="shared" si="7"/>
        <v>195.23015380298222</v>
      </c>
      <c r="W59" s="10">
        <f t="shared" si="7"/>
        <v>67.8008984918173</v>
      </c>
      <c r="X59" s="10">
        <f t="shared" si="7"/>
        <v>0</v>
      </c>
      <c r="Y59" s="10">
        <f t="shared" si="7"/>
        <v>0</v>
      </c>
      <c r="Z59" s="11">
        <f t="shared" si="7"/>
        <v>67.8008984918173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89.35729728741015</v>
      </c>
      <c r="F60" s="13">
        <f t="shared" si="7"/>
        <v>107.36539156103984</v>
      </c>
      <c r="G60" s="13">
        <f t="shared" si="7"/>
        <v>121.43138603303574</v>
      </c>
      <c r="H60" s="13">
        <f t="shared" si="7"/>
        <v>99.998731804566</v>
      </c>
      <c r="I60" s="13">
        <f t="shared" si="7"/>
        <v>108.52919451403635</v>
      </c>
      <c r="J60" s="13">
        <f t="shared" si="7"/>
        <v>100</v>
      </c>
      <c r="K60" s="13">
        <f t="shared" si="7"/>
        <v>100</v>
      </c>
      <c r="L60" s="13">
        <f t="shared" si="7"/>
        <v>102.37998389267932</v>
      </c>
      <c r="M60" s="13">
        <f t="shared" si="7"/>
        <v>101.48632215237663</v>
      </c>
      <c r="N60" s="13">
        <f t="shared" si="7"/>
        <v>106.95598000815683</v>
      </c>
      <c r="O60" s="13">
        <f t="shared" si="7"/>
        <v>106.36991561003111</v>
      </c>
      <c r="P60" s="13">
        <f t="shared" si="7"/>
        <v>107.21069290076768</v>
      </c>
      <c r="Q60" s="13">
        <f t="shared" si="7"/>
        <v>106.8402910002164</v>
      </c>
      <c r="R60" s="13">
        <f t="shared" si="7"/>
        <v>100</v>
      </c>
      <c r="S60" s="13">
        <f t="shared" si="7"/>
        <v>100</v>
      </c>
      <c r="T60" s="13">
        <f t="shared" si="7"/>
        <v>0</v>
      </c>
      <c r="U60" s="13">
        <f t="shared" si="7"/>
        <v>167.56781815544974</v>
      </c>
      <c r="V60" s="13">
        <f t="shared" si="7"/>
        <v>112.87232959481703</v>
      </c>
      <c r="W60" s="13">
        <f t="shared" si="7"/>
        <v>89.35729728741015</v>
      </c>
      <c r="X60" s="13">
        <f t="shared" si="7"/>
        <v>0</v>
      </c>
      <c r="Y60" s="13">
        <f t="shared" si="7"/>
        <v>0</v>
      </c>
      <c r="Z60" s="14">
        <f t="shared" si="7"/>
        <v>89.35729728741015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143.60517164027812</v>
      </c>
      <c r="G61" s="13">
        <f t="shared" si="7"/>
        <v>140.3952330440494</v>
      </c>
      <c r="H61" s="13">
        <f t="shared" si="7"/>
        <v>119.98650065351708</v>
      </c>
      <c r="I61" s="13">
        <f t="shared" si="7"/>
        <v>133.53830783609982</v>
      </c>
      <c r="J61" s="13">
        <f t="shared" si="7"/>
        <v>136.26135452774682</v>
      </c>
      <c r="K61" s="13">
        <f t="shared" si="7"/>
        <v>124.77300437984047</v>
      </c>
      <c r="L61" s="13">
        <f t="shared" si="7"/>
        <v>118.3018302384735</v>
      </c>
      <c r="M61" s="13">
        <f t="shared" si="7"/>
        <v>125.50558620808707</v>
      </c>
      <c r="N61" s="13">
        <f t="shared" si="7"/>
        <v>127.83551360441285</v>
      </c>
      <c r="O61" s="13">
        <f t="shared" si="7"/>
        <v>129.21649290439697</v>
      </c>
      <c r="P61" s="13">
        <f t="shared" si="7"/>
        <v>123.96213534137618</v>
      </c>
      <c r="Q61" s="13">
        <f t="shared" si="7"/>
        <v>126.96958130315915</v>
      </c>
      <c r="R61" s="13">
        <f t="shared" si="7"/>
        <v>0</v>
      </c>
      <c r="S61" s="13">
        <f t="shared" si="7"/>
        <v>198.6313872294845</v>
      </c>
      <c r="T61" s="13">
        <f t="shared" si="7"/>
        <v>0</v>
      </c>
      <c r="U61" s="13">
        <f t="shared" si="7"/>
        <v>314.98805045404606</v>
      </c>
      <c r="V61" s="13">
        <f t="shared" si="7"/>
        <v>146.72957622762232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114.20366454132993</v>
      </c>
      <c r="G62" s="13">
        <f t="shared" si="7"/>
        <v>926.2081092263136</v>
      </c>
      <c r="H62" s="13">
        <f t="shared" si="7"/>
        <v>100</v>
      </c>
      <c r="I62" s="13">
        <f t="shared" si="7"/>
        <v>135.4070460590793</v>
      </c>
      <c r="J62" s="13">
        <f t="shared" si="7"/>
        <v>99.67493713284149</v>
      </c>
      <c r="K62" s="13">
        <f t="shared" si="7"/>
        <v>100</v>
      </c>
      <c r="L62" s="13">
        <f t="shared" si="7"/>
        <v>100</v>
      </c>
      <c r="M62" s="13">
        <f t="shared" si="7"/>
        <v>99.97947995474755</v>
      </c>
      <c r="N62" s="13">
        <f t="shared" si="7"/>
        <v>99.97701688339745</v>
      </c>
      <c r="O62" s="13">
        <f t="shared" si="7"/>
        <v>99.75488574657516</v>
      </c>
      <c r="P62" s="13">
        <f t="shared" si="7"/>
        <v>99.81739225004615</v>
      </c>
      <c r="Q62" s="13">
        <f t="shared" si="7"/>
        <v>99.8396537616535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157.14416675062776</v>
      </c>
      <c r="V62" s="13">
        <f t="shared" si="7"/>
        <v>110.91841060366437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92.53736622079492</v>
      </c>
      <c r="G63" s="13">
        <f t="shared" si="7"/>
        <v>91.45598367643565</v>
      </c>
      <c r="H63" s="13">
        <f t="shared" si="7"/>
        <v>100.1183531997633</v>
      </c>
      <c r="I63" s="13">
        <f t="shared" si="7"/>
        <v>94.69801254616873</v>
      </c>
      <c r="J63" s="13">
        <f t="shared" si="7"/>
        <v>101.87637580966178</v>
      </c>
      <c r="K63" s="13">
        <f t="shared" si="7"/>
        <v>100.11770228328419</v>
      </c>
      <c r="L63" s="13">
        <f t="shared" si="7"/>
        <v>100.06150782028</v>
      </c>
      <c r="M63" s="13">
        <f t="shared" si="7"/>
        <v>100.69278037438612</v>
      </c>
      <c r="N63" s="13">
        <f t="shared" si="7"/>
        <v>100.30821596558701</v>
      </c>
      <c r="O63" s="13">
        <f t="shared" si="7"/>
        <v>100.15686958037386</v>
      </c>
      <c r="P63" s="13">
        <f t="shared" si="7"/>
        <v>101.6142962379658</v>
      </c>
      <c r="Q63" s="13">
        <f t="shared" si="7"/>
        <v>100.69625575309666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50.055901963302006</v>
      </c>
      <c r="V63" s="13">
        <f t="shared" si="7"/>
        <v>89.23815950387286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99.82297456779669</v>
      </c>
      <c r="G64" s="13">
        <f t="shared" si="7"/>
        <v>99.90773189016546</v>
      </c>
      <c r="H64" s="13">
        <f t="shared" si="7"/>
        <v>99.87988836683506</v>
      </c>
      <c r="I64" s="13">
        <f t="shared" si="7"/>
        <v>99.8700395457735</v>
      </c>
      <c r="J64" s="13">
        <f t="shared" si="7"/>
        <v>99.91516608259188</v>
      </c>
      <c r="K64" s="13">
        <f t="shared" si="7"/>
        <v>100.29913667763502</v>
      </c>
      <c r="L64" s="13">
        <f t="shared" si="7"/>
        <v>99.95749461092387</v>
      </c>
      <c r="M64" s="13">
        <f t="shared" si="7"/>
        <v>100.03299944568347</v>
      </c>
      <c r="N64" s="13">
        <f t="shared" si="7"/>
        <v>99.89402342586938</v>
      </c>
      <c r="O64" s="13">
        <f t="shared" si="7"/>
        <v>99.87388523556436</v>
      </c>
      <c r="P64" s="13">
        <f t="shared" si="7"/>
        <v>99.81087470449172</v>
      </c>
      <c r="Q64" s="13">
        <f t="shared" si="7"/>
        <v>99.85958092110224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68.45540064885448</v>
      </c>
      <c r="V64" s="13">
        <f t="shared" si="7"/>
        <v>94.15782412489328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8.457734610021776</v>
      </c>
      <c r="V65" s="13">
        <f t="shared" si="7"/>
        <v>2.134290173890041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224598.93048128343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/>
      <c r="C67" s="24"/>
      <c r="D67" s="25">
        <v>73369000</v>
      </c>
      <c r="E67" s="26">
        <v>73369000</v>
      </c>
      <c r="F67" s="26">
        <v>5670309</v>
      </c>
      <c r="G67" s="26">
        <v>5208945</v>
      </c>
      <c r="H67" s="26">
        <v>6494680</v>
      </c>
      <c r="I67" s="26">
        <v>17373934</v>
      </c>
      <c r="J67" s="26">
        <v>5449251</v>
      </c>
      <c r="K67" s="26">
        <v>5568173</v>
      </c>
      <c r="L67" s="26">
        <v>16057549</v>
      </c>
      <c r="M67" s="26">
        <v>27074973</v>
      </c>
      <c r="N67" s="26">
        <v>6468922</v>
      </c>
      <c r="O67" s="26">
        <v>6503229</v>
      </c>
      <c r="P67" s="26">
        <v>6263162</v>
      </c>
      <c r="Q67" s="26">
        <v>19235313</v>
      </c>
      <c r="R67" s="26">
        <v>3364220</v>
      </c>
      <c r="S67" s="26">
        <v>6547147</v>
      </c>
      <c r="T67" s="26"/>
      <c r="U67" s="26">
        <v>9911367</v>
      </c>
      <c r="V67" s="26">
        <v>73595587</v>
      </c>
      <c r="W67" s="26">
        <v>73369000</v>
      </c>
      <c r="X67" s="26"/>
      <c r="Y67" s="25"/>
      <c r="Z67" s="27">
        <v>73369000</v>
      </c>
    </row>
    <row r="68" spans="1:26" ht="13.5" hidden="1">
      <c r="A68" s="37" t="s">
        <v>31</v>
      </c>
      <c r="B68" s="19"/>
      <c r="C68" s="19"/>
      <c r="D68" s="20">
        <v>18698000</v>
      </c>
      <c r="E68" s="21">
        <v>18698000</v>
      </c>
      <c r="F68" s="21">
        <v>747475</v>
      </c>
      <c r="G68" s="21">
        <v>1115500</v>
      </c>
      <c r="H68" s="21">
        <v>975026</v>
      </c>
      <c r="I68" s="21">
        <v>2838001</v>
      </c>
      <c r="J68" s="21">
        <v>1118530</v>
      </c>
      <c r="K68" s="21">
        <v>1134982</v>
      </c>
      <c r="L68" s="21">
        <v>1481568</v>
      </c>
      <c r="M68" s="21">
        <v>3735080</v>
      </c>
      <c r="N68" s="21">
        <v>1481314</v>
      </c>
      <c r="O68" s="21">
        <v>1486993</v>
      </c>
      <c r="P68" s="21">
        <v>1450698</v>
      </c>
      <c r="Q68" s="21">
        <v>4419005</v>
      </c>
      <c r="R68" s="21">
        <v>1132118</v>
      </c>
      <c r="S68" s="21">
        <v>1132366</v>
      </c>
      <c r="T68" s="21"/>
      <c r="U68" s="21">
        <v>2264484</v>
      </c>
      <c r="V68" s="21">
        <v>13256570</v>
      </c>
      <c r="W68" s="21">
        <v>18698000</v>
      </c>
      <c r="X68" s="21"/>
      <c r="Y68" s="20"/>
      <c r="Z68" s="23">
        <v>18698000</v>
      </c>
    </row>
    <row r="69" spans="1:26" ht="13.5" hidden="1">
      <c r="A69" s="38" t="s">
        <v>32</v>
      </c>
      <c r="B69" s="19"/>
      <c r="C69" s="19"/>
      <c r="D69" s="20">
        <v>54671000</v>
      </c>
      <c r="E69" s="21">
        <v>54671000</v>
      </c>
      <c r="F69" s="21">
        <v>4922834</v>
      </c>
      <c r="G69" s="21">
        <v>4093445</v>
      </c>
      <c r="H69" s="21">
        <v>5519654</v>
      </c>
      <c r="I69" s="21">
        <v>14535933</v>
      </c>
      <c r="J69" s="21">
        <v>4330721</v>
      </c>
      <c r="K69" s="21">
        <v>4433191</v>
      </c>
      <c r="L69" s="21">
        <v>14575981</v>
      </c>
      <c r="M69" s="21">
        <v>23339893</v>
      </c>
      <c r="N69" s="21">
        <v>4987234</v>
      </c>
      <c r="O69" s="21">
        <v>5016236</v>
      </c>
      <c r="P69" s="21">
        <v>4812464</v>
      </c>
      <c r="Q69" s="21">
        <v>14815934</v>
      </c>
      <c r="R69" s="21">
        <v>2232102</v>
      </c>
      <c r="S69" s="21">
        <v>5414781</v>
      </c>
      <c r="T69" s="21"/>
      <c r="U69" s="21">
        <v>7646883</v>
      </c>
      <c r="V69" s="21">
        <v>60338643</v>
      </c>
      <c r="W69" s="21">
        <v>54671000</v>
      </c>
      <c r="X69" s="21"/>
      <c r="Y69" s="20"/>
      <c r="Z69" s="23">
        <v>54671000</v>
      </c>
    </row>
    <row r="70" spans="1:26" ht="13.5" hidden="1">
      <c r="A70" s="39" t="s">
        <v>103</v>
      </c>
      <c r="B70" s="19"/>
      <c r="C70" s="19"/>
      <c r="D70" s="20"/>
      <c r="E70" s="21"/>
      <c r="F70" s="21">
        <v>2431801</v>
      </c>
      <c r="G70" s="21">
        <v>2649070</v>
      </c>
      <c r="H70" s="21">
        <v>3146819</v>
      </c>
      <c r="I70" s="21">
        <v>8227690</v>
      </c>
      <c r="J70" s="21">
        <v>2364145</v>
      </c>
      <c r="K70" s="21">
        <v>2789371</v>
      </c>
      <c r="L70" s="21">
        <v>3246189</v>
      </c>
      <c r="M70" s="21">
        <v>8399705</v>
      </c>
      <c r="N70" s="21">
        <v>3050003</v>
      </c>
      <c r="O70" s="21">
        <v>2730071</v>
      </c>
      <c r="P70" s="21">
        <v>2917866</v>
      </c>
      <c r="Q70" s="21">
        <v>8697940</v>
      </c>
      <c r="R70" s="21"/>
      <c r="S70" s="21">
        <v>2726045</v>
      </c>
      <c r="T70" s="21"/>
      <c r="U70" s="21">
        <v>2726045</v>
      </c>
      <c r="V70" s="21">
        <v>28051380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>
        <v>1261604</v>
      </c>
      <c r="G71" s="21">
        <v>96680</v>
      </c>
      <c r="H71" s="21">
        <v>1403799</v>
      </c>
      <c r="I71" s="21">
        <v>2762083</v>
      </c>
      <c r="J71" s="21">
        <v>769082</v>
      </c>
      <c r="K71" s="21">
        <v>665731</v>
      </c>
      <c r="L71" s="21">
        <v>10748396</v>
      </c>
      <c r="M71" s="21">
        <v>12183209</v>
      </c>
      <c r="N71" s="21">
        <v>1087755</v>
      </c>
      <c r="O71" s="21">
        <v>1451160</v>
      </c>
      <c r="P71" s="21">
        <v>1186149</v>
      </c>
      <c r="Q71" s="21">
        <v>3725064</v>
      </c>
      <c r="R71" s="21">
        <v>1039679</v>
      </c>
      <c r="S71" s="21">
        <v>1272900</v>
      </c>
      <c r="T71" s="21"/>
      <c r="U71" s="21">
        <v>2312579</v>
      </c>
      <c r="V71" s="21">
        <v>20982935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141371</v>
      </c>
      <c r="G72" s="21">
        <v>143106</v>
      </c>
      <c r="H72" s="21">
        <v>141948</v>
      </c>
      <c r="I72" s="21">
        <v>426425</v>
      </c>
      <c r="J72" s="21">
        <v>142189</v>
      </c>
      <c r="K72" s="21">
        <v>142733</v>
      </c>
      <c r="L72" s="21">
        <v>136568</v>
      </c>
      <c r="M72" s="21">
        <v>421490</v>
      </c>
      <c r="N72" s="21">
        <v>149246</v>
      </c>
      <c r="O72" s="21">
        <v>160643</v>
      </c>
      <c r="P72" s="21">
        <v>157468</v>
      </c>
      <c r="Q72" s="21">
        <v>467357</v>
      </c>
      <c r="R72" s="21">
        <v>160277</v>
      </c>
      <c r="S72" s="21">
        <v>159032</v>
      </c>
      <c r="T72" s="21"/>
      <c r="U72" s="21">
        <v>319309</v>
      </c>
      <c r="V72" s="21">
        <v>1634581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222002</v>
      </c>
      <c r="G73" s="21">
        <v>225430</v>
      </c>
      <c r="H73" s="21">
        <v>198149</v>
      </c>
      <c r="I73" s="21">
        <v>645581</v>
      </c>
      <c r="J73" s="21">
        <v>198034</v>
      </c>
      <c r="K73" s="21">
        <v>143747</v>
      </c>
      <c r="L73" s="21">
        <v>197622</v>
      </c>
      <c r="M73" s="21">
        <v>539403</v>
      </c>
      <c r="N73" s="21">
        <v>198157</v>
      </c>
      <c r="O73" s="21">
        <v>199818</v>
      </c>
      <c r="P73" s="21">
        <v>198810</v>
      </c>
      <c r="Q73" s="21">
        <v>596785</v>
      </c>
      <c r="R73" s="21">
        <v>198061</v>
      </c>
      <c r="S73" s="21">
        <v>201104</v>
      </c>
      <c r="T73" s="21"/>
      <c r="U73" s="21">
        <v>399165</v>
      </c>
      <c r="V73" s="21">
        <v>2180934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54671000</v>
      </c>
      <c r="E74" s="21">
        <v>54671000</v>
      </c>
      <c r="F74" s="21">
        <v>866056</v>
      </c>
      <c r="G74" s="21">
        <v>979159</v>
      </c>
      <c r="H74" s="21">
        <v>628939</v>
      </c>
      <c r="I74" s="21">
        <v>2474154</v>
      </c>
      <c r="J74" s="21">
        <v>857271</v>
      </c>
      <c r="K74" s="21">
        <v>691609</v>
      </c>
      <c r="L74" s="21">
        <v>247206</v>
      </c>
      <c r="M74" s="21">
        <v>1796086</v>
      </c>
      <c r="N74" s="21">
        <v>502073</v>
      </c>
      <c r="O74" s="21">
        <v>474544</v>
      </c>
      <c r="P74" s="21">
        <v>352171</v>
      </c>
      <c r="Q74" s="21">
        <v>1328788</v>
      </c>
      <c r="R74" s="21">
        <v>834085</v>
      </c>
      <c r="S74" s="21">
        <v>1055700</v>
      </c>
      <c r="T74" s="21"/>
      <c r="U74" s="21">
        <v>1889785</v>
      </c>
      <c r="V74" s="21">
        <v>7488813</v>
      </c>
      <c r="W74" s="21">
        <v>54671000</v>
      </c>
      <c r="X74" s="21"/>
      <c r="Y74" s="20"/>
      <c r="Z74" s="23">
        <v>54671000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>
        <v>374</v>
      </c>
      <c r="O75" s="30"/>
      <c r="P75" s="30"/>
      <c r="Q75" s="30">
        <v>374</v>
      </c>
      <c r="R75" s="30"/>
      <c r="S75" s="30"/>
      <c r="T75" s="30"/>
      <c r="U75" s="30"/>
      <c r="V75" s="30">
        <v>374</v>
      </c>
      <c r="W75" s="30"/>
      <c r="X75" s="30"/>
      <c r="Y75" s="29"/>
      <c r="Z75" s="31"/>
    </row>
    <row r="76" spans="1:26" ht="13.5" hidden="1">
      <c r="A76" s="42" t="s">
        <v>222</v>
      </c>
      <c r="B76" s="32">
        <v>35468780</v>
      </c>
      <c r="C76" s="32">
        <v>94826454</v>
      </c>
      <c r="D76" s="33"/>
      <c r="E76" s="34">
        <v>61529940</v>
      </c>
      <c r="F76" s="34">
        <v>6366361</v>
      </c>
      <c r="G76" s="34">
        <v>15943191</v>
      </c>
      <c r="H76" s="34">
        <v>6637203</v>
      </c>
      <c r="I76" s="34">
        <v>28946755</v>
      </c>
      <c r="J76" s="34">
        <v>5795643</v>
      </c>
      <c r="K76" s="34">
        <v>5914804</v>
      </c>
      <c r="L76" s="34">
        <v>16404455</v>
      </c>
      <c r="M76" s="34">
        <v>28114902</v>
      </c>
      <c r="N76" s="34">
        <v>6825459</v>
      </c>
      <c r="O76" s="34">
        <v>6822759</v>
      </c>
      <c r="P76" s="34">
        <v>6610174</v>
      </c>
      <c r="Q76" s="34">
        <v>20258392</v>
      </c>
      <c r="R76" s="34">
        <v>3364220</v>
      </c>
      <c r="S76" s="34">
        <v>6547147</v>
      </c>
      <c r="T76" s="34">
        <v>7595038</v>
      </c>
      <c r="U76" s="34">
        <v>17506405</v>
      </c>
      <c r="V76" s="34">
        <v>94826454</v>
      </c>
      <c r="W76" s="34">
        <v>61529940</v>
      </c>
      <c r="X76" s="34"/>
      <c r="Y76" s="33"/>
      <c r="Z76" s="35">
        <v>61529940</v>
      </c>
    </row>
    <row r="77" spans="1:26" ht="13.5" hidden="1">
      <c r="A77" s="37" t="s">
        <v>31</v>
      </c>
      <c r="B77" s="19">
        <v>11053414</v>
      </c>
      <c r="C77" s="19">
        <v>25880822</v>
      </c>
      <c r="D77" s="20"/>
      <c r="E77" s="21">
        <v>12677412</v>
      </c>
      <c r="F77" s="21">
        <v>1080941</v>
      </c>
      <c r="G77" s="21">
        <v>10972464</v>
      </c>
      <c r="H77" s="21">
        <v>1117619</v>
      </c>
      <c r="I77" s="21">
        <v>13171024</v>
      </c>
      <c r="J77" s="21">
        <v>1464922</v>
      </c>
      <c r="K77" s="21">
        <v>1481613</v>
      </c>
      <c r="L77" s="21">
        <v>1481568</v>
      </c>
      <c r="M77" s="21">
        <v>4428103</v>
      </c>
      <c r="N77" s="21">
        <v>1491314</v>
      </c>
      <c r="O77" s="21">
        <v>1486993</v>
      </c>
      <c r="P77" s="21">
        <v>1450698</v>
      </c>
      <c r="Q77" s="21">
        <v>4429005</v>
      </c>
      <c r="R77" s="21">
        <v>1132118</v>
      </c>
      <c r="S77" s="21">
        <v>1132366</v>
      </c>
      <c r="T77" s="21">
        <v>1588206</v>
      </c>
      <c r="U77" s="21">
        <v>3852690</v>
      </c>
      <c r="V77" s="21">
        <v>25880822</v>
      </c>
      <c r="W77" s="21">
        <v>12677412</v>
      </c>
      <c r="X77" s="21"/>
      <c r="Y77" s="20"/>
      <c r="Z77" s="23">
        <v>12677412</v>
      </c>
    </row>
    <row r="78" spans="1:26" ht="13.5" hidden="1">
      <c r="A78" s="38" t="s">
        <v>32</v>
      </c>
      <c r="B78" s="19">
        <v>24415366</v>
      </c>
      <c r="C78" s="19">
        <v>68105632</v>
      </c>
      <c r="D78" s="20"/>
      <c r="E78" s="21">
        <v>48852528</v>
      </c>
      <c r="F78" s="21">
        <v>5285420</v>
      </c>
      <c r="G78" s="21">
        <v>4970727</v>
      </c>
      <c r="H78" s="21">
        <v>5519584</v>
      </c>
      <c r="I78" s="21">
        <v>15775731</v>
      </c>
      <c r="J78" s="21">
        <v>4330721</v>
      </c>
      <c r="K78" s="21">
        <v>4433191</v>
      </c>
      <c r="L78" s="21">
        <v>14922887</v>
      </c>
      <c r="M78" s="21">
        <v>23686799</v>
      </c>
      <c r="N78" s="21">
        <v>5334145</v>
      </c>
      <c r="O78" s="21">
        <v>5335766</v>
      </c>
      <c r="P78" s="21">
        <v>5159476</v>
      </c>
      <c r="Q78" s="21">
        <v>15829387</v>
      </c>
      <c r="R78" s="21">
        <v>2232102</v>
      </c>
      <c r="S78" s="21">
        <v>5414781</v>
      </c>
      <c r="T78" s="21">
        <v>5166832</v>
      </c>
      <c r="U78" s="21">
        <v>12813715</v>
      </c>
      <c r="V78" s="21">
        <v>68105632</v>
      </c>
      <c r="W78" s="21">
        <v>48852528</v>
      </c>
      <c r="X78" s="21"/>
      <c r="Y78" s="20"/>
      <c r="Z78" s="23">
        <v>48852528</v>
      </c>
    </row>
    <row r="79" spans="1:26" ht="13.5" hidden="1">
      <c r="A79" s="39" t="s">
        <v>103</v>
      </c>
      <c r="B79" s="19">
        <v>18378752</v>
      </c>
      <c r="C79" s="19">
        <v>41159671</v>
      </c>
      <c r="D79" s="20"/>
      <c r="E79" s="21">
        <v>33700044</v>
      </c>
      <c r="F79" s="21">
        <v>3492192</v>
      </c>
      <c r="G79" s="21">
        <v>3719168</v>
      </c>
      <c r="H79" s="21">
        <v>3775758</v>
      </c>
      <c r="I79" s="21">
        <v>10987118</v>
      </c>
      <c r="J79" s="21">
        <v>3221416</v>
      </c>
      <c r="K79" s="21">
        <v>3480382</v>
      </c>
      <c r="L79" s="21">
        <v>3840301</v>
      </c>
      <c r="M79" s="21">
        <v>10542099</v>
      </c>
      <c r="N79" s="21">
        <v>3898987</v>
      </c>
      <c r="O79" s="21">
        <v>3527702</v>
      </c>
      <c r="P79" s="21">
        <v>3617049</v>
      </c>
      <c r="Q79" s="21">
        <v>11043738</v>
      </c>
      <c r="R79" s="21">
        <v>2232102</v>
      </c>
      <c r="S79" s="21">
        <v>5414781</v>
      </c>
      <c r="T79" s="21">
        <v>939833</v>
      </c>
      <c r="U79" s="21">
        <v>8586716</v>
      </c>
      <c r="V79" s="21">
        <v>41159671</v>
      </c>
      <c r="W79" s="21">
        <v>33700044</v>
      </c>
      <c r="X79" s="21"/>
      <c r="Y79" s="20"/>
      <c r="Z79" s="23">
        <v>33700044</v>
      </c>
    </row>
    <row r="80" spans="1:26" ht="13.5" hidden="1">
      <c r="A80" s="39" t="s">
        <v>104</v>
      </c>
      <c r="B80" s="19">
        <v>3597918</v>
      </c>
      <c r="C80" s="19">
        <v>23273938</v>
      </c>
      <c r="D80" s="20"/>
      <c r="E80" s="21">
        <v>10245000</v>
      </c>
      <c r="F80" s="21">
        <v>1440798</v>
      </c>
      <c r="G80" s="21">
        <v>895458</v>
      </c>
      <c r="H80" s="21">
        <v>1403799</v>
      </c>
      <c r="I80" s="21">
        <v>3740055</v>
      </c>
      <c r="J80" s="21">
        <v>766582</v>
      </c>
      <c r="K80" s="21">
        <v>665731</v>
      </c>
      <c r="L80" s="21">
        <v>10748396</v>
      </c>
      <c r="M80" s="21">
        <v>12180709</v>
      </c>
      <c r="N80" s="21">
        <v>1087505</v>
      </c>
      <c r="O80" s="21">
        <v>1447603</v>
      </c>
      <c r="P80" s="21">
        <v>1183983</v>
      </c>
      <c r="Q80" s="21">
        <v>3719091</v>
      </c>
      <c r="R80" s="21"/>
      <c r="S80" s="21"/>
      <c r="T80" s="21">
        <v>3634083</v>
      </c>
      <c r="U80" s="21">
        <v>3634083</v>
      </c>
      <c r="V80" s="21">
        <v>23273938</v>
      </c>
      <c r="W80" s="21">
        <v>10245000</v>
      </c>
      <c r="X80" s="21"/>
      <c r="Y80" s="20"/>
      <c r="Z80" s="23">
        <v>10245000</v>
      </c>
    </row>
    <row r="81" spans="1:26" ht="13.5" hidden="1">
      <c r="A81" s="39" t="s">
        <v>105</v>
      </c>
      <c r="B81" s="19">
        <v>1072567</v>
      </c>
      <c r="C81" s="19">
        <v>1458670</v>
      </c>
      <c r="D81" s="20"/>
      <c r="E81" s="21">
        <v>1963320</v>
      </c>
      <c r="F81" s="21">
        <v>130821</v>
      </c>
      <c r="G81" s="21">
        <v>130879</v>
      </c>
      <c r="H81" s="21">
        <v>142116</v>
      </c>
      <c r="I81" s="21">
        <v>403816</v>
      </c>
      <c r="J81" s="21">
        <v>144857</v>
      </c>
      <c r="K81" s="21">
        <v>142901</v>
      </c>
      <c r="L81" s="21">
        <v>136652</v>
      </c>
      <c r="M81" s="21">
        <v>424410</v>
      </c>
      <c r="N81" s="21">
        <v>149706</v>
      </c>
      <c r="O81" s="21">
        <v>160895</v>
      </c>
      <c r="P81" s="21">
        <v>160010</v>
      </c>
      <c r="Q81" s="21">
        <v>470611</v>
      </c>
      <c r="R81" s="21"/>
      <c r="S81" s="21"/>
      <c r="T81" s="21">
        <v>159833</v>
      </c>
      <c r="U81" s="21">
        <v>159833</v>
      </c>
      <c r="V81" s="21">
        <v>1458670</v>
      </c>
      <c r="W81" s="21">
        <v>1963320</v>
      </c>
      <c r="X81" s="21"/>
      <c r="Y81" s="20"/>
      <c r="Z81" s="23">
        <v>1963320</v>
      </c>
    </row>
    <row r="82" spans="1:26" ht="13.5" hidden="1">
      <c r="A82" s="39" t="s">
        <v>106</v>
      </c>
      <c r="B82" s="19">
        <v>1366129</v>
      </c>
      <c r="C82" s="19">
        <v>2053520</v>
      </c>
      <c r="D82" s="20"/>
      <c r="E82" s="21">
        <v>2944164</v>
      </c>
      <c r="F82" s="21">
        <v>221609</v>
      </c>
      <c r="G82" s="21">
        <v>225222</v>
      </c>
      <c r="H82" s="21">
        <v>197911</v>
      </c>
      <c r="I82" s="21">
        <v>644742</v>
      </c>
      <c r="J82" s="21">
        <v>197866</v>
      </c>
      <c r="K82" s="21">
        <v>144177</v>
      </c>
      <c r="L82" s="21">
        <v>197538</v>
      </c>
      <c r="M82" s="21">
        <v>539581</v>
      </c>
      <c r="N82" s="21">
        <v>197947</v>
      </c>
      <c r="O82" s="21">
        <v>199566</v>
      </c>
      <c r="P82" s="21">
        <v>198434</v>
      </c>
      <c r="Q82" s="21">
        <v>595947</v>
      </c>
      <c r="R82" s="21"/>
      <c r="S82" s="21"/>
      <c r="T82" s="21">
        <v>273250</v>
      </c>
      <c r="U82" s="21">
        <v>273250</v>
      </c>
      <c r="V82" s="21">
        <v>2053520</v>
      </c>
      <c r="W82" s="21">
        <v>2944164</v>
      </c>
      <c r="X82" s="21"/>
      <c r="Y82" s="20"/>
      <c r="Z82" s="23">
        <v>2944164</v>
      </c>
    </row>
    <row r="83" spans="1:26" ht="13.5" hidden="1">
      <c r="A83" s="39" t="s">
        <v>107</v>
      </c>
      <c r="B83" s="19"/>
      <c r="C83" s="19">
        <v>159833</v>
      </c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>
        <v>159833</v>
      </c>
      <c r="U83" s="21">
        <v>159833</v>
      </c>
      <c r="V83" s="21">
        <v>159833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>
        <v>840000</v>
      </c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>
        <v>840000</v>
      </c>
      <c r="U84" s="30">
        <v>840000</v>
      </c>
      <c r="V84" s="30">
        <v>840000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191144000</v>
      </c>
      <c r="F5" s="105">
        <f t="shared" si="0"/>
        <v>191144000</v>
      </c>
      <c r="G5" s="105">
        <f t="shared" si="0"/>
        <v>1640172</v>
      </c>
      <c r="H5" s="105">
        <f t="shared" si="0"/>
        <v>33433342</v>
      </c>
      <c r="I5" s="105">
        <f t="shared" si="0"/>
        <v>1819698</v>
      </c>
      <c r="J5" s="105">
        <f t="shared" si="0"/>
        <v>36893212</v>
      </c>
      <c r="K5" s="105">
        <f t="shared" si="0"/>
        <v>2005378</v>
      </c>
      <c r="L5" s="105">
        <f t="shared" si="0"/>
        <v>1948807</v>
      </c>
      <c r="M5" s="105">
        <f t="shared" si="0"/>
        <v>1740085</v>
      </c>
      <c r="N5" s="105">
        <f t="shared" si="0"/>
        <v>5694270</v>
      </c>
      <c r="O5" s="105">
        <f t="shared" si="0"/>
        <v>2468420</v>
      </c>
      <c r="P5" s="105">
        <f t="shared" si="0"/>
        <v>1975687</v>
      </c>
      <c r="Q5" s="105">
        <f t="shared" si="0"/>
        <v>2012855</v>
      </c>
      <c r="R5" s="105">
        <f t="shared" si="0"/>
        <v>6456962</v>
      </c>
      <c r="S5" s="105">
        <f t="shared" si="0"/>
        <v>2059990</v>
      </c>
      <c r="T5" s="105">
        <f t="shared" si="0"/>
        <v>2237480</v>
      </c>
      <c r="U5" s="105">
        <f t="shared" si="0"/>
        <v>0</v>
      </c>
      <c r="V5" s="105">
        <f t="shared" si="0"/>
        <v>4297470</v>
      </c>
      <c r="W5" s="105">
        <f t="shared" si="0"/>
        <v>53341914</v>
      </c>
      <c r="X5" s="105">
        <f t="shared" si="0"/>
        <v>191144000</v>
      </c>
      <c r="Y5" s="105">
        <f t="shared" si="0"/>
        <v>-137802086</v>
      </c>
      <c r="Z5" s="142">
        <f>+IF(X5&lt;&gt;0,+(Y5/X5)*100,0)</f>
        <v>-72.09333591428452</v>
      </c>
      <c r="AA5" s="158">
        <f>SUM(AA6:AA8)</f>
        <v>191144000</v>
      </c>
    </row>
    <row r="6" spans="1:27" ht="13.5">
      <c r="A6" s="143" t="s">
        <v>75</v>
      </c>
      <c r="B6" s="141"/>
      <c r="C6" s="160"/>
      <c r="D6" s="160"/>
      <c r="E6" s="161"/>
      <c r="F6" s="65"/>
      <c r="G6" s="65">
        <v>100</v>
      </c>
      <c r="H6" s="65">
        <v>41000</v>
      </c>
      <c r="I6" s="65">
        <v>201000</v>
      </c>
      <c r="J6" s="65">
        <v>242100</v>
      </c>
      <c r="K6" s="65">
        <v>12000</v>
      </c>
      <c r="L6" s="65"/>
      <c r="M6" s="65"/>
      <c r="N6" s="65">
        <v>12000</v>
      </c>
      <c r="O6" s="65"/>
      <c r="P6" s="65"/>
      <c r="Q6" s="65">
        <v>172153</v>
      </c>
      <c r="R6" s="65">
        <v>172153</v>
      </c>
      <c r="S6" s="65"/>
      <c r="T6" s="65"/>
      <c r="U6" s="65"/>
      <c r="V6" s="65"/>
      <c r="W6" s="65">
        <v>426253</v>
      </c>
      <c r="X6" s="65"/>
      <c r="Y6" s="65">
        <v>426253</v>
      </c>
      <c r="Z6" s="145">
        <v>0</v>
      </c>
      <c r="AA6" s="160"/>
    </row>
    <row r="7" spans="1:27" ht="13.5">
      <c r="A7" s="143" t="s">
        <v>76</v>
      </c>
      <c r="B7" s="141"/>
      <c r="C7" s="162"/>
      <c r="D7" s="162"/>
      <c r="E7" s="163">
        <v>172446000</v>
      </c>
      <c r="F7" s="164">
        <v>172446000</v>
      </c>
      <c r="G7" s="164">
        <v>1639088</v>
      </c>
      <c r="H7" s="164">
        <v>33392302</v>
      </c>
      <c r="I7" s="164">
        <v>1618698</v>
      </c>
      <c r="J7" s="164">
        <v>36650088</v>
      </c>
      <c r="K7" s="164">
        <v>1993378</v>
      </c>
      <c r="L7" s="164">
        <v>1855845</v>
      </c>
      <c r="M7" s="164">
        <v>1740085</v>
      </c>
      <c r="N7" s="164">
        <v>5589308</v>
      </c>
      <c r="O7" s="164">
        <v>2450631</v>
      </c>
      <c r="P7" s="164">
        <v>1975687</v>
      </c>
      <c r="Q7" s="164">
        <v>1840702</v>
      </c>
      <c r="R7" s="164">
        <v>6267020</v>
      </c>
      <c r="S7" s="164">
        <v>2059990</v>
      </c>
      <c r="T7" s="164">
        <v>2213507</v>
      </c>
      <c r="U7" s="164"/>
      <c r="V7" s="164">
        <v>4273497</v>
      </c>
      <c r="W7" s="164">
        <v>52779913</v>
      </c>
      <c r="X7" s="164">
        <v>172446000</v>
      </c>
      <c r="Y7" s="164">
        <v>-119666087</v>
      </c>
      <c r="Z7" s="146">
        <v>-69.39</v>
      </c>
      <c r="AA7" s="162">
        <v>172446000</v>
      </c>
    </row>
    <row r="8" spans="1:27" ht="13.5">
      <c r="A8" s="143" t="s">
        <v>77</v>
      </c>
      <c r="B8" s="141"/>
      <c r="C8" s="160"/>
      <c r="D8" s="160"/>
      <c r="E8" s="161">
        <v>18698000</v>
      </c>
      <c r="F8" s="65">
        <v>18698000</v>
      </c>
      <c r="G8" s="65">
        <v>984</v>
      </c>
      <c r="H8" s="65">
        <v>40</v>
      </c>
      <c r="I8" s="65"/>
      <c r="J8" s="65">
        <v>1024</v>
      </c>
      <c r="K8" s="65"/>
      <c r="L8" s="65">
        <v>92962</v>
      </c>
      <c r="M8" s="65"/>
      <c r="N8" s="65">
        <v>92962</v>
      </c>
      <c r="O8" s="65">
        <v>17789</v>
      </c>
      <c r="P8" s="65"/>
      <c r="Q8" s="65"/>
      <c r="R8" s="65">
        <v>17789</v>
      </c>
      <c r="S8" s="65"/>
      <c r="T8" s="65">
        <v>23973</v>
      </c>
      <c r="U8" s="65"/>
      <c r="V8" s="65">
        <v>23973</v>
      </c>
      <c r="W8" s="65">
        <v>135748</v>
      </c>
      <c r="X8" s="65">
        <v>18698000</v>
      </c>
      <c r="Y8" s="65">
        <v>-18562252</v>
      </c>
      <c r="Z8" s="145">
        <v>-99.27</v>
      </c>
      <c r="AA8" s="160">
        <v>18698000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7834</v>
      </c>
      <c r="H9" s="105">
        <f t="shared" si="1"/>
        <v>10058</v>
      </c>
      <c r="I9" s="105">
        <f t="shared" si="1"/>
        <v>7600</v>
      </c>
      <c r="J9" s="105">
        <f t="shared" si="1"/>
        <v>25492</v>
      </c>
      <c r="K9" s="105">
        <f t="shared" si="1"/>
        <v>4890</v>
      </c>
      <c r="L9" s="105">
        <f t="shared" si="1"/>
        <v>7674</v>
      </c>
      <c r="M9" s="105">
        <f t="shared" si="1"/>
        <v>5795</v>
      </c>
      <c r="N9" s="105">
        <f t="shared" si="1"/>
        <v>18359</v>
      </c>
      <c r="O9" s="105">
        <f t="shared" si="1"/>
        <v>7173</v>
      </c>
      <c r="P9" s="105">
        <f t="shared" si="1"/>
        <v>6250</v>
      </c>
      <c r="Q9" s="105">
        <f t="shared" si="1"/>
        <v>6097</v>
      </c>
      <c r="R9" s="105">
        <f t="shared" si="1"/>
        <v>19520</v>
      </c>
      <c r="S9" s="105">
        <f t="shared" si="1"/>
        <v>7255</v>
      </c>
      <c r="T9" s="105">
        <f t="shared" si="1"/>
        <v>9946</v>
      </c>
      <c r="U9" s="105">
        <f t="shared" si="1"/>
        <v>0</v>
      </c>
      <c r="V9" s="105">
        <f t="shared" si="1"/>
        <v>17201</v>
      </c>
      <c r="W9" s="105">
        <f t="shared" si="1"/>
        <v>80572</v>
      </c>
      <c r="X9" s="105">
        <f t="shared" si="1"/>
        <v>0</v>
      </c>
      <c r="Y9" s="105">
        <f t="shared" si="1"/>
        <v>80572</v>
      </c>
      <c r="Z9" s="142">
        <f>+IF(X9&lt;&gt;0,+(Y9/X9)*100,0)</f>
        <v>0</v>
      </c>
      <c r="AA9" s="158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>
        <v>7834</v>
      </c>
      <c r="H10" s="65">
        <v>10058</v>
      </c>
      <c r="I10" s="65">
        <v>7600</v>
      </c>
      <c r="J10" s="65">
        <v>25492</v>
      </c>
      <c r="K10" s="65">
        <v>4890</v>
      </c>
      <c r="L10" s="65">
        <v>7674</v>
      </c>
      <c r="M10" s="65">
        <v>5795</v>
      </c>
      <c r="N10" s="65">
        <v>18359</v>
      </c>
      <c r="O10" s="65">
        <v>7173</v>
      </c>
      <c r="P10" s="65">
        <v>6250</v>
      </c>
      <c r="Q10" s="65">
        <v>6097</v>
      </c>
      <c r="R10" s="65">
        <v>19520</v>
      </c>
      <c r="S10" s="65">
        <v>7255</v>
      </c>
      <c r="T10" s="65">
        <v>9946</v>
      </c>
      <c r="U10" s="65"/>
      <c r="V10" s="65">
        <v>17201</v>
      </c>
      <c r="W10" s="65">
        <v>80572</v>
      </c>
      <c r="X10" s="65"/>
      <c r="Y10" s="65">
        <v>80572</v>
      </c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420981</v>
      </c>
      <c r="H15" s="105">
        <f t="shared" si="2"/>
        <v>11957905</v>
      </c>
      <c r="I15" s="105">
        <f t="shared" si="2"/>
        <v>505432</v>
      </c>
      <c r="J15" s="105">
        <f t="shared" si="2"/>
        <v>12884318</v>
      </c>
      <c r="K15" s="105">
        <f t="shared" si="2"/>
        <v>2031711</v>
      </c>
      <c r="L15" s="105">
        <f t="shared" si="2"/>
        <v>456664</v>
      </c>
      <c r="M15" s="105">
        <f t="shared" si="2"/>
        <v>335939</v>
      </c>
      <c r="N15" s="105">
        <f t="shared" si="2"/>
        <v>2824314</v>
      </c>
      <c r="O15" s="105">
        <f t="shared" si="2"/>
        <v>624564</v>
      </c>
      <c r="P15" s="105">
        <f t="shared" si="2"/>
        <v>572014</v>
      </c>
      <c r="Q15" s="105">
        <f t="shared" si="2"/>
        <v>88674</v>
      </c>
      <c r="R15" s="105">
        <f t="shared" si="2"/>
        <v>1285252</v>
      </c>
      <c r="S15" s="105">
        <f t="shared" si="2"/>
        <v>236191</v>
      </c>
      <c r="T15" s="105">
        <f t="shared" si="2"/>
        <v>-447426</v>
      </c>
      <c r="U15" s="105">
        <f t="shared" si="2"/>
        <v>0</v>
      </c>
      <c r="V15" s="105">
        <f t="shared" si="2"/>
        <v>-211235</v>
      </c>
      <c r="W15" s="105">
        <f t="shared" si="2"/>
        <v>16782649</v>
      </c>
      <c r="X15" s="105">
        <f t="shared" si="2"/>
        <v>0</v>
      </c>
      <c r="Y15" s="105">
        <f t="shared" si="2"/>
        <v>16782649</v>
      </c>
      <c r="Z15" s="142">
        <f>+IF(X15&lt;&gt;0,+(Y15/X15)*100,0)</f>
        <v>0</v>
      </c>
      <c r="AA15" s="158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>
        <v>4430</v>
      </c>
      <c r="H16" s="65">
        <v>11475425</v>
      </c>
      <c r="I16" s="65">
        <v>14852</v>
      </c>
      <c r="J16" s="65">
        <v>11494707</v>
      </c>
      <c r="K16" s="65">
        <v>11017</v>
      </c>
      <c r="L16" s="65">
        <v>-4707</v>
      </c>
      <c r="M16" s="65">
        <v>39</v>
      </c>
      <c r="N16" s="65">
        <v>6349</v>
      </c>
      <c r="O16" s="65">
        <v>11897</v>
      </c>
      <c r="P16" s="65">
        <v>1992</v>
      </c>
      <c r="Q16" s="65">
        <v>11099</v>
      </c>
      <c r="R16" s="65">
        <v>24988</v>
      </c>
      <c r="S16" s="65">
        <v>-66089</v>
      </c>
      <c r="T16" s="65">
        <v>12026</v>
      </c>
      <c r="U16" s="65"/>
      <c r="V16" s="65">
        <v>-54063</v>
      </c>
      <c r="W16" s="65">
        <v>11471981</v>
      </c>
      <c r="X16" s="65"/>
      <c r="Y16" s="65">
        <v>11471981</v>
      </c>
      <c r="Z16" s="145">
        <v>0</v>
      </c>
      <c r="AA16" s="160"/>
    </row>
    <row r="17" spans="1:27" ht="13.5">
      <c r="A17" s="143" t="s">
        <v>86</v>
      </c>
      <c r="B17" s="141"/>
      <c r="C17" s="160"/>
      <c r="D17" s="160"/>
      <c r="E17" s="161"/>
      <c r="F17" s="65"/>
      <c r="G17" s="65">
        <v>416551</v>
      </c>
      <c r="H17" s="65">
        <v>482480</v>
      </c>
      <c r="I17" s="65">
        <v>490580</v>
      </c>
      <c r="J17" s="65">
        <v>1389611</v>
      </c>
      <c r="K17" s="65">
        <v>2020694</v>
      </c>
      <c r="L17" s="65">
        <v>461371</v>
      </c>
      <c r="M17" s="65">
        <v>335900</v>
      </c>
      <c r="N17" s="65">
        <v>2817965</v>
      </c>
      <c r="O17" s="65">
        <v>612667</v>
      </c>
      <c r="P17" s="65">
        <v>570022</v>
      </c>
      <c r="Q17" s="65">
        <v>77575</v>
      </c>
      <c r="R17" s="65">
        <v>1260264</v>
      </c>
      <c r="S17" s="65">
        <v>302280</v>
      </c>
      <c r="T17" s="65">
        <v>-459452</v>
      </c>
      <c r="U17" s="65"/>
      <c r="V17" s="65">
        <v>-157172</v>
      </c>
      <c r="W17" s="65">
        <v>5310668</v>
      </c>
      <c r="X17" s="65"/>
      <c r="Y17" s="65">
        <v>5310668</v>
      </c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4056778</v>
      </c>
      <c r="H19" s="105">
        <f t="shared" si="3"/>
        <v>3114286</v>
      </c>
      <c r="I19" s="105">
        <f t="shared" si="3"/>
        <v>4890715</v>
      </c>
      <c r="J19" s="105">
        <f t="shared" si="3"/>
        <v>12061779</v>
      </c>
      <c r="K19" s="105">
        <f t="shared" si="3"/>
        <v>3473450</v>
      </c>
      <c r="L19" s="105">
        <f t="shared" si="3"/>
        <v>3741582</v>
      </c>
      <c r="M19" s="105">
        <f t="shared" si="3"/>
        <v>14328775</v>
      </c>
      <c r="N19" s="105">
        <f t="shared" si="3"/>
        <v>21543807</v>
      </c>
      <c r="O19" s="105">
        <f t="shared" si="3"/>
        <v>4485161</v>
      </c>
      <c r="P19" s="105">
        <f t="shared" si="3"/>
        <v>4541692</v>
      </c>
      <c r="Q19" s="105">
        <f t="shared" si="3"/>
        <v>4460293</v>
      </c>
      <c r="R19" s="105">
        <f t="shared" si="3"/>
        <v>13487146</v>
      </c>
      <c r="S19" s="105">
        <f t="shared" si="3"/>
        <v>1398017</v>
      </c>
      <c r="T19" s="105">
        <f t="shared" si="3"/>
        <v>4359081</v>
      </c>
      <c r="U19" s="105">
        <f t="shared" si="3"/>
        <v>0</v>
      </c>
      <c r="V19" s="105">
        <f t="shared" si="3"/>
        <v>5757098</v>
      </c>
      <c r="W19" s="105">
        <f t="shared" si="3"/>
        <v>52849830</v>
      </c>
      <c r="X19" s="105">
        <f t="shared" si="3"/>
        <v>0</v>
      </c>
      <c r="Y19" s="105">
        <f t="shared" si="3"/>
        <v>52849830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>
        <v>2431801</v>
      </c>
      <c r="H20" s="65">
        <v>2649070</v>
      </c>
      <c r="I20" s="65">
        <v>3146819</v>
      </c>
      <c r="J20" s="65">
        <v>8227690</v>
      </c>
      <c r="K20" s="65">
        <v>2364145</v>
      </c>
      <c r="L20" s="65">
        <v>2789371</v>
      </c>
      <c r="M20" s="65">
        <v>3246189</v>
      </c>
      <c r="N20" s="65">
        <v>8399705</v>
      </c>
      <c r="O20" s="65">
        <v>3050003</v>
      </c>
      <c r="P20" s="65">
        <v>2730071</v>
      </c>
      <c r="Q20" s="65">
        <v>2917866</v>
      </c>
      <c r="R20" s="65">
        <v>8697940</v>
      </c>
      <c r="S20" s="65"/>
      <c r="T20" s="65">
        <v>2726045</v>
      </c>
      <c r="U20" s="65"/>
      <c r="V20" s="65">
        <v>2726045</v>
      </c>
      <c r="W20" s="65">
        <v>28051380</v>
      </c>
      <c r="X20" s="65"/>
      <c r="Y20" s="65">
        <v>28051380</v>
      </c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/>
      <c r="F21" s="65"/>
      <c r="G21" s="65">
        <v>1261604</v>
      </c>
      <c r="H21" s="65">
        <v>96680</v>
      </c>
      <c r="I21" s="65">
        <v>1403799</v>
      </c>
      <c r="J21" s="65">
        <v>2762083</v>
      </c>
      <c r="K21" s="65">
        <v>769082</v>
      </c>
      <c r="L21" s="65">
        <v>665731</v>
      </c>
      <c r="M21" s="65">
        <v>10748396</v>
      </c>
      <c r="N21" s="65">
        <v>12183209</v>
      </c>
      <c r="O21" s="65">
        <v>1087755</v>
      </c>
      <c r="P21" s="65">
        <v>1451160</v>
      </c>
      <c r="Q21" s="65">
        <v>1186149</v>
      </c>
      <c r="R21" s="65">
        <v>3725064</v>
      </c>
      <c r="S21" s="65">
        <v>1039679</v>
      </c>
      <c r="T21" s="65">
        <v>1272900</v>
      </c>
      <c r="U21" s="65"/>
      <c r="V21" s="65">
        <v>2312579</v>
      </c>
      <c r="W21" s="65">
        <v>20982935</v>
      </c>
      <c r="X21" s="65"/>
      <c r="Y21" s="65">
        <v>20982935</v>
      </c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>
        <v>141371</v>
      </c>
      <c r="H22" s="164">
        <v>143106</v>
      </c>
      <c r="I22" s="164">
        <v>141948</v>
      </c>
      <c r="J22" s="164">
        <v>426425</v>
      </c>
      <c r="K22" s="164">
        <v>142189</v>
      </c>
      <c r="L22" s="164">
        <v>142733</v>
      </c>
      <c r="M22" s="164">
        <v>136568</v>
      </c>
      <c r="N22" s="164">
        <v>421490</v>
      </c>
      <c r="O22" s="164">
        <v>149246</v>
      </c>
      <c r="P22" s="164">
        <v>160643</v>
      </c>
      <c r="Q22" s="164">
        <v>157468</v>
      </c>
      <c r="R22" s="164">
        <v>467357</v>
      </c>
      <c r="S22" s="164">
        <v>160277</v>
      </c>
      <c r="T22" s="164">
        <v>159032</v>
      </c>
      <c r="U22" s="164"/>
      <c r="V22" s="164">
        <v>319309</v>
      </c>
      <c r="W22" s="164">
        <v>1634581</v>
      </c>
      <c r="X22" s="164"/>
      <c r="Y22" s="164">
        <v>1634581</v>
      </c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>
        <v>222002</v>
      </c>
      <c r="H23" s="65">
        <v>225430</v>
      </c>
      <c r="I23" s="65">
        <v>198149</v>
      </c>
      <c r="J23" s="65">
        <v>645581</v>
      </c>
      <c r="K23" s="65">
        <v>198034</v>
      </c>
      <c r="L23" s="65">
        <v>143747</v>
      </c>
      <c r="M23" s="65">
        <v>197622</v>
      </c>
      <c r="N23" s="65">
        <v>539403</v>
      </c>
      <c r="O23" s="65">
        <v>198157</v>
      </c>
      <c r="P23" s="65">
        <v>199818</v>
      </c>
      <c r="Q23" s="65">
        <v>198810</v>
      </c>
      <c r="R23" s="65">
        <v>596785</v>
      </c>
      <c r="S23" s="65">
        <v>198061</v>
      </c>
      <c r="T23" s="65">
        <v>201104</v>
      </c>
      <c r="U23" s="65"/>
      <c r="V23" s="65">
        <v>399165</v>
      </c>
      <c r="W23" s="65">
        <v>2180934</v>
      </c>
      <c r="X23" s="65"/>
      <c r="Y23" s="65">
        <v>2180934</v>
      </c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0</v>
      </c>
      <c r="D25" s="177">
        <f>+D5+D9+D15+D19+D24</f>
        <v>0</v>
      </c>
      <c r="E25" s="178">
        <f t="shared" si="4"/>
        <v>191144000</v>
      </c>
      <c r="F25" s="78">
        <f t="shared" si="4"/>
        <v>191144000</v>
      </c>
      <c r="G25" s="78">
        <f t="shared" si="4"/>
        <v>6125765</v>
      </c>
      <c r="H25" s="78">
        <f t="shared" si="4"/>
        <v>48515591</v>
      </c>
      <c r="I25" s="78">
        <f t="shared" si="4"/>
        <v>7223445</v>
      </c>
      <c r="J25" s="78">
        <f t="shared" si="4"/>
        <v>61864801</v>
      </c>
      <c r="K25" s="78">
        <f t="shared" si="4"/>
        <v>7515429</v>
      </c>
      <c r="L25" s="78">
        <f t="shared" si="4"/>
        <v>6154727</v>
      </c>
      <c r="M25" s="78">
        <f t="shared" si="4"/>
        <v>16410594</v>
      </c>
      <c r="N25" s="78">
        <f t="shared" si="4"/>
        <v>30080750</v>
      </c>
      <c r="O25" s="78">
        <f t="shared" si="4"/>
        <v>7585318</v>
      </c>
      <c r="P25" s="78">
        <f t="shared" si="4"/>
        <v>7095643</v>
      </c>
      <c r="Q25" s="78">
        <f t="shared" si="4"/>
        <v>6567919</v>
      </c>
      <c r="R25" s="78">
        <f t="shared" si="4"/>
        <v>21248880</v>
      </c>
      <c r="S25" s="78">
        <f t="shared" si="4"/>
        <v>3701453</v>
      </c>
      <c r="T25" s="78">
        <f t="shared" si="4"/>
        <v>6159081</v>
      </c>
      <c r="U25" s="78">
        <f t="shared" si="4"/>
        <v>0</v>
      </c>
      <c r="V25" s="78">
        <f t="shared" si="4"/>
        <v>9860534</v>
      </c>
      <c r="W25" s="78">
        <f t="shared" si="4"/>
        <v>123054965</v>
      </c>
      <c r="X25" s="78">
        <f t="shared" si="4"/>
        <v>191144000</v>
      </c>
      <c r="Y25" s="78">
        <f t="shared" si="4"/>
        <v>-68089035</v>
      </c>
      <c r="Z25" s="179">
        <f>+IF(X25&lt;&gt;0,+(Y25/X25)*100,0)</f>
        <v>-35.62185315782865</v>
      </c>
      <c r="AA25" s="177">
        <f>+AA5+AA9+AA15+AA19+AA24</f>
        <v>191144000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0</v>
      </c>
      <c r="D28" s="158">
        <f>SUM(D29:D31)</f>
        <v>0</v>
      </c>
      <c r="E28" s="159">
        <f t="shared" si="5"/>
        <v>122920406</v>
      </c>
      <c r="F28" s="105">
        <f t="shared" si="5"/>
        <v>122920406</v>
      </c>
      <c r="G28" s="105">
        <f t="shared" si="5"/>
        <v>2929983</v>
      </c>
      <c r="H28" s="105">
        <f t="shared" si="5"/>
        <v>3318746</v>
      </c>
      <c r="I28" s="105">
        <f t="shared" si="5"/>
        <v>3240419</v>
      </c>
      <c r="J28" s="105">
        <f t="shared" si="5"/>
        <v>9489148</v>
      </c>
      <c r="K28" s="105">
        <f t="shared" si="5"/>
        <v>3135813</v>
      </c>
      <c r="L28" s="105">
        <f t="shared" si="5"/>
        <v>2793571</v>
      </c>
      <c r="M28" s="105">
        <f t="shared" si="5"/>
        <v>2867906</v>
      </c>
      <c r="N28" s="105">
        <f t="shared" si="5"/>
        <v>8797290</v>
      </c>
      <c r="O28" s="105">
        <f t="shared" si="5"/>
        <v>3212163</v>
      </c>
      <c r="P28" s="105">
        <f t="shared" si="5"/>
        <v>3472564</v>
      </c>
      <c r="Q28" s="105">
        <f t="shared" si="5"/>
        <v>2819326</v>
      </c>
      <c r="R28" s="105">
        <f t="shared" si="5"/>
        <v>9504053</v>
      </c>
      <c r="S28" s="105">
        <f t="shared" si="5"/>
        <v>3432075</v>
      </c>
      <c r="T28" s="105">
        <f t="shared" si="5"/>
        <v>3445749</v>
      </c>
      <c r="U28" s="105">
        <f t="shared" si="5"/>
        <v>0</v>
      </c>
      <c r="V28" s="105">
        <f t="shared" si="5"/>
        <v>6877824</v>
      </c>
      <c r="W28" s="105">
        <f t="shared" si="5"/>
        <v>34668315</v>
      </c>
      <c r="X28" s="105">
        <f t="shared" si="5"/>
        <v>122920406</v>
      </c>
      <c r="Y28" s="105">
        <f t="shared" si="5"/>
        <v>-88252091</v>
      </c>
      <c r="Z28" s="142">
        <f>+IF(X28&lt;&gt;0,+(Y28/X28)*100,0)</f>
        <v>-71.79612716215728</v>
      </c>
      <c r="AA28" s="158">
        <f>SUM(AA29:AA31)</f>
        <v>122920406</v>
      </c>
    </row>
    <row r="29" spans="1:27" ht="13.5">
      <c r="A29" s="143" t="s">
        <v>75</v>
      </c>
      <c r="B29" s="141"/>
      <c r="C29" s="160"/>
      <c r="D29" s="160"/>
      <c r="E29" s="161">
        <v>33445693</v>
      </c>
      <c r="F29" s="65">
        <v>33445693</v>
      </c>
      <c r="G29" s="65">
        <v>698404</v>
      </c>
      <c r="H29" s="65">
        <v>1686341</v>
      </c>
      <c r="I29" s="65">
        <v>1273039</v>
      </c>
      <c r="J29" s="65">
        <v>3657784</v>
      </c>
      <c r="K29" s="65">
        <v>1676196</v>
      </c>
      <c r="L29" s="65">
        <v>1471577</v>
      </c>
      <c r="M29" s="65">
        <v>1466540</v>
      </c>
      <c r="N29" s="65">
        <v>4614313</v>
      </c>
      <c r="O29" s="65">
        <v>1871852</v>
      </c>
      <c r="P29" s="65">
        <v>1587466</v>
      </c>
      <c r="Q29" s="65">
        <v>1481879</v>
      </c>
      <c r="R29" s="65">
        <v>4941197</v>
      </c>
      <c r="S29" s="65">
        <v>1583381</v>
      </c>
      <c r="T29" s="65">
        <v>2034249</v>
      </c>
      <c r="U29" s="65"/>
      <c r="V29" s="65">
        <v>3617630</v>
      </c>
      <c r="W29" s="65">
        <v>16830924</v>
      </c>
      <c r="X29" s="65">
        <v>33445693</v>
      </c>
      <c r="Y29" s="65">
        <v>-16614769</v>
      </c>
      <c r="Z29" s="145">
        <v>-49.68</v>
      </c>
      <c r="AA29" s="160">
        <v>33445693</v>
      </c>
    </row>
    <row r="30" spans="1:27" ht="13.5">
      <c r="A30" s="143" t="s">
        <v>76</v>
      </c>
      <c r="B30" s="141"/>
      <c r="C30" s="162"/>
      <c r="D30" s="162"/>
      <c r="E30" s="163">
        <v>59913880</v>
      </c>
      <c r="F30" s="164">
        <v>59913880</v>
      </c>
      <c r="G30" s="164">
        <v>1334000</v>
      </c>
      <c r="H30" s="164">
        <v>1081264</v>
      </c>
      <c r="I30" s="164">
        <v>1157183</v>
      </c>
      <c r="J30" s="164">
        <v>3572447</v>
      </c>
      <c r="K30" s="164">
        <v>793218</v>
      </c>
      <c r="L30" s="164">
        <v>793599</v>
      </c>
      <c r="M30" s="164">
        <v>889601</v>
      </c>
      <c r="N30" s="164">
        <v>2476418</v>
      </c>
      <c r="O30" s="164">
        <v>742738</v>
      </c>
      <c r="P30" s="164">
        <v>1080619</v>
      </c>
      <c r="Q30" s="164">
        <v>867279</v>
      </c>
      <c r="R30" s="164">
        <v>2690636</v>
      </c>
      <c r="S30" s="164">
        <v>1156645</v>
      </c>
      <c r="T30" s="164">
        <v>892049</v>
      </c>
      <c r="U30" s="164"/>
      <c r="V30" s="164">
        <v>2048694</v>
      </c>
      <c r="W30" s="164">
        <v>10788195</v>
      </c>
      <c r="X30" s="164">
        <v>59913880</v>
      </c>
      <c r="Y30" s="164">
        <v>-49125685</v>
      </c>
      <c r="Z30" s="146">
        <v>-81.99</v>
      </c>
      <c r="AA30" s="162">
        <v>59913880</v>
      </c>
    </row>
    <row r="31" spans="1:27" ht="13.5">
      <c r="A31" s="143" t="s">
        <v>77</v>
      </c>
      <c r="B31" s="141"/>
      <c r="C31" s="160"/>
      <c r="D31" s="160"/>
      <c r="E31" s="161">
        <v>29560833</v>
      </c>
      <c r="F31" s="65">
        <v>29560833</v>
      </c>
      <c r="G31" s="65">
        <v>897579</v>
      </c>
      <c r="H31" s="65">
        <v>551141</v>
      </c>
      <c r="I31" s="65">
        <v>810197</v>
      </c>
      <c r="J31" s="65">
        <v>2258917</v>
      </c>
      <c r="K31" s="65">
        <v>666399</v>
      </c>
      <c r="L31" s="65">
        <v>528395</v>
      </c>
      <c r="M31" s="65">
        <v>511765</v>
      </c>
      <c r="N31" s="65">
        <v>1706559</v>
      </c>
      <c r="O31" s="65">
        <v>597573</v>
      </c>
      <c r="P31" s="65">
        <v>804479</v>
      </c>
      <c r="Q31" s="65">
        <v>470168</v>
      </c>
      <c r="R31" s="65">
        <v>1872220</v>
      </c>
      <c r="S31" s="65">
        <v>692049</v>
      </c>
      <c r="T31" s="65">
        <v>519451</v>
      </c>
      <c r="U31" s="65"/>
      <c r="V31" s="65">
        <v>1211500</v>
      </c>
      <c r="W31" s="65">
        <v>7049196</v>
      </c>
      <c r="X31" s="65">
        <v>29560833</v>
      </c>
      <c r="Y31" s="65">
        <v>-22511637</v>
      </c>
      <c r="Z31" s="145">
        <v>-76.15</v>
      </c>
      <c r="AA31" s="160">
        <v>29560833</v>
      </c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9120715</v>
      </c>
      <c r="F32" s="105">
        <f t="shared" si="6"/>
        <v>9120715</v>
      </c>
      <c r="G32" s="105">
        <f t="shared" si="6"/>
        <v>691777</v>
      </c>
      <c r="H32" s="105">
        <f t="shared" si="6"/>
        <v>523945</v>
      </c>
      <c r="I32" s="105">
        <f t="shared" si="6"/>
        <v>429912</v>
      </c>
      <c r="J32" s="105">
        <f t="shared" si="6"/>
        <v>1645634</v>
      </c>
      <c r="K32" s="105">
        <f t="shared" si="6"/>
        <v>524032</v>
      </c>
      <c r="L32" s="105">
        <f t="shared" si="6"/>
        <v>471831</v>
      </c>
      <c r="M32" s="105">
        <f t="shared" si="6"/>
        <v>709113</v>
      </c>
      <c r="N32" s="105">
        <f t="shared" si="6"/>
        <v>1704976</v>
      </c>
      <c r="O32" s="105">
        <f t="shared" si="6"/>
        <v>469561</v>
      </c>
      <c r="P32" s="105">
        <f t="shared" si="6"/>
        <v>471849</v>
      </c>
      <c r="Q32" s="105">
        <f t="shared" si="6"/>
        <v>446505</v>
      </c>
      <c r="R32" s="105">
        <f t="shared" si="6"/>
        <v>1387915</v>
      </c>
      <c r="S32" s="105">
        <f t="shared" si="6"/>
        <v>548649</v>
      </c>
      <c r="T32" s="105">
        <f t="shared" si="6"/>
        <v>486315</v>
      </c>
      <c r="U32" s="105">
        <f t="shared" si="6"/>
        <v>0</v>
      </c>
      <c r="V32" s="105">
        <f t="shared" si="6"/>
        <v>1034964</v>
      </c>
      <c r="W32" s="105">
        <f t="shared" si="6"/>
        <v>5773489</v>
      </c>
      <c r="X32" s="105">
        <f t="shared" si="6"/>
        <v>9120715</v>
      </c>
      <c r="Y32" s="105">
        <f t="shared" si="6"/>
        <v>-3347226</v>
      </c>
      <c r="Z32" s="142">
        <f>+IF(X32&lt;&gt;0,+(Y32/X32)*100,0)</f>
        <v>-36.6991622915528</v>
      </c>
      <c r="AA32" s="158">
        <f>SUM(AA33:AA37)</f>
        <v>9120715</v>
      </c>
    </row>
    <row r="33" spans="1:27" ht="13.5">
      <c r="A33" s="143" t="s">
        <v>79</v>
      </c>
      <c r="B33" s="141"/>
      <c r="C33" s="160"/>
      <c r="D33" s="160"/>
      <c r="E33" s="161"/>
      <c r="F33" s="65"/>
      <c r="G33" s="65">
        <v>267888</v>
      </c>
      <c r="H33" s="65">
        <v>193486</v>
      </c>
      <c r="I33" s="65">
        <v>120669</v>
      </c>
      <c r="J33" s="65">
        <v>582043</v>
      </c>
      <c r="K33" s="65">
        <v>196081</v>
      </c>
      <c r="L33" s="65">
        <v>172881</v>
      </c>
      <c r="M33" s="65">
        <v>358033</v>
      </c>
      <c r="N33" s="65">
        <v>726995</v>
      </c>
      <c r="O33" s="65">
        <v>170428</v>
      </c>
      <c r="P33" s="65">
        <v>164019</v>
      </c>
      <c r="Q33" s="65">
        <v>157241</v>
      </c>
      <c r="R33" s="65">
        <v>491688</v>
      </c>
      <c r="S33" s="65">
        <v>184404</v>
      </c>
      <c r="T33" s="65">
        <v>166760</v>
      </c>
      <c r="U33" s="65"/>
      <c r="V33" s="65">
        <v>351164</v>
      </c>
      <c r="W33" s="65">
        <v>2151890</v>
      </c>
      <c r="X33" s="65"/>
      <c r="Y33" s="65">
        <v>2151890</v>
      </c>
      <c r="Z33" s="145">
        <v>0</v>
      </c>
      <c r="AA33" s="160"/>
    </row>
    <row r="34" spans="1:27" ht="13.5">
      <c r="A34" s="143" t="s">
        <v>80</v>
      </c>
      <c r="B34" s="141"/>
      <c r="C34" s="160"/>
      <c r="D34" s="160"/>
      <c r="E34" s="161"/>
      <c r="F34" s="65"/>
      <c r="G34" s="65">
        <v>105694</v>
      </c>
      <c r="H34" s="65">
        <v>92763</v>
      </c>
      <c r="I34" s="65">
        <v>90971</v>
      </c>
      <c r="J34" s="65">
        <v>289428</v>
      </c>
      <c r="K34" s="65">
        <v>90662</v>
      </c>
      <c r="L34" s="65">
        <v>99009</v>
      </c>
      <c r="M34" s="65">
        <v>131561</v>
      </c>
      <c r="N34" s="65">
        <v>321232</v>
      </c>
      <c r="O34" s="65">
        <v>91503</v>
      </c>
      <c r="P34" s="65">
        <v>106484</v>
      </c>
      <c r="Q34" s="65">
        <v>76997</v>
      </c>
      <c r="R34" s="65">
        <v>274984</v>
      </c>
      <c r="S34" s="65">
        <v>88800</v>
      </c>
      <c r="T34" s="65">
        <v>84825</v>
      </c>
      <c r="U34" s="65"/>
      <c r="V34" s="65">
        <v>173625</v>
      </c>
      <c r="W34" s="65">
        <v>1059269</v>
      </c>
      <c r="X34" s="65"/>
      <c r="Y34" s="65">
        <v>1059269</v>
      </c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>
        <v>6204149</v>
      </c>
      <c r="F35" s="65">
        <v>6204149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>
        <v>6204149</v>
      </c>
      <c r="Y35" s="65">
        <v>-6204149</v>
      </c>
      <c r="Z35" s="145">
        <v>-100</v>
      </c>
      <c r="AA35" s="160">
        <v>6204149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>
        <v>2916566</v>
      </c>
      <c r="F37" s="164">
        <v>2916566</v>
      </c>
      <c r="G37" s="164">
        <v>318195</v>
      </c>
      <c r="H37" s="164">
        <v>237696</v>
      </c>
      <c r="I37" s="164">
        <v>218272</v>
      </c>
      <c r="J37" s="164">
        <v>774163</v>
      </c>
      <c r="K37" s="164">
        <v>237289</v>
      </c>
      <c r="L37" s="164">
        <v>199941</v>
      </c>
      <c r="M37" s="164">
        <v>219519</v>
      </c>
      <c r="N37" s="164">
        <v>656749</v>
      </c>
      <c r="O37" s="164">
        <v>207630</v>
      </c>
      <c r="P37" s="164">
        <v>201346</v>
      </c>
      <c r="Q37" s="164">
        <v>212267</v>
      </c>
      <c r="R37" s="164">
        <v>621243</v>
      </c>
      <c r="S37" s="164">
        <v>275445</v>
      </c>
      <c r="T37" s="164">
        <v>234730</v>
      </c>
      <c r="U37" s="164"/>
      <c r="V37" s="164">
        <v>510175</v>
      </c>
      <c r="W37" s="164">
        <v>2562330</v>
      </c>
      <c r="X37" s="164">
        <v>2916566</v>
      </c>
      <c r="Y37" s="164">
        <v>-354236</v>
      </c>
      <c r="Z37" s="146">
        <v>-12.15</v>
      </c>
      <c r="AA37" s="162">
        <v>2916566</v>
      </c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0</v>
      </c>
      <c r="F38" s="105">
        <f t="shared" si="7"/>
        <v>0</v>
      </c>
      <c r="G38" s="105">
        <f t="shared" si="7"/>
        <v>2680538</v>
      </c>
      <c r="H38" s="105">
        <f t="shared" si="7"/>
        <v>2126068</v>
      </c>
      <c r="I38" s="105">
        <f t="shared" si="7"/>
        <v>1881923</v>
      </c>
      <c r="J38" s="105">
        <f t="shared" si="7"/>
        <v>6688529</v>
      </c>
      <c r="K38" s="105">
        <f t="shared" si="7"/>
        <v>1909884</v>
      </c>
      <c r="L38" s="105">
        <f t="shared" si="7"/>
        <v>1824616</v>
      </c>
      <c r="M38" s="105">
        <f t="shared" si="7"/>
        <v>2091437</v>
      </c>
      <c r="N38" s="105">
        <f t="shared" si="7"/>
        <v>5825937</v>
      </c>
      <c r="O38" s="105">
        <f t="shared" si="7"/>
        <v>2171373</v>
      </c>
      <c r="P38" s="105">
        <f t="shared" si="7"/>
        <v>3662737</v>
      </c>
      <c r="Q38" s="105">
        <f t="shared" si="7"/>
        <v>2263265</v>
      </c>
      <c r="R38" s="105">
        <f t="shared" si="7"/>
        <v>8097375</v>
      </c>
      <c r="S38" s="105">
        <f t="shared" si="7"/>
        <v>1314950</v>
      </c>
      <c r="T38" s="105">
        <f t="shared" si="7"/>
        <v>2644122</v>
      </c>
      <c r="U38" s="105">
        <f t="shared" si="7"/>
        <v>0</v>
      </c>
      <c r="V38" s="105">
        <f t="shared" si="7"/>
        <v>3959072</v>
      </c>
      <c r="W38" s="105">
        <f t="shared" si="7"/>
        <v>24570913</v>
      </c>
      <c r="X38" s="105">
        <f t="shared" si="7"/>
        <v>0</v>
      </c>
      <c r="Y38" s="105">
        <f t="shared" si="7"/>
        <v>24570913</v>
      </c>
      <c r="Z38" s="142">
        <f>+IF(X38&lt;&gt;0,+(Y38/X38)*100,0)</f>
        <v>0</v>
      </c>
      <c r="AA38" s="158">
        <f>SUM(AA39:AA41)</f>
        <v>0</v>
      </c>
    </row>
    <row r="39" spans="1:27" ht="13.5">
      <c r="A39" s="143" t="s">
        <v>85</v>
      </c>
      <c r="B39" s="141"/>
      <c r="C39" s="160"/>
      <c r="D39" s="160"/>
      <c r="E39" s="161"/>
      <c r="F39" s="65"/>
      <c r="G39" s="65">
        <v>1929628</v>
      </c>
      <c r="H39" s="65">
        <v>1438390</v>
      </c>
      <c r="I39" s="65">
        <v>1289085</v>
      </c>
      <c r="J39" s="65">
        <v>4657103</v>
      </c>
      <c r="K39" s="65">
        <v>1393226</v>
      </c>
      <c r="L39" s="65">
        <v>1273237</v>
      </c>
      <c r="M39" s="65">
        <v>1580178</v>
      </c>
      <c r="N39" s="65">
        <v>4246641</v>
      </c>
      <c r="O39" s="65">
        <v>1676326</v>
      </c>
      <c r="P39" s="65">
        <v>3008722</v>
      </c>
      <c r="Q39" s="65">
        <v>1599780</v>
      </c>
      <c r="R39" s="65">
        <v>6284828</v>
      </c>
      <c r="S39" s="65">
        <v>768660</v>
      </c>
      <c r="T39" s="65">
        <v>1706326</v>
      </c>
      <c r="U39" s="65"/>
      <c r="V39" s="65">
        <v>2474986</v>
      </c>
      <c r="W39" s="65">
        <v>17663558</v>
      </c>
      <c r="X39" s="65"/>
      <c r="Y39" s="65">
        <v>17663558</v>
      </c>
      <c r="Z39" s="145">
        <v>0</v>
      </c>
      <c r="AA39" s="160"/>
    </row>
    <row r="40" spans="1:27" ht="13.5">
      <c r="A40" s="143" t="s">
        <v>86</v>
      </c>
      <c r="B40" s="141"/>
      <c r="C40" s="160"/>
      <c r="D40" s="160"/>
      <c r="E40" s="161"/>
      <c r="F40" s="65"/>
      <c r="G40" s="65">
        <v>750910</v>
      </c>
      <c r="H40" s="65">
        <v>687678</v>
      </c>
      <c r="I40" s="65">
        <v>592838</v>
      </c>
      <c r="J40" s="65">
        <v>2031426</v>
      </c>
      <c r="K40" s="65">
        <v>516658</v>
      </c>
      <c r="L40" s="65">
        <v>551379</v>
      </c>
      <c r="M40" s="65">
        <v>511259</v>
      </c>
      <c r="N40" s="65">
        <v>1579296</v>
      </c>
      <c r="O40" s="65">
        <v>495047</v>
      </c>
      <c r="P40" s="65">
        <v>654015</v>
      </c>
      <c r="Q40" s="65">
        <v>663485</v>
      </c>
      <c r="R40" s="65">
        <v>1812547</v>
      </c>
      <c r="S40" s="65">
        <v>546290</v>
      </c>
      <c r="T40" s="65">
        <v>937796</v>
      </c>
      <c r="U40" s="65"/>
      <c r="V40" s="65">
        <v>1484086</v>
      </c>
      <c r="W40" s="65">
        <v>6907355</v>
      </c>
      <c r="X40" s="65"/>
      <c r="Y40" s="65">
        <v>6907355</v>
      </c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36513097</v>
      </c>
      <c r="F42" s="105">
        <f t="shared" si="8"/>
        <v>36513097</v>
      </c>
      <c r="G42" s="105">
        <f t="shared" si="8"/>
        <v>4709539</v>
      </c>
      <c r="H42" s="105">
        <f t="shared" si="8"/>
        <v>1630568</v>
      </c>
      <c r="I42" s="105">
        <f t="shared" si="8"/>
        <v>1826186</v>
      </c>
      <c r="J42" s="105">
        <f t="shared" si="8"/>
        <v>8166293</v>
      </c>
      <c r="K42" s="105">
        <f t="shared" si="8"/>
        <v>1456946</v>
      </c>
      <c r="L42" s="105">
        <f t="shared" si="8"/>
        <v>1381782</v>
      </c>
      <c r="M42" s="105">
        <f t="shared" si="8"/>
        <v>1486894</v>
      </c>
      <c r="N42" s="105">
        <f t="shared" si="8"/>
        <v>4325622</v>
      </c>
      <c r="O42" s="105">
        <f t="shared" si="8"/>
        <v>1524301</v>
      </c>
      <c r="P42" s="105">
        <f t="shared" si="8"/>
        <v>1469203</v>
      </c>
      <c r="Q42" s="105">
        <f t="shared" si="8"/>
        <v>1445102</v>
      </c>
      <c r="R42" s="105">
        <f t="shared" si="8"/>
        <v>4438606</v>
      </c>
      <c r="S42" s="105">
        <f t="shared" si="8"/>
        <v>1326108</v>
      </c>
      <c r="T42" s="105">
        <f t="shared" si="8"/>
        <v>1624955</v>
      </c>
      <c r="U42" s="105">
        <f t="shared" si="8"/>
        <v>0</v>
      </c>
      <c r="V42" s="105">
        <f t="shared" si="8"/>
        <v>2951063</v>
      </c>
      <c r="W42" s="105">
        <f t="shared" si="8"/>
        <v>19881584</v>
      </c>
      <c r="X42" s="105">
        <f t="shared" si="8"/>
        <v>36513097</v>
      </c>
      <c r="Y42" s="105">
        <f t="shared" si="8"/>
        <v>-16631513</v>
      </c>
      <c r="Z42" s="142">
        <f>+IF(X42&lt;&gt;0,+(Y42/X42)*100,0)</f>
        <v>-45.549444901921085</v>
      </c>
      <c r="AA42" s="158">
        <f>SUM(AA43:AA46)</f>
        <v>36513097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>
        <v>3442172</v>
      </c>
      <c r="H43" s="65">
        <v>308047</v>
      </c>
      <c r="I43" s="65">
        <v>606993</v>
      </c>
      <c r="J43" s="65">
        <v>4357212</v>
      </c>
      <c r="K43" s="65">
        <v>313167</v>
      </c>
      <c r="L43" s="65">
        <v>297090</v>
      </c>
      <c r="M43" s="65">
        <v>321434</v>
      </c>
      <c r="N43" s="65">
        <v>931691</v>
      </c>
      <c r="O43" s="65">
        <v>416599</v>
      </c>
      <c r="P43" s="65">
        <v>330668</v>
      </c>
      <c r="Q43" s="65">
        <v>330770</v>
      </c>
      <c r="R43" s="65">
        <v>1078037</v>
      </c>
      <c r="S43" s="65"/>
      <c r="T43" s="65">
        <v>345117</v>
      </c>
      <c r="U43" s="65"/>
      <c r="V43" s="65">
        <v>345117</v>
      </c>
      <c r="W43" s="65">
        <v>6712057</v>
      </c>
      <c r="X43" s="65"/>
      <c r="Y43" s="65">
        <v>6712057</v>
      </c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/>
      <c r="F44" s="65"/>
      <c r="G44" s="65">
        <v>346143</v>
      </c>
      <c r="H44" s="65">
        <v>244925</v>
      </c>
      <c r="I44" s="65">
        <v>364142</v>
      </c>
      <c r="J44" s="65">
        <v>955210</v>
      </c>
      <c r="K44" s="65">
        <v>269149</v>
      </c>
      <c r="L44" s="65">
        <v>203955</v>
      </c>
      <c r="M44" s="65">
        <v>300884</v>
      </c>
      <c r="N44" s="65">
        <v>773988</v>
      </c>
      <c r="O44" s="65">
        <v>284007</v>
      </c>
      <c r="P44" s="65">
        <v>288682</v>
      </c>
      <c r="Q44" s="65">
        <v>290466</v>
      </c>
      <c r="R44" s="65">
        <v>863155</v>
      </c>
      <c r="S44" s="65">
        <v>314973</v>
      </c>
      <c r="T44" s="65">
        <v>403495</v>
      </c>
      <c r="U44" s="65"/>
      <c r="V44" s="65">
        <v>718468</v>
      </c>
      <c r="W44" s="65">
        <v>3310821</v>
      </c>
      <c r="X44" s="65"/>
      <c r="Y44" s="65">
        <v>3310821</v>
      </c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>
        <v>36513097</v>
      </c>
      <c r="F45" s="164">
        <v>36513097</v>
      </c>
      <c r="G45" s="164">
        <v>713142</v>
      </c>
      <c r="H45" s="164">
        <v>937080</v>
      </c>
      <c r="I45" s="164">
        <v>715487</v>
      </c>
      <c r="J45" s="164">
        <v>2365709</v>
      </c>
      <c r="K45" s="164">
        <v>715878</v>
      </c>
      <c r="L45" s="164">
        <v>753875</v>
      </c>
      <c r="M45" s="164">
        <v>685050</v>
      </c>
      <c r="N45" s="164">
        <v>2154803</v>
      </c>
      <c r="O45" s="164">
        <v>687884</v>
      </c>
      <c r="P45" s="164">
        <v>711066</v>
      </c>
      <c r="Q45" s="164">
        <v>699670</v>
      </c>
      <c r="R45" s="164">
        <v>2098620</v>
      </c>
      <c r="S45" s="164">
        <v>867252</v>
      </c>
      <c r="T45" s="164">
        <v>700563</v>
      </c>
      <c r="U45" s="164"/>
      <c r="V45" s="164">
        <v>1567815</v>
      </c>
      <c r="W45" s="164">
        <v>8186947</v>
      </c>
      <c r="X45" s="164">
        <v>36513097</v>
      </c>
      <c r="Y45" s="164">
        <v>-28326150</v>
      </c>
      <c r="Z45" s="146">
        <v>-77.58</v>
      </c>
      <c r="AA45" s="162">
        <v>36513097</v>
      </c>
    </row>
    <row r="46" spans="1:27" ht="13.5">
      <c r="A46" s="143" t="s">
        <v>92</v>
      </c>
      <c r="B46" s="141"/>
      <c r="C46" s="160"/>
      <c r="D46" s="160"/>
      <c r="E46" s="161"/>
      <c r="F46" s="65"/>
      <c r="G46" s="65">
        <v>208082</v>
      </c>
      <c r="H46" s="65">
        <v>140516</v>
      </c>
      <c r="I46" s="65">
        <v>139564</v>
      </c>
      <c r="J46" s="65">
        <v>488162</v>
      </c>
      <c r="K46" s="65">
        <v>158752</v>
      </c>
      <c r="L46" s="65">
        <v>126862</v>
      </c>
      <c r="M46" s="65">
        <v>179526</v>
      </c>
      <c r="N46" s="65">
        <v>465140</v>
      </c>
      <c r="O46" s="65">
        <v>135811</v>
      </c>
      <c r="P46" s="65">
        <v>138787</v>
      </c>
      <c r="Q46" s="65">
        <v>124196</v>
      </c>
      <c r="R46" s="65">
        <v>398794</v>
      </c>
      <c r="S46" s="65">
        <v>143883</v>
      </c>
      <c r="T46" s="65">
        <v>175780</v>
      </c>
      <c r="U46" s="65"/>
      <c r="V46" s="65">
        <v>319663</v>
      </c>
      <c r="W46" s="65">
        <v>1671759</v>
      </c>
      <c r="X46" s="65"/>
      <c r="Y46" s="65">
        <v>1671759</v>
      </c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0</v>
      </c>
      <c r="D48" s="177">
        <f>+D28+D32+D38+D42+D47</f>
        <v>0</v>
      </c>
      <c r="E48" s="178">
        <f t="shared" si="9"/>
        <v>168554218</v>
      </c>
      <c r="F48" s="78">
        <f t="shared" si="9"/>
        <v>168554218</v>
      </c>
      <c r="G48" s="78">
        <f t="shared" si="9"/>
        <v>11011837</v>
      </c>
      <c r="H48" s="78">
        <f t="shared" si="9"/>
        <v>7599327</v>
      </c>
      <c r="I48" s="78">
        <f t="shared" si="9"/>
        <v>7378440</v>
      </c>
      <c r="J48" s="78">
        <f t="shared" si="9"/>
        <v>25989604</v>
      </c>
      <c r="K48" s="78">
        <f t="shared" si="9"/>
        <v>7026675</v>
      </c>
      <c r="L48" s="78">
        <f t="shared" si="9"/>
        <v>6471800</v>
      </c>
      <c r="M48" s="78">
        <f t="shared" si="9"/>
        <v>7155350</v>
      </c>
      <c r="N48" s="78">
        <f t="shared" si="9"/>
        <v>20653825</v>
      </c>
      <c r="O48" s="78">
        <f t="shared" si="9"/>
        <v>7377398</v>
      </c>
      <c r="P48" s="78">
        <f t="shared" si="9"/>
        <v>9076353</v>
      </c>
      <c r="Q48" s="78">
        <f t="shared" si="9"/>
        <v>6974198</v>
      </c>
      <c r="R48" s="78">
        <f t="shared" si="9"/>
        <v>23427949</v>
      </c>
      <c r="S48" s="78">
        <f t="shared" si="9"/>
        <v>6621782</v>
      </c>
      <c r="T48" s="78">
        <f t="shared" si="9"/>
        <v>8201141</v>
      </c>
      <c r="U48" s="78">
        <f t="shared" si="9"/>
        <v>0</v>
      </c>
      <c r="V48" s="78">
        <f t="shared" si="9"/>
        <v>14822923</v>
      </c>
      <c r="W48" s="78">
        <f t="shared" si="9"/>
        <v>84894301</v>
      </c>
      <c r="X48" s="78">
        <f t="shared" si="9"/>
        <v>168554218</v>
      </c>
      <c r="Y48" s="78">
        <f t="shared" si="9"/>
        <v>-83659917</v>
      </c>
      <c r="Z48" s="179">
        <f>+IF(X48&lt;&gt;0,+(Y48/X48)*100,0)</f>
        <v>-49.633831768007134</v>
      </c>
      <c r="AA48" s="177">
        <f>+AA28+AA32+AA38+AA42+AA47</f>
        <v>168554218</v>
      </c>
    </row>
    <row r="49" spans="1:27" ht="13.5">
      <c r="A49" s="153" t="s">
        <v>49</v>
      </c>
      <c r="B49" s="154"/>
      <c r="C49" s="180">
        <f aca="true" t="shared" si="10" ref="C49:Y49">+C25-C48</f>
        <v>0</v>
      </c>
      <c r="D49" s="180">
        <f>+D25-D48</f>
        <v>0</v>
      </c>
      <c r="E49" s="181">
        <f t="shared" si="10"/>
        <v>22589782</v>
      </c>
      <c r="F49" s="182">
        <f t="shared" si="10"/>
        <v>22589782</v>
      </c>
      <c r="G49" s="182">
        <f t="shared" si="10"/>
        <v>-4886072</v>
      </c>
      <c r="H49" s="182">
        <f t="shared" si="10"/>
        <v>40916264</v>
      </c>
      <c r="I49" s="182">
        <f t="shared" si="10"/>
        <v>-154995</v>
      </c>
      <c r="J49" s="182">
        <f t="shared" si="10"/>
        <v>35875197</v>
      </c>
      <c r="K49" s="182">
        <f t="shared" si="10"/>
        <v>488754</v>
      </c>
      <c r="L49" s="182">
        <f t="shared" si="10"/>
        <v>-317073</v>
      </c>
      <c r="M49" s="182">
        <f t="shared" si="10"/>
        <v>9255244</v>
      </c>
      <c r="N49" s="182">
        <f t="shared" si="10"/>
        <v>9426925</v>
      </c>
      <c r="O49" s="182">
        <f t="shared" si="10"/>
        <v>207920</v>
      </c>
      <c r="P49" s="182">
        <f t="shared" si="10"/>
        <v>-1980710</v>
      </c>
      <c r="Q49" s="182">
        <f t="shared" si="10"/>
        <v>-406279</v>
      </c>
      <c r="R49" s="182">
        <f t="shared" si="10"/>
        <v>-2179069</v>
      </c>
      <c r="S49" s="182">
        <f t="shared" si="10"/>
        <v>-2920329</v>
      </c>
      <c r="T49" s="182">
        <f t="shared" si="10"/>
        <v>-2042060</v>
      </c>
      <c r="U49" s="182">
        <f t="shared" si="10"/>
        <v>0</v>
      </c>
      <c r="V49" s="182">
        <f t="shared" si="10"/>
        <v>-4962389</v>
      </c>
      <c r="W49" s="182">
        <f t="shared" si="10"/>
        <v>38160664</v>
      </c>
      <c r="X49" s="182">
        <f>IF(F25=F48,0,X25-X48)</f>
        <v>22589782</v>
      </c>
      <c r="Y49" s="182">
        <f t="shared" si="10"/>
        <v>15570882</v>
      </c>
      <c r="Z49" s="183">
        <f>+IF(X49&lt;&gt;0,+(Y49/X49)*100,0)</f>
        <v>68.92887235476641</v>
      </c>
      <c r="AA49" s="180">
        <f>+AA25-AA48</f>
        <v>22589782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18698000</v>
      </c>
      <c r="F5" s="65">
        <v>18698000</v>
      </c>
      <c r="G5" s="65">
        <v>747475</v>
      </c>
      <c r="H5" s="65">
        <v>1115500</v>
      </c>
      <c r="I5" s="65">
        <v>975026</v>
      </c>
      <c r="J5" s="65">
        <v>2838001</v>
      </c>
      <c r="K5" s="65">
        <v>1118530</v>
      </c>
      <c r="L5" s="65">
        <v>1134982</v>
      </c>
      <c r="M5" s="65">
        <v>1481568</v>
      </c>
      <c r="N5" s="65">
        <v>3735080</v>
      </c>
      <c r="O5" s="65">
        <v>1481314</v>
      </c>
      <c r="P5" s="65">
        <v>1486993</v>
      </c>
      <c r="Q5" s="65">
        <v>1450698</v>
      </c>
      <c r="R5" s="65">
        <v>4419005</v>
      </c>
      <c r="S5" s="65">
        <v>1132118</v>
      </c>
      <c r="T5" s="65">
        <v>1132366</v>
      </c>
      <c r="U5" s="65">
        <v>0</v>
      </c>
      <c r="V5" s="65">
        <v>2264484</v>
      </c>
      <c r="W5" s="65">
        <v>13256570</v>
      </c>
      <c r="X5" s="65">
        <v>18698000</v>
      </c>
      <c r="Y5" s="65">
        <v>-5441430</v>
      </c>
      <c r="Z5" s="145">
        <v>-29.1</v>
      </c>
      <c r="AA5" s="160">
        <v>18698000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416723</v>
      </c>
      <c r="I6" s="65">
        <v>0</v>
      </c>
      <c r="J6" s="65">
        <v>416723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416723</v>
      </c>
      <c r="X6" s="65">
        <v>0</v>
      </c>
      <c r="Y6" s="65">
        <v>416723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2431801</v>
      </c>
      <c r="H7" s="65">
        <v>2649070</v>
      </c>
      <c r="I7" s="65">
        <v>3146819</v>
      </c>
      <c r="J7" s="65">
        <v>8227690</v>
      </c>
      <c r="K7" s="65">
        <v>2364145</v>
      </c>
      <c r="L7" s="65">
        <v>2789371</v>
      </c>
      <c r="M7" s="65">
        <v>3246189</v>
      </c>
      <c r="N7" s="65">
        <v>8399705</v>
      </c>
      <c r="O7" s="65">
        <v>3050003</v>
      </c>
      <c r="P7" s="65">
        <v>2730071</v>
      </c>
      <c r="Q7" s="65">
        <v>2917866</v>
      </c>
      <c r="R7" s="65">
        <v>8697940</v>
      </c>
      <c r="S7" s="65">
        <v>0</v>
      </c>
      <c r="T7" s="65">
        <v>2726045</v>
      </c>
      <c r="U7" s="65">
        <v>0</v>
      </c>
      <c r="V7" s="65">
        <v>2726045</v>
      </c>
      <c r="W7" s="65">
        <v>28051380</v>
      </c>
      <c r="X7" s="65">
        <v>0</v>
      </c>
      <c r="Y7" s="65">
        <v>28051380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1261604</v>
      </c>
      <c r="H8" s="65">
        <v>96680</v>
      </c>
      <c r="I8" s="65">
        <v>1403799</v>
      </c>
      <c r="J8" s="65">
        <v>2762083</v>
      </c>
      <c r="K8" s="65">
        <v>769082</v>
      </c>
      <c r="L8" s="65">
        <v>665731</v>
      </c>
      <c r="M8" s="65">
        <v>10748396</v>
      </c>
      <c r="N8" s="65">
        <v>12183209</v>
      </c>
      <c r="O8" s="65">
        <v>1087755</v>
      </c>
      <c r="P8" s="65">
        <v>1451160</v>
      </c>
      <c r="Q8" s="65">
        <v>1186149</v>
      </c>
      <c r="R8" s="65">
        <v>3725064</v>
      </c>
      <c r="S8" s="65">
        <v>1039679</v>
      </c>
      <c r="T8" s="65">
        <v>1272900</v>
      </c>
      <c r="U8" s="65">
        <v>0</v>
      </c>
      <c r="V8" s="65">
        <v>2312579</v>
      </c>
      <c r="W8" s="65">
        <v>20982935</v>
      </c>
      <c r="X8" s="65">
        <v>0</v>
      </c>
      <c r="Y8" s="65">
        <v>20982935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141371</v>
      </c>
      <c r="H9" s="65">
        <v>143106</v>
      </c>
      <c r="I9" s="65">
        <v>141948</v>
      </c>
      <c r="J9" s="65">
        <v>426425</v>
      </c>
      <c r="K9" s="65">
        <v>142189</v>
      </c>
      <c r="L9" s="65">
        <v>142733</v>
      </c>
      <c r="M9" s="65">
        <v>136568</v>
      </c>
      <c r="N9" s="65">
        <v>421490</v>
      </c>
      <c r="O9" s="65">
        <v>149246</v>
      </c>
      <c r="P9" s="65">
        <v>160643</v>
      </c>
      <c r="Q9" s="65">
        <v>157468</v>
      </c>
      <c r="R9" s="65">
        <v>467357</v>
      </c>
      <c r="S9" s="65">
        <v>160277</v>
      </c>
      <c r="T9" s="65">
        <v>159032</v>
      </c>
      <c r="U9" s="65">
        <v>0</v>
      </c>
      <c r="V9" s="65">
        <v>319309</v>
      </c>
      <c r="W9" s="65">
        <v>1634581</v>
      </c>
      <c r="X9" s="65">
        <v>0</v>
      </c>
      <c r="Y9" s="65">
        <v>1634581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222002</v>
      </c>
      <c r="H10" s="59">
        <v>225430</v>
      </c>
      <c r="I10" s="59">
        <v>198149</v>
      </c>
      <c r="J10" s="59">
        <v>645581</v>
      </c>
      <c r="K10" s="59">
        <v>198034</v>
      </c>
      <c r="L10" s="59">
        <v>143747</v>
      </c>
      <c r="M10" s="59">
        <v>197622</v>
      </c>
      <c r="N10" s="59">
        <v>539403</v>
      </c>
      <c r="O10" s="59">
        <v>198157</v>
      </c>
      <c r="P10" s="59">
        <v>199818</v>
      </c>
      <c r="Q10" s="59">
        <v>198810</v>
      </c>
      <c r="R10" s="59">
        <v>596785</v>
      </c>
      <c r="S10" s="59">
        <v>198061</v>
      </c>
      <c r="T10" s="59">
        <v>201104</v>
      </c>
      <c r="U10" s="59">
        <v>0</v>
      </c>
      <c r="V10" s="59">
        <v>399165</v>
      </c>
      <c r="W10" s="59">
        <v>2180934</v>
      </c>
      <c r="X10" s="59">
        <v>0</v>
      </c>
      <c r="Y10" s="59">
        <v>2180934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0</v>
      </c>
      <c r="D11" s="160"/>
      <c r="E11" s="161">
        <v>54671000</v>
      </c>
      <c r="F11" s="65">
        <v>54671000</v>
      </c>
      <c r="G11" s="65">
        <v>866056</v>
      </c>
      <c r="H11" s="65">
        <v>979159</v>
      </c>
      <c r="I11" s="65">
        <v>628939</v>
      </c>
      <c r="J11" s="65">
        <v>2474154</v>
      </c>
      <c r="K11" s="65">
        <v>857271</v>
      </c>
      <c r="L11" s="65">
        <v>691609</v>
      </c>
      <c r="M11" s="65">
        <v>247206</v>
      </c>
      <c r="N11" s="65">
        <v>1796086</v>
      </c>
      <c r="O11" s="65">
        <v>502073</v>
      </c>
      <c r="P11" s="65">
        <v>474544</v>
      </c>
      <c r="Q11" s="65">
        <v>352171</v>
      </c>
      <c r="R11" s="65">
        <v>1328788</v>
      </c>
      <c r="S11" s="65">
        <v>834085</v>
      </c>
      <c r="T11" s="65">
        <v>1055700</v>
      </c>
      <c r="U11" s="65">
        <v>0</v>
      </c>
      <c r="V11" s="65">
        <v>1889785</v>
      </c>
      <c r="W11" s="65">
        <v>7488813</v>
      </c>
      <c r="X11" s="65">
        <v>54671000</v>
      </c>
      <c r="Y11" s="65">
        <v>-47182187</v>
      </c>
      <c r="Z11" s="145">
        <v>-86.3</v>
      </c>
      <c r="AA11" s="160">
        <v>54671000</v>
      </c>
    </row>
    <row r="12" spans="1:27" ht="13.5">
      <c r="A12" s="198" t="s">
        <v>108</v>
      </c>
      <c r="B12" s="200"/>
      <c r="C12" s="160">
        <v>0</v>
      </c>
      <c r="D12" s="160"/>
      <c r="E12" s="161">
        <v>0</v>
      </c>
      <c r="F12" s="65">
        <v>0</v>
      </c>
      <c r="G12" s="65">
        <v>7100</v>
      </c>
      <c r="H12" s="65">
        <v>9000</v>
      </c>
      <c r="I12" s="65">
        <v>7500</v>
      </c>
      <c r="J12" s="65">
        <v>23600</v>
      </c>
      <c r="K12" s="65">
        <v>4023</v>
      </c>
      <c r="L12" s="65">
        <v>16100</v>
      </c>
      <c r="M12" s="65">
        <v>0</v>
      </c>
      <c r="N12" s="65">
        <v>20123</v>
      </c>
      <c r="O12" s="65">
        <v>140</v>
      </c>
      <c r="P12" s="65">
        <v>-5596</v>
      </c>
      <c r="Q12" s="65">
        <v>3500</v>
      </c>
      <c r="R12" s="65">
        <v>-1956</v>
      </c>
      <c r="S12" s="65">
        <v>15200</v>
      </c>
      <c r="T12" s="65">
        <v>2000</v>
      </c>
      <c r="U12" s="65">
        <v>0</v>
      </c>
      <c r="V12" s="65">
        <v>17200</v>
      </c>
      <c r="W12" s="65">
        <v>58967</v>
      </c>
      <c r="X12" s="65">
        <v>0</v>
      </c>
      <c r="Y12" s="65">
        <v>58967</v>
      </c>
      <c r="Z12" s="145">
        <v>0</v>
      </c>
      <c r="AA12" s="160">
        <v>0</v>
      </c>
    </row>
    <row r="13" spans="1:27" ht="13.5">
      <c r="A13" s="196" t="s">
        <v>109</v>
      </c>
      <c r="B13" s="200"/>
      <c r="C13" s="160">
        <v>0</v>
      </c>
      <c r="D13" s="160"/>
      <c r="E13" s="161">
        <v>0</v>
      </c>
      <c r="F13" s="65">
        <v>0</v>
      </c>
      <c r="G13" s="65">
        <v>0</v>
      </c>
      <c r="H13" s="65">
        <v>6400</v>
      </c>
      <c r="I13" s="65">
        <v>0</v>
      </c>
      <c r="J13" s="65">
        <v>6400</v>
      </c>
      <c r="K13" s="65">
        <v>0</v>
      </c>
      <c r="L13" s="65">
        <v>0</v>
      </c>
      <c r="M13" s="65">
        <v>0</v>
      </c>
      <c r="N13" s="65">
        <v>0</v>
      </c>
      <c r="O13" s="65">
        <v>24721</v>
      </c>
      <c r="P13" s="65">
        <v>0</v>
      </c>
      <c r="Q13" s="65">
        <v>0</v>
      </c>
      <c r="R13" s="65">
        <v>24721</v>
      </c>
      <c r="S13" s="65">
        <v>0</v>
      </c>
      <c r="T13" s="65">
        <v>0</v>
      </c>
      <c r="U13" s="65">
        <v>0</v>
      </c>
      <c r="V13" s="65">
        <v>0</v>
      </c>
      <c r="W13" s="65">
        <v>31121</v>
      </c>
      <c r="X13" s="65">
        <v>0</v>
      </c>
      <c r="Y13" s="65">
        <v>31121</v>
      </c>
      <c r="Z13" s="145">
        <v>0</v>
      </c>
      <c r="AA13" s="160">
        <v>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374</v>
      </c>
      <c r="P14" s="65">
        <v>0</v>
      </c>
      <c r="Q14" s="65">
        <v>0</v>
      </c>
      <c r="R14" s="65">
        <v>374</v>
      </c>
      <c r="S14" s="65">
        <v>0</v>
      </c>
      <c r="T14" s="65">
        <v>0</v>
      </c>
      <c r="U14" s="65">
        <v>0</v>
      </c>
      <c r="V14" s="65">
        <v>0</v>
      </c>
      <c r="W14" s="65">
        <v>374</v>
      </c>
      <c r="X14" s="65">
        <v>0</v>
      </c>
      <c r="Y14" s="65">
        <v>374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26500</v>
      </c>
      <c r="H16" s="65">
        <v>42234</v>
      </c>
      <c r="I16" s="65">
        <v>40880</v>
      </c>
      <c r="J16" s="65">
        <v>109614</v>
      </c>
      <c r="K16" s="65">
        <v>1546750</v>
      </c>
      <c r="L16" s="65">
        <v>57950</v>
      </c>
      <c r="M16" s="65">
        <v>20350</v>
      </c>
      <c r="N16" s="65">
        <v>1625050</v>
      </c>
      <c r="O16" s="65">
        <v>65530</v>
      </c>
      <c r="P16" s="65">
        <v>99880</v>
      </c>
      <c r="Q16" s="65">
        <v>80353</v>
      </c>
      <c r="R16" s="65">
        <v>245763</v>
      </c>
      <c r="S16" s="65">
        <v>40570</v>
      </c>
      <c r="T16" s="65">
        <v>45880</v>
      </c>
      <c r="U16" s="65">
        <v>0</v>
      </c>
      <c r="V16" s="65">
        <v>86450</v>
      </c>
      <c r="W16" s="65">
        <v>2066877</v>
      </c>
      <c r="X16" s="65">
        <v>0</v>
      </c>
      <c r="Y16" s="65">
        <v>2066877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392135</v>
      </c>
      <c r="H17" s="65">
        <v>444461</v>
      </c>
      <c r="I17" s="65">
        <v>450662</v>
      </c>
      <c r="J17" s="65">
        <v>1287258</v>
      </c>
      <c r="K17" s="65">
        <v>478833</v>
      </c>
      <c r="L17" s="65">
        <v>418600</v>
      </c>
      <c r="M17" s="65">
        <v>321808</v>
      </c>
      <c r="N17" s="65">
        <v>1219241</v>
      </c>
      <c r="O17" s="65">
        <v>558261</v>
      </c>
      <c r="P17" s="65">
        <v>480177</v>
      </c>
      <c r="Q17" s="65">
        <v>6669</v>
      </c>
      <c r="R17" s="65">
        <v>1045107</v>
      </c>
      <c r="S17" s="65">
        <v>270745</v>
      </c>
      <c r="T17" s="65">
        <v>-497311</v>
      </c>
      <c r="U17" s="65">
        <v>0</v>
      </c>
      <c r="V17" s="65">
        <v>-226566</v>
      </c>
      <c r="W17" s="65">
        <v>3325040</v>
      </c>
      <c r="X17" s="65">
        <v>0</v>
      </c>
      <c r="Y17" s="65">
        <v>3325040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0</v>
      </c>
      <c r="D19" s="160"/>
      <c r="E19" s="161">
        <v>97542000</v>
      </c>
      <c r="F19" s="65">
        <v>97542000</v>
      </c>
      <c r="G19" s="65">
        <v>0</v>
      </c>
      <c r="H19" s="65">
        <v>30857000</v>
      </c>
      <c r="I19" s="65">
        <v>0</v>
      </c>
      <c r="J19" s="65">
        <v>30857000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30857000</v>
      </c>
      <c r="X19" s="65">
        <v>97542000</v>
      </c>
      <c r="Y19" s="65">
        <v>-66685000</v>
      </c>
      <c r="Z19" s="145">
        <v>-68.37</v>
      </c>
      <c r="AA19" s="160">
        <v>97542000</v>
      </c>
    </row>
    <row r="20" spans="1:27" ht="13.5">
      <c r="A20" s="196" t="s">
        <v>35</v>
      </c>
      <c r="B20" s="200" t="s">
        <v>96</v>
      </c>
      <c r="C20" s="160">
        <v>0</v>
      </c>
      <c r="D20" s="160"/>
      <c r="E20" s="161">
        <v>20233000</v>
      </c>
      <c r="F20" s="59">
        <v>20233000</v>
      </c>
      <c r="G20" s="59">
        <v>29721</v>
      </c>
      <c r="H20" s="59">
        <v>67828</v>
      </c>
      <c r="I20" s="59">
        <v>229723</v>
      </c>
      <c r="J20" s="59">
        <v>327272</v>
      </c>
      <c r="K20" s="59">
        <v>36572</v>
      </c>
      <c r="L20" s="59">
        <v>93904</v>
      </c>
      <c r="M20" s="59">
        <v>10887</v>
      </c>
      <c r="N20" s="59">
        <v>141363</v>
      </c>
      <c r="O20" s="59">
        <v>467744</v>
      </c>
      <c r="P20" s="59">
        <v>32953</v>
      </c>
      <c r="Q20" s="59">
        <v>214235</v>
      </c>
      <c r="R20" s="59">
        <v>714932</v>
      </c>
      <c r="S20" s="59">
        <v>10718</v>
      </c>
      <c r="T20" s="59">
        <v>61365</v>
      </c>
      <c r="U20" s="59">
        <v>0</v>
      </c>
      <c r="V20" s="59">
        <v>72083</v>
      </c>
      <c r="W20" s="59">
        <v>1255650</v>
      </c>
      <c r="X20" s="59">
        <v>20233000</v>
      </c>
      <c r="Y20" s="59">
        <v>-18977350</v>
      </c>
      <c r="Z20" s="199">
        <v>-93.79</v>
      </c>
      <c r="AA20" s="135">
        <v>20233000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0</v>
      </c>
      <c r="D22" s="203">
        <f>SUM(D5:D21)</f>
        <v>0</v>
      </c>
      <c r="E22" s="204">
        <f t="shared" si="0"/>
        <v>191144000</v>
      </c>
      <c r="F22" s="205">
        <f t="shared" si="0"/>
        <v>191144000</v>
      </c>
      <c r="G22" s="205">
        <f t="shared" si="0"/>
        <v>6125765</v>
      </c>
      <c r="H22" s="205">
        <f t="shared" si="0"/>
        <v>37052591</v>
      </c>
      <c r="I22" s="205">
        <f t="shared" si="0"/>
        <v>7223445</v>
      </c>
      <c r="J22" s="205">
        <f t="shared" si="0"/>
        <v>50401801</v>
      </c>
      <c r="K22" s="205">
        <f t="shared" si="0"/>
        <v>7515429</v>
      </c>
      <c r="L22" s="205">
        <f t="shared" si="0"/>
        <v>6154727</v>
      </c>
      <c r="M22" s="205">
        <f t="shared" si="0"/>
        <v>16410594</v>
      </c>
      <c r="N22" s="205">
        <f t="shared" si="0"/>
        <v>30080750</v>
      </c>
      <c r="O22" s="205">
        <f t="shared" si="0"/>
        <v>7585318</v>
      </c>
      <c r="P22" s="205">
        <f t="shared" si="0"/>
        <v>7110643</v>
      </c>
      <c r="Q22" s="205">
        <f t="shared" si="0"/>
        <v>6567919</v>
      </c>
      <c r="R22" s="205">
        <f t="shared" si="0"/>
        <v>21263880</v>
      </c>
      <c r="S22" s="205">
        <f t="shared" si="0"/>
        <v>3701453</v>
      </c>
      <c r="T22" s="205">
        <f t="shared" si="0"/>
        <v>6159081</v>
      </c>
      <c r="U22" s="205">
        <f t="shared" si="0"/>
        <v>0</v>
      </c>
      <c r="V22" s="205">
        <f t="shared" si="0"/>
        <v>9860534</v>
      </c>
      <c r="W22" s="205">
        <f t="shared" si="0"/>
        <v>111606965</v>
      </c>
      <c r="X22" s="205">
        <f t="shared" si="0"/>
        <v>191144000</v>
      </c>
      <c r="Y22" s="205">
        <f t="shared" si="0"/>
        <v>-79537035</v>
      </c>
      <c r="Z22" s="206">
        <f>+IF(X22&lt;&gt;0,+(Y22/X22)*100,0)</f>
        <v>-41.61105501611351</v>
      </c>
      <c r="AA22" s="203">
        <f>SUM(AA5:AA21)</f>
        <v>191144000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0</v>
      </c>
      <c r="D25" s="160"/>
      <c r="E25" s="161">
        <v>63956000</v>
      </c>
      <c r="F25" s="65">
        <v>63956000</v>
      </c>
      <c r="G25" s="65">
        <v>7141892</v>
      </c>
      <c r="H25" s="65">
        <v>5632377</v>
      </c>
      <c r="I25" s="65">
        <v>5120704</v>
      </c>
      <c r="J25" s="65">
        <v>17894973</v>
      </c>
      <c r="K25" s="65">
        <v>5417104</v>
      </c>
      <c r="L25" s="65">
        <v>5523256</v>
      </c>
      <c r="M25" s="65">
        <v>5077405</v>
      </c>
      <c r="N25" s="65">
        <v>16017765</v>
      </c>
      <c r="O25" s="65">
        <v>5169553</v>
      </c>
      <c r="P25" s="65">
        <v>5057128</v>
      </c>
      <c r="Q25" s="65">
        <v>5030928</v>
      </c>
      <c r="R25" s="65">
        <v>15257609</v>
      </c>
      <c r="S25" s="65">
        <v>4348254</v>
      </c>
      <c r="T25" s="65">
        <v>5227111</v>
      </c>
      <c r="U25" s="65">
        <v>0</v>
      </c>
      <c r="V25" s="65">
        <v>9575365</v>
      </c>
      <c r="W25" s="65">
        <v>58745712</v>
      </c>
      <c r="X25" s="65">
        <v>63956000</v>
      </c>
      <c r="Y25" s="65">
        <v>-5210288</v>
      </c>
      <c r="Z25" s="145">
        <v>-8.15</v>
      </c>
      <c r="AA25" s="160">
        <v>63956000</v>
      </c>
    </row>
    <row r="26" spans="1:27" ht="13.5">
      <c r="A26" s="198" t="s">
        <v>38</v>
      </c>
      <c r="B26" s="197"/>
      <c r="C26" s="160">
        <v>0</v>
      </c>
      <c r="D26" s="160"/>
      <c r="E26" s="161">
        <v>9836000</v>
      </c>
      <c r="F26" s="65">
        <v>9836000</v>
      </c>
      <c r="G26" s="65">
        <v>0</v>
      </c>
      <c r="H26" s="65">
        <v>433959</v>
      </c>
      <c r="I26" s="65">
        <v>433959</v>
      </c>
      <c r="J26" s="65">
        <v>867918</v>
      </c>
      <c r="K26" s="65">
        <v>433959</v>
      </c>
      <c r="L26" s="65">
        <v>433959</v>
      </c>
      <c r="M26" s="65">
        <v>433956</v>
      </c>
      <c r="N26" s="65">
        <v>1301874</v>
      </c>
      <c r="O26" s="65">
        <v>670197</v>
      </c>
      <c r="P26" s="65">
        <v>460215</v>
      </c>
      <c r="Q26" s="65">
        <v>460125</v>
      </c>
      <c r="R26" s="65">
        <v>1590537</v>
      </c>
      <c r="S26" s="65">
        <v>460125</v>
      </c>
      <c r="T26" s="65">
        <v>460125</v>
      </c>
      <c r="U26" s="65">
        <v>0</v>
      </c>
      <c r="V26" s="65">
        <v>920250</v>
      </c>
      <c r="W26" s="65">
        <v>4680579</v>
      </c>
      <c r="X26" s="65">
        <v>9836000</v>
      </c>
      <c r="Y26" s="65">
        <v>-5155421</v>
      </c>
      <c r="Z26" s="145">
        <v>-52.41</v>
      </c>
      <c r="AA26" s="160">
        <v>9836000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0</v>
      </c>
      <c r="D29" s="160"/>
      <c r="E29" s="161">
        <v>282000</v>
      </c>
      <c r="F29" s="65">
        <v>282000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282000</v>
      </c>
      <c r="Y29" s="65">
        <v>-282000</v>
      </c>
      <c r="Z29" s="145">
        <v>-100</v>
      </c>
      <c r="AA29" s="160">
        <v>282000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25174000</v>
      </c>
      <c r="F30" s="65">
        <v>25174000</v>
      </c>
      <c r="G30" s="65">
        <v>2987371</v>
      </c>
      <c r="H30" s="65">
        <v>2553</v>
      </c>
      <c r="I30" s="65">
        <v>5105</v>
      </c>
      <c r="J30" s="65">
        <v>2995029</v>
      </c>
      <c r="K30" s="65">
        <v>0</v>
      </c>
      <c r="L30" s="65">
        <v>0</v>
      </c>
      <c r="M30" s="65">
        <v>2553</v>
      </c>
      <c r="N30" s="65">
        <v>2553</v>
      </c>
      <c r="O30" s="65">
        <v>0</v>
      </c>
      <c r="P30" s="65">
        <v>2553</v>
      </c>
      <c r="Q30" s="65">
        <v>0</v>
      </c>
      <c r="R30" s="65">
        <v>2553</v>
      </c>
      <c r="S30" s="65">
        <v>0</v>
      </c>
      <c r="T30" s="65">
        <v>75302</v>
      </c>
      <c r="U30" s="65">
        <v>0</v>
      </c>
      <c r="V30" s="65">
        <v>75302</v>
      </c>
      <c r="W30" s="65">
        <v>3075437</v>
      </c>
      <c r="X30" s="65">
        <v>25174000</v>
      </c>
      <c r="Y30" s="65">
        <v>-22098563</v>
      </c>
      <c r="Z30" s="145">
        <v>-87.78</v>
      </c>
      <c r="AA30" s="160">
        <v>25174000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28748</v>
      </c>
      <c r="H31" s="65">
        <v>0</v>
      </c>
      <c r="I31" s="65">
        <v>0</v>
      </c>
      <c r="J31" s="65">
        <v>28748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28748</v>
      </c>
      <c r="X31" s="65">
        <v>0</v>
      </c>
      <c r="Y31" s="65">
        <v>28748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233498</v>
      </c>
      <c r="H32" s="65">
        <v>161195</v>
      </c>
      <c r="I32" s="65">
        <v>144865</v>
      </c>
      <c r="J32" s="65">
        <v>539558</v>
      </c>
      <c r="K32" s="65">
        <v>187035</v>
      </c>
      <c r="L32" s="65">
        <v>21000</v>
      </c>
      <c r="M32" s="65">
        <v>229690</v>
      </c>
      <c r="N32" s="65">
        <v>437725</v>
      </c>
      <c r="O32" s="65">
        <v>302182</v>
      </c>
      <c r="P32" s="65">
        <v>380184</v>
      </c>
      <c r="Q32" s="65">
        <v>297166</v>
      </c>
      <c r="R32" s="65">
        <v>979532</v>
      </c>
      <c r="S32" s="65">
        <v>379850</v>
      </c>
      <c r="T32" s="65">
        <v>511895</v>
      </c>
      <c r="U32" s="65">
        <v>0</v>
      </c>
      <c r="V32" s="65">
        <v>891745</v>
      </c>
      <c r="W32" s="65">
        <v>2848560</v>
      </c>
      <c r="X32" s="65">
        <v>0</v>
      </c>
      <c r="Y32" s="65">
        <v>2848560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31696</v>
      </c>
      <c r="H33" s="65">
        <v>8454</v>
      </c>
      <c r="I33" s="65">
        <v>0</v>
      </c>
      <c r="J33" s="65">
        <v>40150</v>
      </c>
      <c r="K33" s="65">
        <v>46010</v>
      </c>
      <c r="L33" s="65">
        <v>15710</v>
      </c>
      <c r="M33" s="65">
        <v>77619</v>
      </c>
      <c r="N33" s="65">
        <v>139339</v>
      </c>
      <c r="O33" s="65">
        <v>4584</v>
      </c>
      <c r="P33" s="65">
        <v>1808274</v>
      </c>
      <c r="Q33" s="65">
        <v>0</v>
      </c>
      <c r="R33" s="65">
        <v>1812858</v>
      </c>
      <c r="S33" s="65">
        <v>250692</v>
      </c>
      <c r="T33" s="65">
        <v>118326</v>
      </c>
      <c r="U33" s="65">
        <v>0</v>
      </c>
      <c r="V33" s="65">
        <v>369018</v>
      </c>
      <c r="W33" s="65">
        <v>2361365</v>
      </c>
      <c r="X33" s="65">
        <v>0</v>
      </c>
      <c r="Y33" s="65">
        <v>2361365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0</v>
      </c>
      <c r="D34" s="160"/>
      <c r="E34" s="161">
        <v>69306218</v>
      </c>
      <c r="F34" s="65">
        <v>69306218</v>
      </c>
      <c r="G34" s="65">
        <v>588632</v>
      </c>
      <c r="H34" s="65">
        <v>1360789</v>
      </c>
      <c r="I34" s="65">
        <v>1673807</v>
      </c>
      <c r="J34" s="65">
        <v>3623228</v>
      </c>
      <c r="K34" s="65">
        <v>942567</v>
      </c>
      <c r="L34" s="65">
        <v>477875</v>
      </c>
      <c r="M34" s="65">
        <v>1334127</v>
      </c>
      <c r="N34" s="65">
        <v>2754569</v>
      </c>
      <c r="O34" s="65">
        <v>1230882</v>
      </c>
      <c r="P34" s="65">
        <v>1367999</v>
      </c>
      <c r="Q34" s="65">
        <v>1185979</v>
      </c>
      <c r="R34" s="65">
        <v>3784860</v>
      </c>
      <c r="S34" s="65">
        <v>1182861</v>
      </c>
      <c r="T34" s="65">
        <v>1808382</v>
      </c>
      <c r="U34" s="65">
        <v>0</v>
      </c>
      <c r="V34" s="65">
        <v>2991243</v>
      </c>
      <c r="W34" s="65">
        <v>13153900</v>
      </c>
      <c r="X34" s="65">
        <v>69306218</v>
      </c>
      <c r="Y34" s="65">
        <v>-56152318</v>
      </c>
      <c r="Z34" s="145">
        <v>-81.02</v>
      </c>
      <c r="AA34" s="160">
        <v>69306218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0</v>
      </c>
      <c r="D36" s="203">
        <f>SUM(D25:D35)</f>
        <v>0</v>
      </c>
      <c r="E36" s="204">
        <f t="shared" si="1"/>
        <v>168554218</v>
      </c>
      <c r="F36" s="205">
        <f t="shared" si="1"/>
        <v>168554218</v>
      </c>
      <c r="G36" s="205">
        <f t="shared" si="1"/>
        <v>11011837</v>
      </c>
      <c r="H36" s="205">
        <f t="shared" si="1"/>
        <v>7599327</v>
      </c>
      <c r="I36" s="205">
        <f t="shared" si="1"/>
        <v>7378440</v>
      </c>
      <c r="J36" s="205">
        <f t="shared" si="1"/>
        <v>25989604</v>
      </c>
      <c r="K36" s="205">
        <f t="shared" si="1"/>
        <v>7026675</v>
      </c>
      <c r="L36" s="205">
        <f t="shared" si="1"/>
        <v>6471800</v>
      </c>
      <c r="M36" s="205">
        <f t="shared" si="1"/>
        <v>7155350</v>
      </c>
      <c r="N36" s="205">
        <f t="shared" si="1"/>
        <v>20653825</v>
      </c>
      <c r="O36" s="205">
        <f t="shared" si="1"/>
        <v>7377398</v>
      </c>
      <c r="P36" s="205">
        <f t="shared" si="1"/>
        <v>9076353</v>
      </c>
      <c r="Q36" s="205">
        <f t="shared" si="1"/>
        <v>6974198</v>
      </c>
      <c r="R36" s="205">
        <f t="shared" si="1"/>
        <v>23427949</v>
      </c>
      <c r="S36" s="205">
        <f t="shared" si="1"/>
        <v>6621782</v>
      </c>
      <c r="T36" s="205">
        <f t="shared" si="1"/>
        <v>8201141</v>
      </c>
      <c r="U36" s="205">
        <f t="shared" si="1"/>
        <v>0</v>
      </c>
      <c r="V36" s="205">
        <f t="shared" si="1"/>
        <v>14822923</v>
      </c>
      <c r="W36" s="205">
        <f t="shared" si="1"/>
        <v>84894301</v>
      </c>
      <c r="X36" s="205">
        <f t="shared" si="1"/>
        <v>168554218</v>
      </c>
      <c r="Y36" s="205">
        <f t="shared" si="1"/>
        <v>-83659917</v>
      </c>
      <c r="Z36" s="206">
        <f>+IF(X36&lt;&gt;0,+(Y36/X36)*100,0)</f>
        <v>-49.633831768007134</v>
      </c>
      <c r="AA36" s="203">
        <f>SUM(AA25:AA35)</f>
        <v>168554218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0</v>
      </c>
      <c r="D38" s="214">
        <f>+D22-D36</f>
        <v>0</v>
      </c>
      <c r="E38" s="215">
        <f t="shared" si="2"/>
        <v>22589782</v>
      </c>
      <c r="F38" s="111">
        <f t="shared" si="2"/>
        <v>22589782</v>
      </c>
      <c r="G38" s="111">
        <f t="shared" si="2"/>
        <v>-4886072</v>
      </c>
      <c r="H38" s="111">
        <f t="shared" si="2"/>
        <v>29453264</v>
      </c>
      <c r="I38" s="111">
        <f t="shared" si="2"/>
        <v>-154995</v>
      </c>
      <c r="J38" s="111">
        <f t="shared" si="2"/>
        <v>24412197</v>
      </c>
      <c r="K38" s="111">
        <f t="shared" si="2"/>
        <v>488754</v>
      </c>
      <c r="L38" s="111">
        <f t="shared" si="2"/>
        <v>-317073</v>
      </c>
      <c r="M38" s="111">
        <f t="shared" si="2"/>
        <v>9255244</v>
      </c>
      <c r="N38" s="111">
        <f t="shared" si="2"/>
        <v>9426925</v>
      </c>
      <c r="O38" s="111">
        <f t="shared" si="2"/>
        <v>207920</v>
      </c>
      <c r="P38" s="111">
        <f t="shared" si="2"/>
        <v>-1965710</v>
      </c>
      <c r="Q38" s="111">
        <f t="shared" si="2"/>
        <v>-406279</v>
      </c>
      <c r="R38" s="111">
        <f t="shared" si="2"/>
        <v>-2164069</v>
      </c>
      <c r="S38" s="111">
        <f t="shared" si="2"/>
        <v>-2920329</v>
      </c>
      <c r="T38" s="111">
        <f t="shared" si="2"/>
        <v>-2042060</v>
      </c>
      <c r="U38" s="111">
        <f t="shared" si="2"/>
        <v>0</v>
      </c>
      <c r="V38" s="111">
        <f t="shared" si="2"/>
        <v>-4962389</v>
      </c>
      <c r="W38" s="111">
        <f t="shared" si="2"/>
        <v>26712664</v>
      </c>
      <c r="X38" s="111">
        <f>IF(F22=F36,0,X22-X36)</f>
        <v>22589782</v>
      </c>
      <c r="Y38" s="111">
        <f t="shared" si="2"/>
        <v>4122882</v>
      </c>
      <c r="Z38" s="216">
        <f>+IF(X38&lt;&gt;0,+(Y38/X38)*100,0)</f>
        <v>18.251092462955153</v>
      </c>
      <c r="AA38" s="214">
        <f>+AA22-AA36</f>
        <v>22589782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0</v>
      </c>
      <c r="H39" s="65">
        <v>11463000</v>
      </c>
      <c r="I39" s="65">
        <v>0</v>
      </c>
      <c r="J39" s="65">
        <v>11463000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-15000</v>
      </c>
      <c r="Q39" s="65">
        <v>0</v>
      </c>
      <c r="R39" s="65">
        <v>-15000</v>
      </c>
      <c r="S39" s="65">
        <v>0</v>
      </c>
      <c r="T39" s="65">
        <v>0</v>
      </c>
      <c r="U39" s="65">
        <v>0</v>
      </c>
      <c r="V39" s="65">
        <v>0</v>
      </c>
      <c r="W39" s="65">
        <v>11448000</v>
      </c>
      <c r="X39" s="65">
        <v>0</v>
      </c>
      <c r="Y39" s="65">
        <v>11448000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0</v>
      </c>
      <c r="D42" s="221">
        <f>SUM(D38:D41)</f>
        <v>0</v>
      </c>
      <c r="E42" s="222">
        <f t="shared" si="3"/>
        <v>22589782</v>
      </c>
      <c r="F42" s="93">
        <f t="shared" si="3"/>
        <v>22589782</v>
      </c>
      <c r="G42" s="93">
        <f t="shared" si="3"/>
        <v>-4886072</v>
      </c>
      <c r="H42" s="93">
        <f t="shared" si="3"/>
        <v>40916264</v>
      </c>
      <c r="I42" s="93">
        <f t="shared" si="3"/>
        <v>-154995</v>
      </c>
      <c r="J42" s="93">
        <f t="shared" si="3"/>
        <v>35875197</v>
      </c>
      <c r="K42" s="93">
        <f t="shared" si="3"/>
        <v>488754</v>
      </c>
      <c r="L42" s="93">
        <f t="shared" si="3"/>
        <v>-317073</v>
      </c>
      <c r="M42" s="93">
        <f t="shared" si="3"/>
        <v>9255244</v>
      </c>
      <c r="N42" s="93">
        <f t="shared" si="3"/>
        <v>9426925</v>
      </c>
      <c r="O42" s="93">
        <f t="shared" si="3"/>
        <v>207920</v>
      </c>
      <c r="P42" s="93">
        <f t="shared" si="3"/>
        <v>-1980710</v>
      </c>
      <c r="Q42" s="93">
        <f t="shared" si="3"/>
        <v>-406279</v>
      </c>
      <c r="R42" s="93">
        <f t="shared" si="3"/>
        <v>-2179069</v>
      </c>
      <c r="S42" s="93">
        <f t="shared" si="3"/>
        <v>-2920329</v>
      </c>
      <c r="T42" s="93">
        <f t="shared" si="3"/>
        <v>-2042060</v>
      </c>
      <c r="U42" s="93">
        <f t="shared" si="3"/>
        <v>0</v>
      </c>
      <c r="V42" s="93">
        <f t="shared" si="3"/>
        <v>-4962389</v>
      </c>
      <c r="W42" s="93">
        <f t="shared" si="3"/>
        <v>38160664</v>
      </c>
      <c r="X42" s="93">
        <f t="shared" si="3"/>
        <v>22589782</v>
      </c>
      <c r="Y42" s="93">
        <f t="shared" si="3"/>
        <v>15570882</v>
      </c>
      <c r="Z42" s="223">
        <f>+IF(X42&lt;&gt;0,+(Y42/X42)*100,0)</f>
        <v>68.92887235476641</v>
      </c>
      <c r="AA42" s="221">
        <f>SUM(AA38:AA41)</f>
        <v>22589782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0</v>
      </c>
      <c r="D44" s="225">
        <f>+D42-D43</f>
        <v>0</v>
      </c>
      <c r="E44" s="226">
        <f t="shared" si="4"/>
        <v>22589782</v>
      </c>
      <c r="F44" s="82">
        <f t="shared" si="4"/>
        <v>22589782</v>
      </c>
      <c r="G44" s="82">
        <f t="shared" si="4"/>
        <v>-4886072</v>
      </c>
      <c r="H44" s="82">
        <f t="shared" si="4"/>
        <v>40916264</v>
      </c>
      <c r="I44" s="82">
        <f t="shared" si="4"/>
        <v>-154995</v>
      </c>
      <c r="J44" s="82">
        <f t="shared" si="4"/>
        <v>35875197</v>
      </c>
      <c r="K44" s="82">
        <f t="shared" si="4"/>
        <v>488754</v>
      </c>
      <c r="L44" s="82">
        <f t="shared" si="4"/>
        <v>-317073</v>
      </c>
      <c r="M44" s="82">
        <f t="shared" si="4"/>
        <v>9255244</v>
      </c>
      <c r="N44" s="82">
        <f t="shared" si="4"/>
        <v>9426925</v>
      </c>
      <c r="O44" s="82">
        <f t="shared" si="4"/>
        <v>207920</v>
      </c>
      <c r="P44" s="82">
        <f t="shared" si="4"/>
        <v>-1980710</v>
      </c>
      <c r="Q44" s="82">
        <f t="shared" si="4"/>
        <v>-406279</v>
      </c>
      <c r="R44" s="82">
        <f t="shared" si="4"/>
        <v>-2179069</v>
      </c>
      <c r="S44" s="82">
        <f t="shared" si="4"/>
        <v>-2920329</v>
      </c>
      <c r="T44" s="82">
        <f t="shared" si="4"/>
        <v>-2042060</v>
      </c>
      <c r="U44" s="82">
        <f t="shared" si="4"/>
        <v>0</v>
      </c>
      <c r="V44" s="82">
        <f t="shared" si="4"/>
        <v>-4962389</v>
      </c>
      <c r="W44" s="82">
        <f t="shared" si="4"/>
        <v>38160664</v>
      </c>
      <c r="X44" s="82">
        <f t="shared" si="4"/>
        <v>22589782</v>
      </c>
      <c r="Y44" s="82">
        <f t="shared" si="4"/>
        <v>15570882</v>
      </c>
      <c r="Z44" s="227">
        <f>+IF(X44&lt;&gt;0,+(Y44/X44)*100,0)</f>
        <v>68.92887235476641</v>
      </c>
      <c r="AA44" s="225">
        <f>+AA42-AA43</f>
        <v>22589782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0</v>
      </c>
      <c r="D46" s="221">
        <f>SUM(D44:D45)</f>
        <v>0</v>
      </c>
      <c r="E46" s="222">
        <f t="shared" si="5"/>
        <v>22589782</v>
      </c>
      <c r="F46" s="93">
        <f t="shared" si="5"/>
        <v>22589782</v>
      </c>
      <c r="G46" s="93">
        <f t="shared" si="5"/>
        <v>-4886072</v>
      </c>
      <c r="H46" s="93">
        <f t="shared" si="5"/>
        <v>40916264</v>
      </c>
      <c r="I46" s="93">
        <f t="shared" si="5"/>
        <v>-154995</v>
      </c>
      <c r="J46" s="93">
        <f t="shared" si="5"/>
        <v>35875197</v>
      </c>
      <c r="K46" s="93">
        <f t="shared" si="5"/>
        <v>488754</v>
      </c>
      <c r="L46" s="93">
        <f t="shared" si="5"/>
        <v>-317073</v>
      </c>
      <c r="M46" s="93">
        <f t="shared" si="5"/>
        <v>9255244</v>
      </c>
      <c r="N46" s="93">
        <f t="shared" si="5"/>
        <v>9426925</v>
      </c>
      <c r="O46" s="93">
        <f t="shared" si="5"/>
        <v>207920</v>
      </c>
      <c r="P46" s="93">
        <f t="shared" si="5"/>
        <v>-1980710</v>
      </c>
      <c r="Q46" s="93">
        <f t="shared" si="5"/>
        <v>-406279</v>
      </c>
      <c r="R46" s="93">
        <f t="shared" si="5"/>
        <v>-2179069</v>
      </c>
      <c r="S46" s="93">
        <f t="shared" si="5"/>
        <v>-2920329</v>
      </c>
      <c r="T46" s="93">
        <f t="shared" si="5"/>
        <v>-2042060</v>
      </c>
      <c r="U46" s="93">
        <f t="shared" si="5"/>
        <v>0</v>
      </c>
      <c r="V46" s="93">
        <f t="shared" si="5"/>
        <v>-4962389</v>
      </c>
      <c r="W46" s="93">
        <f t="shared" si="5"/>
        <v>38160664</v>
      </c>
      <c r="X46" s="93">
        <f t="shared" si="5"/>
        <v>22589782</v>
      </c>
      <c r="Y46" s="93">
        <f t="shared" si="5"/>
        <v>15570882</v>
      </c>
      <c r="Z46" s="223">
        <f>+IF(X46&lt;&gt;0,+(Y46/X46)*100,0)</f>
        <v>68.92887235476641</v>
      </c>
      <c r="AA46" s="221">
        <f>SUM(AA44:AA45)</f>
        <v>22589782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0</v>
      </c>
      <c r="D48" s="232">
        <f>SUM(D46:D47)</f>
        <v>0</v>
      </c>
      <c r="E48" s="233">
        <f t="shared" si="6"/>
        <v>22589782</v>
      </c>
      <c r="F48" s="234">
        <f t="shared" si="6"/>
        <v>22589782</v>
      </c>
      <c r="G48" s="234">
        <f t="shared" si="6"/>
        <v>-4886072</v>
      </c>
      <c r="H48" s="235">
        <f t="shared" si="6"/>
        <v>40916264</v>
      </c>
      <c r="I48" s="235">
        <f t="shared" si="6"/>
        <v>-154995</v>
      </c>
      <c r="J48" s="235">
        <f t="shared" si="6"/>
        <v>35875197</v>
      </c>
      <c r="K48" s="235">
        <f t="shared" si="6"/>
        <v>488754</v>
      </c>
      <c r="L48" s="235">
        <f t="shared" si="6"/>
        <v>-317073</v>
      </c>
      <c r="M48" s="234">
        <f t="shared" si="6"/>
        <v>9255244</v>
      </c>
      <c r="N48" s="234">
        <f t="shared" si="6"/>
        <v>9426925</v>
      </c>
      <c r="O48" s="235">
        <f t="shared" si="6"/>
        <v>207920</v>
      </c>
      <c r="P48" s="235">
        <f t="shared" si="6"/>
        <v>-1980710</v>
      </c>
      <c r="Q48" s="235">
        <f t="shared" si="6"/>
        <v>-406279</v>
      </c>
      <c r="R48" s="235">
        <f t="shared" si="6"/>
        <v>-2179069</v>
      </c>
      <c r="S48" s="235">
        <f t="shared" si="6"/>
        <v>-2920329</v>
      </c>
      <c r="T48" s="234">
        <f t="shared" si="6"/>
        <v>-2042060</v>
      </c>
      <c r="U48" s="234">
        <f t="shared" si="6"/>
        <v>0</v>
      </c>
      <c r="V48" s="235">
        <f t="shared" si="6"/>
        <v>-4962389</v>
      </c>
      <c r="W48" s="235">
        <f t="shared" si="6"/>
        <v>38160664</v>
      </c>
      <c r="X48" s="235">
        <f t="shared" si="6"/>
        <v>22589782</v>
      </c>
      <c r="Y48" s="235">
        <f t="shared" si="6"/>
        <v>15570882</v>
      </c>
      <c r="Z48" s="236">
        <f>+IF(X48&lt;&gt;0,+(Y48/X48)*100,0)</f>
        <v>68.92887235476641</v>
      </c>
      <c r="AA48" s="237">
        <f>SUM(AA46:AA47)</f>
        <v>22589782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5300000</v>
      </c>
      <c r="F5" s="105">
        <f t="shared" si="0"/>
        <v>5300000</v>
      </c>
      <c r="G5" s="105">
        <f t="shared" si="0"/>
        <v>9997</v>
      </c>
      <c r="H5" s="105">
        <f t="shared" si="0"/>
        <v>0</v>
      </c>
      <c r="I5" s="105">
        <f t="shared" si="0"/>
        <v>21480</v>
      </c>
      <c r="J5" s="105">
        <f t="shared" si="0"/>
        <v>31477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701</v>
      </c>
      <c r="P5" s="105">
        <f t="shared" si="0"/>
        <v>0</v>
      </c>
      <c r="Q5" s="105">
        <f t="shared" si="0"/>
        <v>0</v>
      </c>
      <c r="R5" s="105">
        <f t="shared" si="0"/>
        <v>701</v>
      </c>
      <c r="S5" s="105">
        <f t="shared" si="0"/>
        <v>14494</v>
      </c>
      <c r="T5" s="105">
        <f t="shared" si="0"/>
        <v>59929</v>
      </c>
      <c r="U5" s="105">
        <f t="shared" si="0"/>
        <v>0</v>
      </c>
      <c r="V5" s="105">
        <f t="shared" si="0"/>
        <v>74423</v>
      </c>
      <c r="W5" s="105">
        <f t="shared" si="0"/>
        <v>106601</v>
      </c>
      <c r="X5" s="105">
        <f t="shared" si="0"/>
        <v>5300000</v>
      </c>
      <c r="Y5" s="105">
        <f t="shared" si="0"/>
        <v>-5193399</v>
      </c>
      <c r="Z5" s="142">
        <f>+IF(X5&lt;&gt;0,+(Y5/X5)*100,0)</f>
        <v>-97.9886603773585</v>
      </c>
      <c r="AA5" s="158">
        <f>SUM(AA6:AA8)</f>
        <v>5300000</v>
      </c>
    </row>
    <row r="6" spans="1:27" ht="13.5">
      <c r="A6" s="143" t="s">
        <v>75</v>
      </c>
      <c r="B6" s="141"/>
      <c r="C6" s="160"/>
      <c r="D6" s="160"/>
      <c r="E6" s="161">
        <v>5300000</v>
      </c>
      <c r="F6" s="65">
        <v>5300000</v>
      </c>
      <c r="G6" s="65"/>
      <c r="H6" s="65"/>
      <c r="I6" s="65"/>
      <c r="J6" s="65"/>
      <c r="K6" s="65"/>
      <c r="L6" s="65"/>
      <c r="M6" s="65"/>
      <c r="N6" s="65"/>
      <c r="O6" s="65">
        <v>701</v>
      </c>
      <c r="P6" s="65"/>
      <c r="Q6" s="65"/>
      <c r="R6" s="65">
        <v>701</v>
      </c>
      <c r="S6" s="65"/>
      <c r="T6" s="65"/>
      <c r="U6" s="65"/>
      <c r="V6" s="65"/>
      <c r="W6" s="65">
        <v>701</v>
      </c>
      <c r="X6" s="65">
        <v>5300000</v>
      </c>
      <c r="Y6" s="65">
        <v>-5299299</v>
      </c>
      <c r="Z6" s="145">
        <v>-99.99</v>
      </c>
      <c r="AA6" s="67">
        <v>5300000</v>
      </c>
    </row>
    <row r="7" spans="1:27" ht="13.5">
      <c r="A7" s="143" t="s">
        <v>76</v>
      </c>
      <c r="B7" s="141"/>
      <c r="C7" s="162"/>
      <c r="D7" s="162"/>
      <c r="E7" s="163"/>
      <c r="F7" s="164"/>
      <c r="G7" s="164">
        <v>9997</v>
      </c>
      <c r="H7" s="164"/>
      <c r="I7" s="164"/>
      <c r="J7" s="164">
        <v>9997</v>
      </c>
      <c r="K7" s="164"/>
      <c r="L7" s="164"/>
      <c r="M7" s="164"/>
      <c r="N7" s="164"/>
      <c r="O7" s="164"/>
      <c r="P7" s="164"/>
      <c r="Q7" s="164"/>
      <c r="R7" s="164"/>
      <c r="S7" s="164">
        <v>14494</v>
      </c>
      <c r="T7" s="164">
        <v>59929</v>
      </c>
      <c r="U7" s="164"/>
      <c r="V7" s="164">
        <v>74423</v>
      </c>
      <c r="W7" s="164">
        <v>84420</v>
      </c>
      <c r="X7" s="164"/>
      <c r="Y7" s="164">
        <v>84420</v>
      </c>
      <c r="Z7" s="146"/>
      <c r="AA7" s="239"/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>
        <v>21480</v>
      </c>
      <c r="J8" s="65">
        <v>21480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>
        <v>21480</v>
      </c>
      <c r="X8" s="65"/>
      <c r="Y8" s="65">
        <v>21480</v>
      </c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38758000</v>
      </c>
      <c r="F9" s="105">
        <f t="shared" si="1"/>
        <v>38758000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9025</v>
      </c>
      <c r="U9" s="105">
        <f t="shared" si="1"/>
        <v>0</v>
      </c>
      <c r="V9" s="105">
        <f t="shared" si="1"/>
        <v>9025</v>
      </c>
      <c r="W9" s="105">
        <f t="shared" si="1"/>
        <v>9025</v>
      </c>
      <c r="X9" s="105">
        <f t="shared" si="1"/>
        <v>38758000</v>
      </c>
      <c r="Y9" s="105">
        <f t="shared" si="1"/>
        <v>-38748975</v>
      </c>
      <c r="Z9" s="142">
        <f>+IF(X9&lt;&gt;0,+(Y9/X9)*100,0)</f>
        <v>-99.97671448475154</v>
      </c>
      <c r="AA9" s="107">
        <f>SUM(AA10:AA14)</f>
        <v>38758000</v>
      </c>
    </row>
    <row r="10" spans="1:27" ht="13.5">
      <c r="A10" s="143" t="s">
        <v>79</v>
      </c>
      <c r="B10" s="141"/>
      <c r="C10" s="160"/>
      <c r="D10" s="160"/>
      <c r="E10" s="161">
        <v>38758000</v>
      </c>
      <c r="F10" s="65">
        <v>38758000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>
        <v>4654</v>
      </c>
      <c r="U10" s="65"/>
      <c r="V10" s="65">
        <v>4654</v>
      </c>
      <c r="W10" s="65">
        <v>4654</v>
      </c>
      <c r="X10" s="65">
        <v>38758000</v>
      </c>
      <c r="Y10" s="65">
        <v>-38753346</v>
      </c>
      <c r="Z10" s="145">
        <v>-99.99</v>
      </c>
      <c r="AA10" s="67">
        <v>38758000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>
        <v>4371</v>
      </c>
      <c r="U14" s="164"/>
      <c r="V14" s="164">
        <v>4371</v>
      </c>
      <c r="W14" s="164">
        <v>4371</v>
      </c>
      <c r="X14" s="164"/>
      <c r="Y14" s="164">
        <v>4371</v>
      </c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258255</v>
      </c>
      <c r="H15" s="105">
        <f t="shared" si="2"/>
        <v>1740959</v>
      </c>
      <c r="I15" s="105">
        <f t="shared" si="2"/>
        <v>230238</v>
      </c>
      <c r="J15" s="105">
        <f t="shared" si="2"/>
        <v>2229452</v>
      </c>
      <c r="K15" s="105">
        <f t="shared" si="2"/>
        <v>2165166</v>
      </c>
      <c r="L15" s="105">
        <f t="shared" si="2"/>
        <v>5212653</v>
      </c>
      <c r="M15" s="105">
        <f t="shared" si="2"/>
        <v>579174</v>
      </c>
      <c r="N15" s="105">
        <f t="shared" si="2"/>
        <v>7956993</v>
      </c>
      <c r="O15" s="105">
        <f t="shared" si="2"/>
        <v>0</v>
      </c>
      <c r="P15" s="105">
        <f t="shared" si="2"/>
        <v>1794482</v>
      </c>
      <c r="Q15" s="105">
        <f t="shared" si="2"/>
        <v>1334182</v>
      </c>
      <c r="R15" s="105">
        <f t="shared" si="2"/>
        <v>3128664</v>
      </c>
      <c r="S15" s="105">
        <f t="shared" si="2"/>
        <v>4200</v>
      </c>
      <c r="T15" s="105">
        <f t="shared" si="2"/>
        <v>726794</v>
      </c>
      <c r="U15" s="105">
        <f t="shared" si="2"/>
        <v>0</v>
      </c>
      <c r="V15" s="105">
        <f t="shared" si="2"/>
        <v>730994</v>
      </c>
      <c r="W15" s="105">
        <f t="shared" si="2"/>
        <v>14046103</v>
      </c>
      <c r="X15" s="105">
        <f t="shared" si="2"/>
        <v>0</v>
      </c>
      <c r="Y15" s="105">
        <f t="shared" si="2"/>
        <v>14046103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>
        <v>258255</v>
      </c>
      <c r="H16" s="65">
        <v>1740959</v>
      </c>
      <c r="I16" s="65">
        <v>230238</v>
      </c>
      <c r="J16" s="65">
        <v>2229452</v>
      </c>
      <c r="K16" s="65">
        <v>2165166</v>
      </c>
      <c r="L16" s="65">
        <v>5212653</v>
      </c>
      <c r="M16" s="65">
        <v>579174</v>
      </c>
      <c r="N16" s="65">
        <v>7956993</v>
      </c>
      <c r="O16" s="65"/>
      <c r="P16" s="65">
        <v>1794482</v>
      </c>
      <c r="Q16" s="65">
        <v>1334182</v>
      </c>
      <c r="R16" s="65">
        <v>3128664</v>
      </c>
      <c r="S16" s="65">
        <v>4200</v>
      </c>
      <c r="T16" s="65">
        <v>726794</v>
      </c>
      <c r="U16" s="65"/>
      <c r="V16" s="65">
        <v>730994</v>
      </c>
      <c r="W16" s="65">
        <v>14046103</v>
      </c>
      <c r="X16" s="65"/>
      <c r="Y16" s="65">
        <v>14046103</v>
      </c>
      <c r="Z16" s="145"/>
      <c r="AA16" s="67"/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27810</v>
      </c>
      <c r="N19" s="105">
        <f t="shared" si="3"/>
        <v>27810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123103</v>
      </c>
      <c r="U19" s="105">
        <f t="shared" si="3"/>
        <v>0</v>
      </c>
      <c r="V19" s="105">
        <f t="shared" si="3"/>
        <v>123103</v>
      </c>
      <c r="W19" s="105">
        <f t="shared" si="3"/>
        <v>150913</v>
      </c>
      <c r="X19" s="105">
        <f t="shared" si="3"/>
        <v>0</v>
      </c>
      <c r="Y19" s="105">
        <f t="shared" si="3"/>
        <v>150913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>
        <v>27810</v>
      </c>
      <c r="N20" s="65">
        <v>27810</v>
      </c>
      <c r="O20" s="65"/>
      <c r="P20" s="65"/>
      <c r="Q20" s="65"/>
      <c r="R20" s="65"/>
      <c r="S20" s="65"/>
      <c r="T20" s="65">
        <v>123103</v>
      </c>
      <c r="U20" s="65"/>
      <c r="V20" s="65">
        <v>123103</v>
      </c>
      <c r="W20" s="65">
        <v>150913</v>
      </c>
      <c r="X20" s="65"/>
      <c r="Y20" s="65">
        <v>150913</v>
      </c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0</v>
      </c>
      <c r="D25" s="232">
        <f>+D5+D9+D15+D19+D24</f>
        <v>0</v>
      </c>
      <c r="E25" s="245">
        <f t="shared" si="4"/>
        <v>44058000</v>
      </c>
      <c r="F25" s="234">
        <f t="shared" si="4"/>
        <v>44058000</v>
      </c>
      <c r="G25" s="234">
        <f t="shared" si="4"/>
        <v>268252</v>
      </c>
      <c r="H25" s="234">
        <f t="shared" si="4"/>
        <v>1740959</v>
      </c>
      <c r="I25" s="234">
        <f t="shared" si="4"/>
        <v>251718</v>
      </c>
      <c r="J25" s="234">
        <f t="shared" si="4"/>
        <v>2260929</v>
      </c>
      <c r="K25" s="234">
        <f t="shared" si="4"/>
        <v>2165166</v>
      </c>
      <c r="L25" s="234">
        <f t="shared" si="4"/>
        <v>5212653</v>
      </c>
      <c r="M25" s="234">
        <f t="shared" si="4"/>
        <v>606984</v>
      </c>
      <c r="N25" s="234">
        <f t="shared" si="4"/>
        <v>7984803</v>
      </c>
      <c r="O25" s="234">
        <f t="shared" si="4"/>
        <v>701</v>
      </c>
      <c r="P25" s="234">
        <f t="shared" si="4"/>
        <v>1794482</v>
      </c>
      <c r="Q25" s="234">
        <f t="shared" si="4"/>
        <v>1334182</v>
      </c>
      <c r="R25" s="234">
        <f t="shared" si="4"/>
        <v>3129365</v>
      </c>
      <c r="S25" s="234">
        <f t="shared" si="4"/>
        <v>18694</v>
      </c>
      <c r="T25" s="234">
        <f t="shared" si="4"/>
        <v>918851</v>
      </c>
      <c r="U25" s="234">
        <f t="shared" si="4"/>
        <v>0</v>
      </c>
      <c r="V25" s="234">
        <f t="shared" si="4"/>
        <v>937545</v>
      </c>
      <c r="W25" s="234">
        <f t="shared" si="4"/>
        <v>14312642</v>
      </c>
      <c r="X25" s="234">
        <f t="shared" si="4"/>
        <v>44058000</v>
      </c>
      <c r="Y25" s="234">
        <f t="shared" si="4"/>
        <v>-29745358</v>
      </c>
      <c r="Z25" s="246">
        <f>+IF(X25&lt;&gt;0,+(Y25/X25)*100,0)</f>
        <v>-67.51409051704572</v>
      </c>
      <c r="AA25" s="247">
        <f>+AA5+AA9+AA15+AA19+AA24</f>
        <v>44058000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44058000</v>
      </c>
      <c r="F28" s="65">
        <v>44058000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>
        <v>44058000</v>
      </c>
      <c r="Y28" s="65">
        <v>-44058000</v>
      </c>
      <c r="Z28" s="145">
        <v>-100</v>
      </c>
      <c r="AA28" s="160">
        <v>44058000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44058000</v>
      </c>
      <c r="F32" s="82">
        <f t="shared" si="5"/>
        <v>44058000</v>
      </c>
      <c r="G32" s="82">
        <f t="shared" si="5"/>
        <v>0</v>
      </c>
      <c r="H32" s="82">
        <f t="shared" si="5"/>
        <v>0</v>
      </c>
      <c r="I32" s="82">
        <f t="shared" si="5"/>
        <v>0</v>
      </c>
      <c r="J32" s="82">
        <f t="shared" si="5"/>
        <v>0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82">
        <f t="shared" si="5"/>
        <v>0</v>
      </c>
      <c r="R32" s="82">
        <f t="shared" si="5"/>
        <v>0</v>
      </c>
      <c r="S32" s="82">
        <f t="shared" si="5"/>
        <v>0</v>
      </c>
      <c r="T32" s="82">
        <f t="shared" si="5"/>
        <v>0</v>
      </c>
      <c r="U32" s="82">
        <f t="shared" si="5"/>
        <v>0</v>
      </c>
      <c r="V32" s="82">
        <f t="shared" si="5"/>
        <v>0</v>
      </c>
      <c r="W32" s="82">
        <f t="shared" si="5"/>
        <v>0</v>
      </c>
      <c r="X32" s="82">
        <f t="shared" si="5"/>
        <v>44058000</v>
      </c>
      <c r="Y32" s="82">
        <f t="shared" si="5"/>
        <v>-44058000</v>
      </c>
      <c r="Z32" s="227">
        <f>+IF(X32&lt;&gt;0,+(Y32/X32)*100,0)</f>
        <v>-100</v>
      </c>
      <c r="AA32" s="84">
        <f>SUM(AA28:AA31)</f>
        <v>44058000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44058000</v>
      </c>
      <c r="F36" s="235">
        <f t="shared" si="6"/>
        <v>44058000</v>
      </c>
      <c r="G36" s="235">
        <f t="shared" si="6"/>
        <v>0</v>
      </c>
      <c r="H36" s="235">
        <f t="shared" si="6"/>
        <v>0</v>
      </c>
      <c r="I36" s="235">
        <f t="shared" si="6"/>
        <v>0</v>
      </c>
      <c r="J36" s="235">
        <f t="shared" si="6"/>
        <v>0</v>
      </c>
      <c r="K36" s="235">
        <f t="shared" si="6"/>
        <v>0</v>
      </c>
      <c r="L36" s="235">
        <f t="shared" si="6"/>
        <v>0</v>
      </c>
      <c r="M36" s="235">
        <f t="shared" si="6"/>
        <v>0</v>
      </c>
      <c r="N36" s="235">
        <f t="shared" si="6"/>
        <v>0</v>
      </c>
      <c r="O36" s="235">
        <f t="shared" si="6"/>
        <v>0</v>
      </c>
      <c r="P36" s="235">
        <f t="shared" si="6"/>
        <v>0</v>
      </c>
      <c r="Q36" s="235">
        <f t="shared" si="6"/>
        <v>0</v>
      </c>
      <c r="R36" s="235">
        <f t="shared" si="6"/>
        <v>0</v>
      </c>
      <c r="S36" s="235">
        <f t="shared" si="6"/>
        <v>0</v>
      </c>
      <c r="T36" s="235">
        <f t="shared" si="6"/>
        <v>0</v>
      </c>
      <c r="U36" s="235">
        <f t="shared" si="6"/>
        <v>0</v>
      </c>
      <c r="V36" s="235">
        <f t="shared" si="6"/>
        <v>0</v>
      </c>
      <c r="W36" s="235">
        <f t="shared" si="6"/>
        <v>0</v>
      </c>
      <c r="X36" s="235">
        <f t="shared" si="6"/>
        <v>44058000</v>
      </c>
      <c r="Y36" s="235">
        <f t="shared" si="6"/>
        <v>-44058000</v>
      </c>
      <c r="Z36" s="236">
        <f>+IF(X36&lt;&gt;0,+(Y36/X36)*100,0)</f>
        <v>-100</v>
      </c>
      <c r="AA36" s="254">
        <f>SUM(AA32:AA35)</f>
        <v>44058000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/>
      <c r="D6" s="160"/>
      <c r="E6" s="64">
        <v>29964000</v>
      </c>
      <c r="F6" s="65">
        <v>13604067</v>
      </c>
      <c r="G6" s="65">
        <v>67324300</v>
      </c>
      <c r="H6" s="65">
        <v>63239601</v>
      </c>
      <c r="I6" s="65">
        <v>63862499</v>
      </c>
      <c r="J6" s="65">
        <v>194426400</v>
      </c>
      <c r="K6" s="65">
        <v>63200437</v>
      </c>
      <c r="L6" s="65">
        <v>88253239</v>
      </c>
      <c r="M6" s="65">
        <v>88142726</v>
      </c>
      <c r="N6" s="65">
        <v>239596402</v>
      </c>
      <c r="O6" s="65">
        <v>99669147</v>
      </c>
      <c r="P6" s="65">
        <v>99461939</v>
      </c>
      <c r="Q6" s="65">
        <v>103750877</v>
      </c>
      <c r="R6" s="65">
        <v>302881963</v>
      </c>
      <c r="S6" s="65">
        <v>96185401</v>
      </c>
      <c r="T6" s="65">
        <v>89176583</v>
      </c>
      <c r="U6" s="65"/>
      <c r="V6" s="65">
        <v>185361984</v>
      </c>
      <c r="W6" s="65">
        <v>922266749</v>
      </c>
      <c r="X6" s="65">
        <v>13604067</v>
      </c>
      <c r="Y6" s="65">
        <v>908662682</v>
      </c>
      <c r="Z6" s="145">
        <v>6679.35</v>
      </c>
      <c r="AA6" s="67">
        <v>13604067</v>
      </c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>
        <v>9322492</v>
      </c>
      <c r="H7" s="65">
        <v>9289492</v>
      </c>
      <c r="I7" s="65">
        <v>9322492</v>
      </c>
      <c r="J7" s="65">
        <v>27934476</v>
      </c>
      <c r="K7" s="65">
        <v>9322492</v>
      </c>
      <c r="L7" s="65">
        <v>8867212</v>
      </c>
      <c r="M7" s="65">
        <v>8867400</v>
      </c>
      <c r="N7" s="65">
        <v>27057104</v>
      </c>
      <c r="O7" s="65">
        <v>8665483</v>
      </c>
      <c r="P7" s="65">
        <v>8867400</v>
      </c>
      <c r="Q7" s="65">
        <v>8867400</v>
      </c>
      <c r="R7" s="65">
        <v>26400283</v>
      </c>
      <c r="S7" s="65">
        <v>8867400</v>
      </c>
      <c r="T7" s="65">
        <v>8867400</v>
      </c>
      <c r="U7" s="65"/>
      <c r="V7" s="65">
        <v>17734800</v>
      </c>
      <c r="W7" s="65">
        <v>99126663</v>
      </c>
      <c r="X7" s="65"/>
      <c r="Y7" s="65">
        <v>99126663</v>
      </c>
      <c r="Z7" s="145"/>
      <c r="AA7" s="67"/>
    </row>
    <row r="8" spans="1:27" ht="13.5">
      <c r="A8" s="264" t="s">
        <v>148</v>
      </c>
      <c r="B8" s="197" t="s">
        <v>72</v>
      </c>
      <c r="C8" s="160"/>
      <c r="D8" s="160"/>
      <c r="E8" s="64">
        <v>18016000</v>
      </c>
      <c r="F8" s="65">
        <v>21627103</v>
      </c>
      <c r="G8" s="65">
        <v>75346644</v>
      </c>
      <c r="H8" s="65">
        <v>73054151</v>
      </c>
      <c r="I8" s="65">
        <v>74449345</v>
      </c>
      <c r="J8" s="65">
        <v>222850140</v>
      </c>
      <c r="K8" s="65">
        <v>73798240</v>
      </c>
      <c r="L8" s="65">
        <v>75252587</v>
      </c>
      <c r="M8" s="65">
        <v>83005354</v>
      </c>
      <c r="N8" s="65">
        <v>232056181</v>
      </c>
      <c r="O8" s="65">
        <v>86956194</v>
      </c>
      <c r="P8" s="65">
        <v>89138067</v>
      </c>
      <c r="Q8" s="65">
        <v>98726394</v>
      </c>
      <c r="R8" s="65">
        <v>274820655</v>
      </c>
      <c r="S8" s="65">
        <v>104460017</v>
      </c>
      <c r="T8" s="65">
        <v>106850487</v>
      </c>
      <c r="U8" s="65"/>
      <c r="V8" s="65">
        <v>211310504</v>
      </c>
      <c r="W8" s="65">
        <v>941037480</v>
      </c>
      <c r="X8" s="65">
        <v>21627103</v>
      </c>
      <c r="Y8" s="65">
        <v>919410377</v>
      </c>
      <c r="Z8" s="145">
        <v>4251.2</v>
      </c>
      <c r="AA8" s="67">
        <v>21627103</v>
      </c>
    </row>
    <row r="9" spans="1:27" ht="13.5">
      <c r="A9" s="264" t="s">
        <v>149</v>
      </c>
      <c r="B9" s="197"/>
      <c r="C9" s="160"/>
      <c r="D9" s="160"/>
      <c r="E9" s="64">
        <v>1488000</v>
      </c>
      <c r="F9" s="65">
        <v>1403693</v>
      </c>
      <c r="G9" s="65"/>
      <c r="H9" s="65">
        <v>4054440</v>
      </c>
      <c r="I9" s="65">
        <v>5915557</v>
      </c>
      <c r="J9" s="65">
        <v>9969997</v>
      </c>
      <c r="K9" s="65">
        <v>6551115</v>
      </c>
      <c r="L9" s="65">
        <v>5927271</v>
      </c>
      <c r="M9" s="65">
        <v>5945546</v>
      </c>
      <c r="N9" s="65">
        <v>18423932</v>
      </c>
      <c r="O9" s="65">
        <v>3908759</v>
      </c>
      <c r="P9" s="65">
        <v>1891896</v>
      </c>
      <c r="Q9" s="65">
        <v>1891146</v>
      </c>
      <c r="R9" s="65">
        <v>7691801</v>
      </c>
      <c r="S9" s="65">
        <v>1890584</v>
      </c>
      <c r="T9" s="65">
        <v>1890397</v>
      </c>
      <c r="U9" s="65"/>
      <c r="V9" s="65">
        <v>3780981</v>
      </c>
      <c r="W9" s="65">
        <v>39866711</v>
      </c>
      <c r="X9" s="65">
        <v>1403693</v>
      </c>
      <c r="Y9" s="65">
        <v>38463018</v>
      </c>
      <c r="Z9" s="145">
        <v>2740.13</v>
      </c>
      <c r="AA9" s="67">
        <v>1403693</v>
      </c>
    </row>
    <row r="10" spans="1:27" ht="13.5">
      <c r="A10" s="264" t="s">
        <v>150</v>
      </c>
      <c r="B10" s="197"/>
      <c r="C10" s="160"/>
      <c r="D10" s="160"/>
      <c r="E10" s="64">
        <v>392000</v>
      </c>
      <c r="F10" s="65">
        <v>369541</v>
      </c>
      <c r="G10" s="164">
        <v>498168</v>
      </c>
      <c r="H10" s="164">
        <v>498208</v>
      </c>
      <c r="I10" s="164">
        <v>496619</v>
      </c>
      <c r="J10" s="65">
        <v>1492995</v>
      </c>
      <c r="K10" s="164">
        <v>496619</v>
      </c>
      <c r="L10" s="164">
        <v>496619</v>
      </c>
      <c r="M10" s="65">
        <v>582765</v>
      </c>
      <c r="N10" s="164">
        <v>1576003</v>
      </c>
      <c r="O10" s="164">
        <v>582765</v>
      </c>
      <c r="P10" s="164">
        <v>582765</v>
      </c>
      <c r="Q10" s="65">
        <v>582765</v>
      </c>
      <c r="R10" s="164">
        <v>1748295</v>
      </c>
      <c r="S10" s="164">
        <v>582765</v>
      </c>
      <c r="T10" s="65">
        <v>582765</v>
      </c>
      <c r="U10" s="164"/>
      <c r="V10" s="164">
        <v>1165530</v>
      </c>
      <c r="W10" s="164">
        <v>5982823</v>
      </c>
      <c r="X10" s="65">
        <v>369541</v>
      </c>
      <c r="Y10" s="164">
        <v>5613282</v>
      </c>
      <c r="Z10" s="146">
        <v>1518.99</v>
      </c>
      <c r="AA10" s="239">
        <v>369541</v>
      </c>
    </row>
    <row r="11" spans="1:27" ht="13.5">
      <c r="A11" s="264" t="s">
        <v>151</v>
      </c>
      <c r="B11" s="197" t="s">
        <v>96</v>
      </c>
      <c r="C11" s="160"/>
      <c r="D11" s="160"/>
      <c r="E11" s="64">
        <v>2000000</v>
      </c>
      <c r="F11" s="65">
        <v>1787553</v>
      </c>
      <c r="G11" s="65">
        <v>3254134</v>
      </c>
      <c r="H11" s="65">
        <v>3270644</v>
      </c>
      <c r="I11" s="65">
        <v>4135963</v>
      </c>
      <c r="J11" s="65">
        <v>10660741</v>
      </c>
      <c r="K11" s="65">
        <v>4444500</v>
      </c>
      <c r="L11" s="65">
        <v>5341600</v>
      </c>
      <c r="M11" s="65">
        <v>6582918</v>
      </c>
      <c r="N11" s="65">
        <v>16369018</v>
      </c>
      <c r="O11" s="65">
        <v>7341680</v>
      </c>
      <c r="P11" s="65">
        <v>8051534</v>
      </c>
      <c r="Q11" s="65">
        <v>8539596</v>
      </c>
      <c r="R11" s="65">
        <v>23932810</v>
      </c>
      <c r="S11" s="65">
        <v>8843248</v>
      </c>
      <c r="T11" s="65">
        <v>8975965</v>
      </c>
      <c r="U11" s="65"/>
      <c r="V11" s="65">
        <v>17819213</v>
      </c>
      <c r="W11" s="65">
        <v>68781782</v>
      </c>
      <c r="X11" s="65">
        <v>1787553</v>
      </c>
      <c r="Y11" s="65">
        <v>66994229</v>
      </c>
      <c r="Z11" s="145">
        <v>3747.82</v>
      </c>
      <c r="AA11" s="67">
        <v>1787553</v>
      </c>
    </row>
    <row r="12" spans="1:27" ht="13.5">
      <c r="A12" s="265" t="s">
        <v>56</v>
      </c>
      <c r="B12" s="266"/>
      <c r="C12" s="177">
        <f aca="true" t="shared" si="0" ref="C12:Y12">SUM(C6:C11)</f>
        <v>0</v>
      </c>
      <c r="D12" s="177">
        <f>SUM(D6:D11)</f>
        <v>0</v>
      </c>
      <c r="E12" s="77">
        <f t="shared" si="0"/>
        <v>51860000</v>
      </c>
      <c r="F12" s="78">
        <f t="shared" si="0"/>
        <v>38791957</v>
      </c>
      <c r="G12" s="78">
        <f t="shared" si="0"/>
        <v>155745738</v>
      </c>
      <c r="H12" s="78">
        <f t="shared" si="0"/>
        <v>153406536</v>
      </c>
      <c r="I12" s="78">
        <f t="shared" si="0"/>
        <v>158182475</v>
      </c>
      <c r="J12" s="78">
        <f t="shared" si="0"/>
        <v>467334749</v>
      </c>
      <c r="K12" s="78">
        <f t="shared" si="0"/>
        <v>157813403</v>
      </c>
      <c r="L12" s="78">
        <f t="shared" si="0"/>
        <v>184138528</v>
      </c>
      <c r="M12" s="78">
        <f t="shared" si="0"/>
        <v>193126709</v>
      </c>
      <c r="N12" s="78">
        <f t="shared" si="0"/>
        <v>535078640</v>
      </c>
      <c r="O12" s="78">
        <f t="shared" si="0"/>
        <v>207124028</v>
      </c>
      <c r="P12" s="78">
        <f t="shared" si="0"/>
        <v>207993601</v>
      </c>
      <c r="Q12" s="78">
        <f t="shared" si="0"/>
        <v>222358178</v>
      </c>
      <c r="R12" s="78">
        <f t="shared" si="0"/>
        <v>637475807</v>
      </c>
      <c r="S12" s="78">
        <f t="shared" si="0"/>
        <v>220829415</v>
      </c>
      <c r="T12" s="78">
        <f t="shared" si="0"/>
        <v>216343597</v>
      </c>
      <c r="U12" s="78">
        <f t="shared" si="0"/>
        <v>0</v>
      </c>
      <c r="V12" s="78">
        <f t="shared" si="0"/>
        <v>437173012</v>
      </c>
      <c r="W12" s="78">
        <f t="shared" si="0"/>
        <v>2077062208</v>
      </c>
      <c r="X12" s="78">
        <f t="shared" si="0"/>
        <v>38791957</v>
      </c>
      <c r="Y12" s="78">
        <f t="shared" si="0"/>
        <v>2038270251</v>
      </c>
      <c r="Z12" s="179">
        <f>+IF(X12&lt;&gt;0,+(Y12/X12)*100,0)</f>
        <v>5254.363039740429</v>
      </c>
      <c r="AA12" s="79">
        <f>SUM(AA6:AA11)</f>
        <v>38791957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>
        <v>375000</v>
      </c>
      <c r="F15" s="65">
        <v>340832</v>
      </c>
      <c r="G15" s="65">
        <v>2943861</v>
      </c>
      <c r="H15" s="65">
        <v>2943861</v>
      </c>
      <c r="I15" s="65"/>
      <c r="J15" s="65">
        <v>5887722</v>
      </c>
      <c r="K15" s="65"/>
      <c r="L15" s="65">
        <v>2943861</v>
      </c>
      <c r="M15" s="65">
        <v>2943861</v>
      </c>
      <c r="N15" s="65">
        <v>5887722</v>
      </c>
      <c r="O15" s="65">
        <v>2943861</v>
      </c>
      <c r="P15" s="65">
        <v>2943861</v>
      </c>
      <c r="Q15" s="65">
        <v>2943861</v>
      </c>
      <c r="R15" s="65">
        <v>8831583</v>
      </c>
      <c r="S15" s="65">
        <v>2943861</v>
      </c>
      <c r="T15" s="65">
        <v>2943861</v>
      </c>
      <c r="U15" s="65"/>
      <c r="V15" s="65">
        <v>5887722</v>
      </c>
      <c r="W15" s="65">
        <v>26494749</v>
      </c>
      <c r="X15" s="65">
        <v>340832</v>
      </c>
      <c r="Y15" s="65">
        <v>26153917</v>
      </c>
      <c r="Z15" s="145">
        <v>7673.55</v>
      </c>
      <c r="AA15" s="67">
        <v>340832</v>
      </c>
    </row>
    <row r="16" spans="1:27" ht="13.5">
      <c r="A16" s="264" t="s">
        <v>154</v>
      </c>
      <c r="B16" s="197"/>
      <c r="C16" s="160"/>
      <c r="D16" s="160"/>
      <c r="E16" s="64">
        <v>11638000</v>
      </c>
      <c r="F16" s="65">
        <v>10643237</v>
      </c>
      <c r="G16" s="164"/>
      <c r="H16" s="164">
        <v>700000</v>
      </c>
      <c r="I16" s="164">
        <v>700000</v>
      </c>
      <c r="J16" s="65">
        <v>1400000</v>
      </c>
      <c r="K16" s="164">
        <v>700000</v>
      </c>
      <c r="L16" s="164">
        <v>700000</v>
      </c>
      <c r="M16" s="65">
        <v>700000</v>
      </c>
      <c r="N16" s="164">
        <v>2100000</v>
      </c>
      <c r="O16" s="164">
        <v>700000</v>
      </c>
      <c r="P16" s="164">
        <v>700000</v>
      </c>
      <c r="Q16" s="65">
        <v>700000</v>
      </c>
      <c r="R16" s="164">
        <v>2100000</v>
      </c>
      <c r="S16" s="164">
        <v>700000</v>
      </c>
      <c r="T16" s="65">
        <v>700000</v>
      </c>
      <c r="U16" s="164"/>
      <c r="V16" s="164">
        <v>1400000</v>
      </c>
      <c r="W16" s="164">
        <v>7000000</v>
      </c>
      <c r="X16" s="65">
        <v>10643237</v>
      </c>
      <c r="Y16" s="164">
        <v>-3643237</v>
      </c>
      <c r="Z16" s="146">
        <v>-34.23</v>
      </c>
      <c r="AA16" s="239">
        <v>10643237</v>
      </c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>
        <v>700000</v>
      </c>
      <c r="H18" s="65"/>
      <c r="I18" s="65"/>
      <c r="J18" s="65">
        <v>700000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>
        <v>700000</v>
      </c>
      <c r="X18" s="65"/>
      <c r="Y18" s="65">
        <v>700000</v>
      </c>
      <c r="Z18" s="145"/>
      <c r="AA18" s="67"/>
    </row>
    <row r="19" spans="1:27" ht="13.5">
      <c r="A19" s="264" t="s">
        <v>157</v>
      </c>
      <c r="B19" s="197" t="s">
        <v>99</v>
      </c>
      <c r="C19" s="160"/>
      <c r="D19" s="160"/>
      <c r="E19" s="64">
        <v>177267000</v>
      </c>
      <c r="F19" s="65">
        <v>134644528</v>
      </c>
      <c r="G19" s="65">
        <v>152306970</v>
      </c>
      <c r="H19" s="65">
        <v>152316967</v>
      </c>
      <c r="I19" s="65">
        <v>152376422</v>
      </c>
      <c r="J19" s="65">
        <v>457000359</v>
      </c>
      <c r="K19" s="65">
        <v>152376422</v>
      </c>
      <c r="L19" s="65">
        <v>152376422</v>
      </c>
      <c r="M19" s="65">
        <v>145266921</v>
      </c>
      <c r="N19" s="65">
        <v>450019765</v>
      </c>
      <c r="O19" s="65">
        <v>145267622</v>
      </c>
      <c r="P19" s="65">
        <v>145270278</v>
      </c>
      <c r="Q19" s="65">
        <v>145539728</v>
      </c>
      <c r="R19" s="65">
        <v>436077628</v>
      </c>
      <c r="S19" s="65">
        <v>145554222</v>
      </c>
      <c r="T19" s="65">
        <v>145773570</v>
      </c>
      <c r="U19" s="65"/>
      <c r="V19" s="65">
        <v>291327792</v>
      </c>
      <c r="W19" s="65">
        <v>1634425544</v>
      </c>
      <c r="X19" s="65">
        <v>134644528</v>
      </c>
      <c r="Y19" s="65">
        <v>1499781016</v>
      </c>
      <c r="Z19" s="145">
        <v>1113.88</v>
      </c>
      <c r="AA19" s="67">
        <v>134644528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>
        <v>13808861</v>
      </c>
      <c r="H23" s="164">
        <v>15757415</v>
      </c>
      <c r="I23" s="164">
        <v>18893540</v>
      </c>
      <c r="J23" s="65">
        <v>48459816</v>
      </c>
      <c r="K23" s="164">
        <v>21058705</v>
      </c>
      <c r="L23" s="164">
        <v>18114844</v>
      </c>
      <c r="M23" s="65">
        <v>23906670</v>
      </c>
      <c r="N23" s="164">
        <v>63080219</v>
      </c>
      <c r="O23" s="164">
        <v>23906670</v>
      </c>
      <c r="P23" s="164">
        <v>23922010</v>
      </c>
      <c r="Q23" s="65">
        <v>25701047</v>
      </c>
      <c r="R23" s="164">
        <v>73529727</v>
      </c>
      <c r="S23" s="164">
        <v>27900650</v>
      </c>
      <c r="T23" s="65">
        <v>30270905</v>
      </c>
      <c r="U23" s="164"/>
      <c r="V23" s="164">
        <v>58171555</v>
      </c>
      <c r="W23" s="164">
        <v>243241317</v>
      </c>
      <c r="X23" s="65"/>
      <c r="Y23" s="164">
        <v>243241317</v>
      </c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0</v>
      </c>
      <c r="D24" s="177">
        <f>SUM(D15:D23)</f>
        <v>0</v>
      </c>
      <c r="E24" s="81">
        <f t="shared" si="1"/>
        <v>189280000</v>
      </c>
      <c r="F24" s="82">
        <f t="shared" si="1"/>
        <v>145628597</v>
      </c>
      <c r="G24" s="82">
        <f t="shared" si="1"/>
        <v>169759692</v>
      </c>
      <c r="H24" s="82">
        <f t="shared" si="1"/>
        <v>171718243</v>
      </c>
      <c r="I24" s="82">
        <f t="shared" si="1"/>
        <v>171969962</v>
      </c>
      <c r="J24" s="82">
        <f t="shared" si="1"/>
        <v>513447897</v>
      </c>
      <c r="K24" s="82">
        <f t="shared" si="1"/>
        <v>174135127</v>
      </c>
      <c r="L24" s="82">
        <f t="shared" si="1"/>
        <v>174135127</v>
      </c>
      <c r="M24" s="82">
        <f t="shared" si="1"/>
        <v>172817452</v>
      </c>
      <c r="N24" s="82">
        <f t="shared" si="1"/>
        <v>521087706</v>
      </c>
      <c r="O24" s="82">
        <f t="shared" si="1"/>
        <v>172818153</v>
      </c>
      <c r="P24" s="82">
        <f t="shared" si="1"/>
        <v>172836149</v>
      </c>
      <c r="Q24" s="82">
        <f t="shared" si="1"/>
        <v>174884636</v>
      </c>
      <c r="R24" s="82">
        <f t="shared" si="1"/>
        <v>520538938</v>
      </c>
      <c r="S24" s="82">
        <f t="shared" si="1"/>
        <v>177098733</v>
      </c>
      <c r="T24" s="82">
        <f t="shared" si="1"/>
        <v>179688336</v>
      </c>
      <c r="U24" s="82">
        <f t="shared" si="1"/>
        <v>0</v>
      </c>
      <c r="V24" s="82">
        <f t="shared" si="1"/>
        <v>356787069</v>
      </c>
      <c r="W24" s="82">
        <f t="shared" si="1"/>
        <v>1911861610</v>
      </c>
      <c r="X24" s="82">
        <f t="shared" si="1"/>
        <v>145628597</v>
      </c>
      <c r="Y24" s="82">
        <f t="shared" si="1"/>
        <v>1766233013</v>
      </c>
      <c r="Z24" s="227">
        <f>+IF(X24&lt;&gt;0,+(Y24/X24)*100,0)</f>
        <v>1212.8339140697758</v>
      </c>
      <c r="AA24" s="84">
        <f>SUM(AA15:AA23)</f>
        <v>145628597</v>
      </c>
    </row>
    <row r="25" spans="1:27" ht="13.5">
      <c r="A25" s="265" t="s">
        <v>162</v>
      </c>
      <c r="B25" s="266"/>
      <c r="C25" s="177">
        <f aca="true" t="shared" si="2" ref="C25:Y25">+C12+C24</f>
        <v>0</v>
      </c>
      <c r="D25" s="177">
        <f>+D12+D24</f>
        <v>0</v>
      </c>
      <c r="E25" s="77">
        <f t="shared" si="2"/>
        <v>241140000</v>
      </c>
      <c r="F25" s="78">
        <f t="shared" si="2"/>
        <v>184420554</v>
      </c>
      <c r="G25" s="78">
        <f t="shared" si="2"/>
        <v>325505430</v>
      </c>
      <c r="H25" s="78">
        <f t="shared" si="2"/>
        <v>325124779</v>
      </c>
      <c r="I25" s="78">
        <f t="shared" si="2"/>
        <v>330152437</v>
      </c>
      <c r="J25" s="78">
        <f t="shared" si="2"/>
        <v>980782646</v>
      </c>
      <c r="K25" s="78">
        <f t="shared" si="2"/>
        <v>331948530</v>
      </c>
      <c r="L25" s="78">
        <f t="shared" si="2"/>
        <v>358273655</v>
      </c>
      <c r="M25" s="78">
        <f t="shared" si="2"/>
        <v>365944161</v>
      </c>
      <c r="N25" s="78">
        <f t="shared" si="2"/>
        <v>1056166346</v>
      </c>
      <c r="O25" s="78">
        <f t="shared" si="2"/>
        <v>379942181</v>
      </c>
      <c r="P25" s="78">
        <f t="shared" si="2"/>
        <v>380829750</v>
      </c>
      <c r="Q25" s="78">
        <f t="shared" si="2"/>
        <v>397242814</v>
      </c>
      <c r="R25" s="78">
        <f t="shared" si="2"/>
        <v>1158014745</v>
      </c>
      <c r="S25" s="78">
        <f t="shared" si="2"/>
        <v>397928148</v>
      </c>
      <c r="T25" s="78">
        <f t="shared" si="2"/>
        <v>396031933</v>
      </c>
      <c r="U25" s="78">
        <f t="shared" si="2"/>
        <v>0</v>
      </c>
      <c r="V25" s="78">
        <f t="shared" si="2"/>
        <v>793960081</v>
      </c>
      <c r="W25" s="78">
        <f t="shared" si="2"/>
        <v>3988923818</v>
      </c>
      <c r="X25" s="78">
        <f t="shared" si="2"/>
        <v>184420554</v>
      </c>
      <c r="Y25" s="78">
        <f t="shared" si="2"/>
        <v>3804503264</v>
      </c>
      <c r="Z25" s="179">
        <f>+IF(X25&lt;&gt;0,+(Y25/X25)*100,0)</f>
        <v>2062.949699196761</v>
      </c>
      <c r="AA25" s="79">
        <f>+AA12+AA24</f>
        <v>184420554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>
        <v>4297816</v>
      </c>
      <c r="H29" s="65">
        <v>1305406</v>
      </c>
      <c r="I29" s="65">
        <v>1301024</v>
      </c>
      <c r="J29" s="65">
        <v>6904246</v>
      </c>
      <c r="K29" s="65">
        <v>1301024</v>
      </c>
      <c r="L29" s="65">
        <v>1301024</v>
      </c>
      <c r="M29" s="65">
        <v>8548464</v>
      </c>
      <c r="N29" s="65">
        <v>11150512</v>
      </c>
      <c r="O29" s="65">
        <v>10397739</v>
      </c>
      <c r="P29" s="65">
        <v>2152382</v>
      </c>
      <c r="Q29" s="65">
        <v>2153019</v>
      </c>
      <c r="R29" s="65">
        <v>14703140</v>
      </c>
      <c r="S29" s="65">
        <v>2153019</v>
      </c>
      <c r="T29" s="65">
        <v>2153019</v>
      </c>
      <c r="U29" s="65"/>
      <c r="V29" s="65">
        <v>4306038</v>
      </c>
      <c r="W29" s="65">
        <v>37063936</v>
      </c>
      <c r="X29" s="65"/>
      <c r="Y29" s="65">
        <v>37063936</v>
      </c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>
        <v>1156000</v>
      </c>
      <c r="F30" s="65">
        <v>1051069</v>
      </c>
      <c r="G30" s="65">
        <v>777498</v>
      </c>
      <c r="H30" s="65">
        <v>777498</v>
      </c>
      <c r="I30" s="65">
        <v>777498</v>
      </c>
      <c r="J30" s="65">
        <v>2332494</v>
      </c>
      <c r="K30" s="65">
        <v>777499</v>
      </c>
      <c r="L30" s="65">
        <v>776135</v>
      </c>
      <c r="M30" s="65">
        <v>776135</v>
      </c>
      <c r="N30" s="65">
        <v>2329769</v>
      </c>
      <c r="O30" s="65">
        <v>607269</v>
      </c>
      <c r="P30" s="65">
        <v>607249</v>
      </c>
      <c r="Q30" s="65">
        <v>418993</v>
      </c>
      <c r="R30" s="65">
        <v>1633511</v>
      </c>
      <c r="S30" s="65">
        <v>41899</v>
      </c>
      <c r="T30" s="65">
        <v>418993</v>
      </c>
      <c r="U30" s="65"/>
      <c r="V30" s="65">
        <v>460892</v>
      </c>
      <c r="W30" s="65">
        <v>6756666</v>
      </c>
      <c r="X30" s="65">
        <v>1051069</v>
      </c>
      <c r="Y30" s="65">
        <v>5705597</v>
      </c>
      <c r="Z30" s="145">
        <v>542.84</v>
      </c>
      <c r="AA30" s="67">
        <v>1051069</v>
      </c>
    </row>
    <row r="31" spans="1:27" ht="13.5">
      <c r="A31" s="264" t="s">
        <v>166</v>
      </c>
      <c r="B31" s="197"/>
      <c r="C31" s="160"/>
      <c r="D31" s="160"/>
      <c r="E31" s="64">
        <v>1572000</v>
      </c>
      <c r="F31" s="65">
        <v>1429497</v>
      </c>
      <c r="G31" s="65">
        <v>1257731</v>
      </c>
      <c r="H31" s="65">
        <v>1257731</v>
      </c>
      <c r="I31" s="65">
        <v>5955093</v>
      </c>
      <c r="J31" s="65">
        <v>8470555</v>
      </c>
      <c r="K31" s="65">
        <v>1257731</v>
      </c>
      <c r="L31" s="65">
        <v>1257731</v>
      </c>
      <c r="M31" s="65">
        <v>1257731</v>
      </c>
      <c r="N31" s="65">
        <v>3773193</v>
      </c>
      <c r="O31" s="65">
        <v>1257731</v>
      </c>
      <c r="P31" s="65">
        <v>1257981</v>
      </c>
      <c r="Q31" s="65">
        <v>1260631</v>
      </c>
      <c r="R31" s="65">
        <v>3776343</v>
      </c>
      <c r="S31" s="65">
        <v>1263643</v>
      </c>
      <c r="T31" s="65">
        <v>1264755</v>
      </c>
      <c r="U31" s="65"/>
      <c r="V31" s="65">
        <v>2528398</v>
      </c>
      <c r="W31" s="65">
        <v>18548489</v>
      </c>
      <c r="X31" s="65">
        <v>1429497</v>
      </c>
      <c r="Y31" s="65">
        <v>17118992</v>
      </c>
      <c r="Z31" s="145">
        <v>1197.55</v>
      </c>
      <c r="AA31" s="67">
        <v>1429497</v>
      </c>
    </row>
    <row r="32" spans="1:27" ht="13.5">
      <c r="A32" s="264" t="s">
        <v>167</v>
      </c>
      <c r="B32" s="197" t="s">
        <v>94</v>
      </c>
      <c r="C32" s="160"/>
      <c r="D32" s="160"/>
      <c r="E32" s="64">
        <v>22146000</v>
      </c>
      <c r="F32" s="65">
        <v>3863091</v>
      </c>
      <c r="G32" s="65">
        <v>93529485</v>
      </c>
      <c r="H32" s="65">
        <v>98608378</v>
      </c>
      <c r="I32" s="65">
        <v>99353250</v>
      </c>
      <c r="J32" s="65">
        <v>291491113</v>
      </c>
      <c r="K32" s="65">
        <v>105365046</v>
      </c>
      <c r="L32" s="65">
        <v>132373044</v>
      </c>
      <c r="M32" s="65">
        <v>122781297</v>
      </c>
      <c r="N32" s="65">
        <v>360519387</v>
      </c>
      <c r="O32" s="65">
        <v>135423602</v>
      </c>
      <c r="P32" s="65">
        <v>139276102</v>
      </c>
      <c r="Q32" s="65">
        <v>165205364</v>
      </c>
      <c r="R32" s="65">
        <v>439905068</v>
      </c>
      <c r="S32" s="65">
        <v>167771663</v>
      </c>
      <c r="T32" s="65">
        <v>178389887</v>
      </c>
      <c r="U32" s="65"/>
      <c r="V32" s="65">
        <v>346161550</v>
      </c>
      <c r="W32" s="65">
        <v>1438077118</v>
      </c>
      <c r="X32" s="65">
        <v>3863091</v>
      </c>
      <c r="Y32" s="65">
        <v>1434214027</v>
      </c>
      <c r="Z32" s="145">
        <v>37126.07</v>
      </c>
      <c r="AA32" s="67">
        <v>3863091</v>
      </c>
    </row>
    <row r="33" spans="1:27" ht="13.5">
      <c r="A33" s="264" t="s">
        <v>168</v>
      </c>
      <c r="B33" s="197"/>
      <c r="C33" s="160"/>
      <c r="D33" s="160"/>
      <c r="E33" s="64">
        <v>4349000</v>
      </c>
      <c r="F33" s="65">
        <v>28771134</v>
      </c>
      <c r="G33" s="65">
        <v>64916235</v>
      </c>
      <c r="H33" s="65">
        <v>64916236</v>
      </c>
      <c r="I33" s="65">
        <v>64916236</v>
      </c>
      <c r="J33" s="65">
        <v>194748707</v>
      </c>
      <c r="K33" s="65">
        <v>64916235</v>
      </c>
      <c r="L33" s="65">
        <v>64917599</v>
      </c>
      <c r="M33" s="65">
        <v>62534258</v>
      </c>
      <c r="N33" s="65">
        <v>192368092</v>
      </c>
      <c r="O33" s="65">
        <v>62534259</v>
      </c>
      <c r="P33" s="65">
        <v>62534258</v>
      </c>
      <c r="Q33" s="65">
        <v>62562277</v>
      </c>
      <c r="R33" s="65">
        <v>187630794</v>
      </c>
      <c r="S33" s="65">
        <v>62534258</v>
      </c>
      <c r="T33" s="65">
        <v>62534258</v>
      </c>
      <c r="U33" s="65"/>
      <c r="V33" s="65">
        <v>125068516</v>
      </c>
      <c r="W33" s="65">
        <v>699816109</v>
      </c>
      <c r="X33" s="65">
        <v>28771134</v>
      </c>
      <c r="Y33" s="65">
        <v>671044975</v>
      </c>
      <c r="Z33" s="145">
        <v>2332.35</v>
      </c>
      <c r="AA33" s="67">
        <v>28771134</v>
      </c>
    </row>
    <row r="34" spans="1:27" ht="13.5">
      <c r="A34" s="265" t="s">
        <v>58</v>
      </c>
      <c r="B34" s="266"/>
      <c r="C34" s="177">
        <f aca="true" t="shared" si="3" ref="C34:Y34">SUM(C29:C33)</f>
        <v>0</v>
      </c>
      <c r="D34" s="177">
        <f>SUM(D29:D33)</f>
        <v>0</v>
      </c>
      <c r="E34" s="77">
        <f t="shared" si="3"/>
        <v>29223000</v>
      </c>
      <c r="F34" s="78">
        <f t="shared" si="3"/>
        <v>35114791</v>
      </c>
      <c r="G34" s="78">
        <f t="shared" si="3"/>
        <v>164778765</v>
      </c>
      <c r="H34" s="78">
        <f t="shared" si="3"/>
        <v>166865249</v>
      </c>
      <c r="I34" s="78">
        <f t="shared" si="3"/>
        <v>172303101</v>
      </c>
      <c r="J34" s="78">
        <f t="shared" si="3"/>
        <v>503947115</v>
      </c>
      <c r="K34" s="78">
        <f t="shared" si="3"/>
        <v>173617535</v>
      </c>
      <c r="L34" s="78">
        <f t="shared" si="3"/>
        <v>200625533</v>
      </c>
      <c r="M34" s="78">
        <f t="shared" si="3"/>
        <v>195897885</v>
      </c>
      <c r="N34" s="78">
        <f t="shared" si="3"/>
        <v>570140953</v>
      </c>
      <c r="O34" s="78">
        <f t="shared" si="3"/>
        <v>210220600</v>
      </c>
      <c r="P34" s="78">
        <f t="shared" si="3"/>
        <v>205827972</v>
      </c>
      <c r="Q34" s="78">
        <f t="shared" si="3"/>
        <v>231600284</v>
      </c>
      <c r="R34" s="78">
        <f t="shared" si="3"/>
        <v>647648856</v>
      </c>
      <c r="S34" s="78">
        <f t="shared" si="3"/>
        <v>233764482</v>
      </c>
      <c r="T34" s="78">
        <f t="shared" si="3"/>
        <v>244760912</v>
      </c>
      <c r="U34" s="78">
        <f t="shared" si="3"/>
        <v>0</v>
      </c>
      <c r="V34" s="78">
        <f t="shared" si="3"/>
        <v>478525394</v>
      </c>
      <c r="W34" s="78">
        <f t="shared" si="3"/>
        <v>2200262318</v>
      </c>
      <c r="X34" s="78">
        <f t="shared" si="3"/>
        <v>35114791</v>
      </c>
      <c r="Y34" s="78">
        <f t="shared" si="3"/>
        <v>2165147527</v>
      </c>
      <c r="Z34" s="179">
        <f>+IF(X34&lt;&gt;0,+(Y34/X34)*100,0)</f>
        <v>6165.913181713085</v>
      </c>
      <c r="AA34" s="79">
        <f>SUM(AA29:AA33)</f>
        <v>35114791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>
        <v>9086000</v>
      </c>
      <c r="F37" s="65">
        <v>8907523</v>
      </c>
      <c r="G37" s="65">
        <v>8177723</v>
      </c>
      <c r="H37" s="65">
        <v>8239721</v>
      </c>
      <c r="I37" s="65">
        <v>8177721</v>
      </c>
      <c r="J37" s="65">
        <v>24595165</v>
      </c>
      <c r="K37" s="65">
        <v>8177721</v>
      </c>
      <c r="L37" s="65">
        <v>8177721</v>
      </c>
      <c r="M37" s="65">
        <v>8177721</v>
      </c>
      <c r="N37" s="65">
        <v>24533163</v>
      </c>
      <c r="O37" s="65">
        <v>8177721</v>
      </c>
      <c r="P37" s="65">
        <v>8177721</v>
      </c>
      <c r="Q37" s="65">
        <v>8606858</v>
      </c>
      <c r="R37" s="65">
        <v>24962300</v>
      </c>
      <c r="S37" s="65">
        <v>8606858</v>
      </c>
      <c r="T37" s="65">
        <v>8606858</v>
      </c>
      <c r="U37" s="65"/>
      <c r="V37" s="65">
        <v>17213716</v>
      </c>
      <c r="W37" s="65">
        <v>91304344</v>
      </c>
      <c r="X37" s="65">
        <v>8907523</v>
      </c>
      <c r="Y37" s="65">
        <v>82396821</v>
      </c>
      <c r="Z37" s="145">
        <v>925.03</v>
      </c>
      <c r="AA37" s="67">
        <v>8907523</v>
      </c>
    </row>
    <row r="38" spans="1:27" ht="13.5">
      <c r="A38" s="264" t="s">
        <v>168</v>
      </c>
      <c r="B38" s="197"/>
      <c r="C38" s="160"/>
      <c r="D38" s="160"/>
      <c r="E38" s="64">
        <v>75000</v>
      </c>
      <c r="F38" s="65">
        <v>68200</v>
      </c>
      <c r="G38" s="65">
        <v>62000</v>
      </c>
      <c r="H38" s="65"/>
      <c r="I38" s="65">
        <v>62000</v>
      </c>
      <c r="J38" s="65">
        <v>124000</v>
      </c>
      <c r="K38" s="65">
        <v>62000</v>
      </c>
      <c r="L38" s="65">
        <v>62000</v>
      </c>
      <c r="M38" s="65">
        <v>429136</v>
      </c>
      <c r="N38" s="65">
        <v>553136</v>
      </c>
      <c r="O38" s="65">
        <v>429136</v>
      </c>
      <c r="P38" s="65">
        <v>429136</v>
      </c>
      <c r="Q38" s="65"/>
      <c r="R38" s="65">
        <v>858272</v>
      </c>
      <c r="S38" s="65"/>
      <c r="T38" s="65"/>
      <c r="U38" s="65"/>
      <c r="V38" s="65"/>
      <c r="W38" s="65">
        <v>1535408</v>
      </c>
      <c r="X38" s="65">
        <v>68200</v>
      </c>
      <c r="Y38" s="65">
        <v>1467208</v>
      </c>
      <c r="Z38" s="145">
        <v>2151.33</v>
      </c>
      <c r="AA38" s="67">
        <v>68200</v>
      </c>
    </row>
    <row r="39" spans="1:27" ht="13.5">
      <c r="A39" s="265" t="s">
        <v>59</v>
      </c>
      <c r="B39" s="268"/>
      <c r="C39" s="177">
        <f aca="true" t="shared" si="4" ref="C39:Y39">SUM(C37:C38)</f>
        <v>0</v>
      </c>
      <c r="D39" s="177">
        <f>SUM(D37:D38)</f>
        <v>0</v>
      </c>
      <c r="E39" s="81">
        <f t="shared" si="4"/>
        <v>9161000</v>
      </c>
      <c r="F39" s="82">
        <f t="shared" si="4"/>
        <v>8975723</v>
      </c>
      <c r="G39" s="82">
        <f t="shared" si="4"/>
        <v>8239723</v>
      </c>
      <c r="H39" s="82">
        <f t="shared" si="4"/>
        <v>8239721</v>
      </c>
      <c r="I39" s="82">
        <f t="shared" si="4"/>
        <v>8239721</v>
      </c>
      <c r="J39" s="82">
        <f t="shared" si="4"/>
        <v>24719165</v>
      </c>
      <c r="K39" s="82">
        <f t="shared" si="4"/>
        <v>8239721</v>
      </c>
      <c r="L39" s="82">
        <f t="shared" si="4"/>
        <v>8239721</v>
      </c>
      <c r="M39" s="82">
        <f t="shared" si="4"/>
        <v>8606857</v>
      </c>
      <c r="N39" s="82">
        <f t="shared" si="4"/>
        <v>25086299</v>
      </c>
      <c r="O39" s="82">
        <f t="shared" si="4"/>
        <v>8606857</v>
      </c>
      <c r="P39" s="82">
        <f t="shared" si="4"/>
        <v>8606857</v>
      </c>
      <c r="Q39" s="82">
        <f t="shared" si="4"/>
        <v>8606858</v>
      </c>
      <c r="R39" s="82">
        <f t="shared" si="4"/>
        <v>25820572</v>
      </c>
      <c r="S39" s="82">
        <f t="shared" si="4"/>
        <v>8606858</v>
      </c>
      <c r="T39" s="82">
        <f t="shared" si="4"/>
        <v>8606858</v>
      </c>
      <c r="U39" s="82">
        <f t="shared" si="4"/>
        <v>0</v>
      </c>
      <c r="V39" s="82">
        <f t="shared" si="4"/>
        <v>17213716</v>
      </c>
      <c r="W39" s="82">
        <f t="shared" si="4"/>
        <v>92839752</v>
      </c>
      <c r="X39" s="82">
        <f t="shared" si="4"/>
        <v>8975723</v>
      </c>
      <c r="Y39" s="82">
        <f t="shared" si="4"/>
        <v>83864029</v>
      </c>
      <c r="Z39" s="227">
        <f>+IF(X39&lt;&gt;0,+(Y39/X39)*100,0)</f>
        <v>934.3428824619476</v>
      </c>
      <c r="AA39" s="84">
        <f>SUM(AA37:AA38)</f>
        <v>8975723</v>
      </c>
    </row>
    <row r="40" spans="1:27" ht="13.5">
      <c r="A40" s="265" t="s">
        <v>170</v>
      </c>
      <c r="B40" s="266"/>
      <c r="C40" s="177">
        <f aca="true" t="shared" si="5" ref="C40:Y40">+C34+C39</f>
        <v>0</v>
      </c>
      <c r="D40" s="177">
        <f>+D34+D39</f>
        <v>0</v>
      </c>
      <c r="E40" s="77">
        <f t="shared" si="5"/>
        <v>38384000</v>
      </c>
      <c r="F40" s="78">
        <f t="shared" si="5"/>
        <v>44090514</v>
      </c>
      <c r="G40" s="78">
        <f t="shared" si="5"/>
        <v>173018488</v>
      </c>
      <c r="H40" s="78">
        <f t="shared" si="5"/>
        <v>175104970</v>
      </c>
      <c r="I40" s="78">
        <f t="shared" si="5"/>
        <v>180542822</v>
      </c>
      <c r="J40" s="78">
        <f t="shared" si="5"/>
        <v>528666280</v>
      </c>
      <c r="K40" s="78">
        <f t="shared" si="5"/>
        <v>181857256</v>
      </c>
      <c r="L40" s="78">
        <f t="shared" si="5"/>
        <v>208865254</v>
      </c>
      <c r="M40" s="78">
        <f t="shared" si="5"/>
        <v>204504742</v>
      </c>
      <c r="N40" s="78">
        <f t="shared" si="5"/>
        <v>595227252</v>
      </c>
      <c r="O40" s="78">
        <f t="shared" si="5"/>
        <v>218827457</v>
      </c>
      <c r="P40" s="78">
        <f t="shared" si="5"/>
        <v>214434829</v>
      </c>
      <c r="Q40" s="78">
        <f t="shared" si="5"/>
        <v>240207142</v>
      </c>
      <c r="R40" s="78">
        <f t="shared" si="5"/>
        <v>673469428</v>
      </c>
      <c r="S40" s="78">
        <f t="shared" si="5"/>
        <v>242371340</v>
      </c>
      <c r="T40" s="78">
        <f t="shared" si="5"/>
        <v>253367770</v>
      </c>
      <c r="U40" s="78">
        <f t="shared" si="5"/>
        <v>0</v>
      </c>
      <c r="V40" s="78">
        <f t="shared" si="5"/>
        <v>495739110</v>
      </c>
      <c r="W40" s="78">
        <f t="shared" si="5"/>
        <v>2293102070</v>
      </c>
      <c r="X40" s="78">
        <f t="shared" si="5"/>
        <v>44090514</v>
      </c>
      <c r="Y40" s="78">
        <f t="shared" si="5"/>
        <v>2249011556</v>
      </c>
      <c r="Z40" s="179">
        <f>+IF(X40&lt;&gt;0,+(Y40/X40)*100,0)</f>
        <v>5100.896659993576</v>
      </c>
      <c r="AA40" s="79">
        <f>+AA34+AA39</f>
        <v>44090514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0</v>
      </c>
      <c r="D42" s="272">
        <f>+D25-D40</f>
        <v>0</v>
      </c>
      <c r="E42" s="273">
        <f t="shared" si="6"/>
        <v>202756000</v>
      </c>
      <c r="F42" s="274">
        <f t="shared" si="6"/>
        <v>140330040</v>
      </c>
      <c r="G42" s="274">
        <f t="shared" si="6"/>
        <v>152486942</v>
      </c>
      <c r="H42" s="274">
        <f t="shared" si="6"/>
        <v>150019809</v>
      </c>
      <c r="I42" s="274">
        <f t="shared" si="6"/>
        <v>149609615</v>
      </c>
      <c r="J42" s="274">
        <f t="shared" si="6"/>
        <v>452116366</v>
      </c>
      <c r="K42" s="274">
        <f t="shared" si="6"/>
        <v>150091274</v>
      </c>
      <c r="L42" s="274">
        <f t="shared" si="6"/>
        <v>149408401</v>
      </c>
      <c r="M42" s="274">
        <f t="shared" si="6"/>
        <v>161439419</v>
      </c>
      <c r="N42" s="274">
        <f t="shared" si="6"/>
        <v>460939094</v>
      </c>
      <c r="O42" s="274">
        <f t="shared" si="6"/>
        <v>161114724</v>
      </c>
      <c r="P42" s="274">
        <f t="shared" si="6"/>
        <v>166394921</v>
      </c>
      <c r="Q42" s="274">
        <f t="shared" si="6"/>
        <v>157035672</v>
      </c>
      <c r="R42" s="274">
        <f t="shared" si="6"/>
        <v>484545317</v>
      </c>
      <c r="S42" s="274">
        <f t="shared" si="6"/>
        <v>155556808</v>
      </c>
      <c r="T42" s="274">
        <f t="shared" si="6"/>
        <v>142664163</v>
      </c>
      <c r="U42" s="274">
        <f t="shared" si="6"/>
        <v>0</v>
      </c>
      <c r="V42" s="274">
        <f t="shared" si="6"/>
        <v>298220971</v>
      </c>
      <c r="W42" s="274">
        <f t="shared" si="6"/>
        <v>1695821748</v>
      </c>
      <c r="X42" s="274">
        <f t="shared" si="6"/>
        <v>140330040</v>
      </c>
      <c r="Y42" s="274">
        <f t="shared" si="6"/>
        <v>1555491708</v>
      </c>
      <c r="Z42" s="275">
        <f>+IF(X42&lt;&gt;0,+(Y42/X42)*100,0)</f>
        <v>1108.4524083368037</v>
      </c>
      <c r="AA42" s="276">
        <f>+AA25-AA40</f>
        <v>140330040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/>
      <c r="D45" s="160"/>
      <c r="E45" s="64">
        <v>119647000</v>
      </c>
      <c r="F45" s="65">
        <v>64776360</v>
      </c>
      <c r="G45" s="65">
        <v>149679250</v>
      </c>
      <c r="H45" s="65">
        <v>150019809</v>
      </c>
      <c r="I45" s="65">
        <v>149609615</v>
      </c>
      <c r="J45" s="65">
        <v>449308674</v>
      </c>
      <c r="K45" s="65">
        <v>150091274</v>
      </c>
      <c r="L45" s="65">
        <v>149393401</v>
      </c>
      <c r="M45" s="65">
        <v>161439419</v>
      </c>
      <c r="N45" s="65">
        <v>460924094</v>
      </c>
      <c r="O45" s="65">
        <v>161114724</v>
      </c>
      <c r="P45" s="65">
        <v>166394921</v>
      </c>
      <c r="Q45" s="65">
        <v>157035672</v>
      </c>
      <c r="R45" s="65">
        <v>484545317</v>
      </c>
      <c r="S45" s="65">
        <v>155556808</v>
      </c>
      <c r="T45" s="65">
        <v>142664163</v>
      </c>
      <c r="U45" s="65"/>
      <c r="V45" s="65">
        <v>298220971</v>
      </c>
      <c r="W45" s="65">
        <v>1692999056</v>
      </c>
      <c r="X45" s="65">
        <v>64776360</v>
      </c>
      <c r="Y45" s="65">
        <v>1628222696</v>
      </c>
      <c r="Z45" s="144">
        <v>2513.61</v>
      </c>
      <c r="AA45" s="67">
        <v>64776360</v>
      </c>
    </row>
    <row r="46" spans="1:27" ht="13.5">
      <c r="A46" s="264" t="s">
        <v>174</v>
      </c>
      <c r="B46" s="197" t="s">
        <v>94</v>
      </c>
      <c r="C46" s="160"/>
      <c r="D46" s="160"/>
      <c r="E46" s="64">
        <v>83109000</v>
      </c>
      <c r="F46" s="65">
        <v>75553680</v>
      </c>
      <c r="G46" s="65">
        <v>2807692</v>
      </c>
      <c r="H46" s="65"/>
      <c r="I46" s="65"/>
      <c r="J46" s="65">
        <v>2807692</v>
      </c>
      <c r="K46" s="65"/>
      <c r="L46" s="65">
        <v>15000</v>
      </c>
      <c r="M46" s="65"/>
      <c r="N46" s="65">
        <v>15000</v>
      </c>
      <c r="O46" s="65"/>
      <c r="P46" s="65"/>
      <c r="Q46" s="65"/>
      <c r="R46" s="65"/>
      <c r="S46" s="65"/>
      <c r="T46" s="65"/>
      <c r="U46" s="65"/>
      <c r="V46" s="65"/>
      <c r="W46" s="65">
        <v>2822692</v>
      </c>
      <c r="X46" s="65">
        <v>75553680</v>
      </c>
      <c r="Y46" s="65">
        <v>-72730988</v>
      </c>
      <c r="Z46" s="144">
        <v>-96.26</v>
      </c>
      <c r="AA46" s="67">
        <v>75553680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0</v>
      </c>
      <c r="D48" s="232">
        <f>SUM(D45:D47)</f>
        <v>0</v>
      </c>
      <c r="E48" s="279">
        <f t="shared" si="7"/>
        <v>202756000</v>
      </c>
      <c r="F48" s="234">
        <f t="shared" si="7"/>
        <v>140330040</v>
      </c>
      <c r="G48" s="234">
        <f t="shared" si="7"/>
        <v>152486942</v>
      </c>
      <c r="H48" s="234">
        <f t="shared" si="7"/>
        <v>150019809</v>
      </c>
      <c r="I48" s="234">
        <f t="shared" si="7"/>
        <v>149609615</v>
      </c>
      <c r="J48" s="234">
        <f t="shared" si="7"/>
        <v>452116366</v>
      </c>
      <c r="K48" s="234">
        <f t="shared" si="7"/>
        <v>150091274</v>
      </c>
      <c r="L48" s="234">
        <f t="shared" si="7"/>
        <v>149408401</v>
      </c>
      <c r="M48" s="234">
        <f t="shared" si="7"/>
        <v>161439419</v>
      </c>
      <c r="N48" s="234">
        <f t="shared" si="7"/>
        <v>460939094</v>
      </c>
      <c r="O48" s="234">
        <f t="shared" si="7"/>
        <v>161114724</v>
      </c>
      <c r="P48" s="234">
        <f t="shared" si="7"/>
        <v>166394921</v>
      </c>
      <c r="Q48" s="234">
        <f t="shared" si="7"/>
        <v>157035672</v>
      </c>
      <c r="R48" s="234">
        <f t="shared" si="7"/>
        <v>484545317</v>
      </c>
      <c r="S48" s="234">
        <f t="shared" si="7"/>
        <v>155556808</v>
      </c>
      <c r="T48" s="234">
        <f t="shared" si="7"/>
        <v>142664163</v>
      </c>
      <c r="U48" s="234">
        <f t="shared" si="7"/>
        <v>0</v>
      </c>
      <c r="V48" s="234">
        <f t="shared" si="7"/>
        <v>298220971</v>
      </c>
      <c r="W48" s="234">
        <f t="shared" si="7"/>
        <v>1695821748</v>
      </c>
      <c r="X48" s="234">
        <f t="shared" si="7"/>
        <v>140330040</v>
      </c>
      <c r="Y48" s="234">
        <f t="shared" si="7"/>
        <v>1555491708</v>
      </c>
      <c r="Z48" s="280">
        <f>+IF(X48&lt;&gt;0,+(Y48/X48)*100,0)</f>
        <v>1108.4524083368037</v>
      </c>
      <c r="AA48" s="247">
        <f>SUM(AA45:AA47)</f>
        <v>140330040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39736324</v>
      </c>
      <c r="D6" s="160">
        <v>110949279</v>
      </c>
      <c r="E6" s="64"/>
      <c r="F6" s="65">
        <v>63705082</v>
      </c>
      <c r="G6" s="65">
        <v>7210666</v>
      </c>
      <c r="H6" s="65">
        <v>16464810</v>
      </c>
      <c r="I6" s="65">
        <v>7385535</v>
      </c>
      <c r="J6" s="65">
        <v>31061011</v>
      </c>
      <c r="K6" s="65">
        <v>7873764</v>
      </c>
      <c r="L6" s="65">
        <v>6505616</v>
      </c>
      <c r="M6" s="65">
        <v>16770877</v>
      </c>
      <c r="N6" s="65">
        <v>31150257</v>
      </c>
      <c r="O6" s="65">
        <v>10194485</v>
      </c>
      <c r="P6" s="65">
        <v>10615326</v>
      </c>
      <c r="Q6" s="65">
        <v>7570574</v>
      </c>
      <c r="R6" s="65">
        <v>28380385</v>
      </c>
      <c r="S6" s="65">
        <v>3701453</v>
      </c>
      <c r="T6" s="65">
        <v>6159081</v>
      </c>
      <c r="U6" s="65">
        <v>10497092</v>
      </c>
      <c r="V6" s="65">
        <v>20357626</v>
      </c>
      <c r="W6" s="65">
        <v>110949279</v>
      </c>
      <c r="X6" s="65">
        <v>63705082</v>
      </c>
      <c r="Y6" s="65">
        <v>47244197</v>
      </c>
      <c r="Z6" s="145">
        <v>74.16</v>
      </c>
      <c r="AA6" s="67">
        <v>63705082</v>
      </c>
    </row>
    <row r="7" spans="1:27" ht="13.5">
      <c r="A7" s="264" t="s">
        <v>181</v>
      </c>
      <c r="B7" s="197" t="s">
        <v>72</v>
      </c>
      <c r="C7" s="160">
        <v>27897590</v>
      </c>
      <c r="D7" s="160">
        <v>83806000</v>
      </c>
      <c r="E7" s="64"/>
      <c r="F7" s="65">
        <v>62482140</v>
      </c>
      <c r="G7" s="65"/>
      <c r="H7" s="65">
        <v>30857000</v>
      </c>
      <c r="I7" s="65"/>
      <c r="J7" s="65">
        <v>30857000</v>
      </c>
      <c r="K7" s="65"/>
      <c r="L7" s="65">
        <v>23487000</v>
      </c>
      <c r="M7" s="65">
        <v>11848000</v>
      </c>
      <c r="N7" s="65">
        <v>35335000</v>
      </c>
      <c r="O7" s="65"/>
      <c r="P7" s="65"/>
      <c r="Q7" s="65">
        <v>17614000</v>
      </c>
      <c r="R7" s="65">
        <v>17614000</v>
      </c>
      <c r="S7" s="65"/>
      <c r="T7" s="65"/>
      <c r="U7" s="65"/>
      <c r="V7" s="65"/>
      <c r="W7" s="65">
        <v>83806000</v>
      </c>
      <c r="X7" s="65">
        <v>62482140</v>
      </c>
      <c r="Y7" s="65">
        <v>21323860</v>
      </c>
      <c r="Z7" s="145">
        <v>34.13</v>
      </c>
      <c r="AA7" s="67">
        <v>62482140</v>
      </c>
    </row>
    <row r="8" spans="1:27" ht="13.5">
      <c r="A8" s="264" t="s">
        <v>182</v>
      </c>
      <c r="B8" s="197" t="s">
        <v>72</v>
      </c>
      <c r="C8" s="160">
        <v>36632499</v>
      </c>
      <c r="D8" s="160">
        <v>15277000</v>
      </c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>
        <v>15277000</v>
      </c>
      <c r="R8" s="65">
        <v>15277000</v>
      </c>
      <c r="S8" s="65"/>
      <c r="T8" s="65"/>
      <c r="U8" s="65"/>
      <c r="V8" s="65"/>
      <c r="W8" s="65">
        <v>15277000</v>
      </c>
      <c r="X8" s="65"/>
      <c r="Y8" s="65">
        <v>15277000</v>
      </c>
      <c r="Z8" s="145"/>
      <c r="AA8" s="67"/>
    </row>
    <row r="9" spans="1:27" ht="13.5">
      <c r="A9" s="264" t="s">
        <v>183</v>
      </c>
      <c r="B9" s="197"/>
      <c r="C9" s="160">
        <v>93006</v>
      </c>
      <c r="D9" s="160">
        <v>1109594</v>
      </c>
      <c r="E9" s="64"/>
      <c r="F9" s="65">
        <v>200000</v>
      </c>
      <c r="G9" s="65"/>
      <c r="H9" s="65">
        <v>6400</v>
      </c>
      <c r="I9" s="65"/>
      <c r="J9" s="65">
        <v>6400</v>
      </c>
      <c r="K9" s="65">
        <v>4167</v>
      </c>
      <c r="L9" s="65">
        <v>4306</v>
      </c>
      <c r="M9" s="65"/>
      <c r="N9" s="65">
        <v>8473</v>
      </c>
      <c r="O9" s="65">
        <v>24721</v>
      </c>
      <c r="P9" s="65"/>
      <c r="Q9" s="65"/>
      <c r="R9" s="65">
        <v>24721</v>
      </c>
      <c r="S9" s="65"/>
      <c r="T9" s="65"/>
      <c r="U9" s="65">
        <v>1070000</v>
      </c>
      <c r="V9" s="65">
        <v>1070000</v>
      </c>
      <c r="W9" s="65">
        <v>1109594</v>
      </c>
      <c r="X9" s="65">
        <v>200000</v>
      </c>
      <c r="Y9" s="65">
        <v>909594</v>
      </c>
      <c r="Z9" s="145">
        <v>454.8</v>
      </c>
      <c r="AA9" s="67">
        <v>200000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-108971509</v>
      </c>
      <c r="D12" s="160">
        <v>-96586402</v>
      </c>
      <c r="E12" s="64"/>
      <c r="F12" s="65">
        <v>-129863004</v>
      </c>
      <c r="G12" s="65">
        <v>-10980141</v>
      </c>
      <c r="H12" s="65">
        <v>-7799931</v>
      </c>
      <c r="I12" s="65">
        <v>-7587774</v>
      </c>
      <c r="J12" s="65">
        <v>-26367846</v>
      </c>
      <c r="K12" s="65">
        <v>-6980665</v>
      </c>
      <c r="L12" s="65">
        <v>-6456090</v>
      </c>
      <c r="M12" s="65">
        <v>-7207966</v>
      </c>
      <c r="N12" s="65">
        <v>-20644721</v>
      </c>
      <c r="O12" s="65">
        <v>-7605036</v>
      </c>
      <c r="P12" s="65">
        <v>-7606380</v>
      </c>
      <c r="Q12" s="65">
        <v>-7116398</v>
      </c>
      <c r="R12" s="65">
        <v>-22327814</v>
      </c>
      <c r="S12" s="65">
        <v>-4343919</v>
      </c>
      <c r="T12" s="65">
        <v>-7008923</v>
      </c>
      <c r="U12" s="65">
        <v>-15893179</v>
      </c>
      <c r="V12" s="65">
        <v>-27246021</v>
      </c>
      <c r="W12" s="65">
        <v>-96586402</v>
      </c>
      <c r="X12" s="65">
        <v>-129863004</v>
      </c>
      <c r="Y12" s="65">
        <v>33276602</v>
      </c>
      <c r="Z12" s="145">
        <v>-25.62</v>
      </c>
      <c r="AA12" s="67">
        <v>-129863004</v>
      </c>
    </row>
    <row r="13" spans="1:27" ht="13.5">
      <c r="A13" s="264" t="s">
        <v>40</v>
      </c>
      <c r="B13" s="197"/>
      <c r="C13" s="160"/>
      <c r="D13" s="160">
        <v>-220667</v>
      </c>
      <c r="E13" s="64"/>
      <c r="F13" s="65">
        <v>-3123996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>
        <v>-220667</v>
      </c>
      <c r="V13" s="65">
        <v>-220667</v>
      </c>
      <c r="W13" s="65">
        <v>-220667</v>
      </c>
      <c r="X13" s="65">
        <v>-3123996</v>
      </c>
      <c r="Y13" s="65">
        <v>2903329</v>
      </c>
      <c r="Z13" s="145">
        <v>-92.94</v>
      </c>
      <c r="AA13" s="67">
        <v>-3123996</v>
      </c>
    </row>
    <row r="14" spans="1:27" ht="13.5">
      <c r="A14" s="264" t="s">
        <v>42</v>
      </c>
      <c r="B14" s="197" t="s">
        <v>72</v>
      </c>
      <c r="C14" s="160">
        <v>-3418104</v>
      </c>
      <c r="D14" s="160">
        <v>-5499808</v>
      </c>
      <c r="E14" s="64"/>
      <c r="F14" s="65"/>
      <c r="G14" s="65">
        <v>-31696</v>
      </c>
      <c r="H14" s="65">
        <v>-8454</v>
      </c>
      <c r="I14" s="65"/>
      <c r="J14" s="65">
        <v>-40150</v>
      </c>
      <c r="K14" s="65">
        <v>-46010</v>
      </c>
      <c r="L14" s="65">
        <v>-15710</v>
      </c>
      <c r="M14" s="65">
        <v>-77619</v>
      </c>
      <c r="N14" s="65">
        <v>-139339</v>
      </c>
      <c r="O14" s="65">
        <v>-4584</v>
      </c>
      <c r="P14" s="65">
        <v>-1808274</v>
      </c>
      <c r="Q14" s="65"/>
      <c r="R14" s="65">
        <v>-1812858</v>
      </c>
      <c r="S14" s="65">
        <v>-1433553</v>
      </c>
      <c r="T14" s="65">
        <v>-118326</v>
      </c>
      <c r="U14" s="65">
        <v>-1955582</v>
      </c>
      <c r="V14" s="65">
        <v>-3507461</v>
      </c>
      <c r="W14" s="65">
        <v>-5499808</v>
      </c>
      <c r="X14" s="65"/>
      <c r="Y14" s="65">
        <v>-5499808</v>
      </c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-8030194</v>
      </c>
      <c r="D15" s="177">
        <f>SUM(D6:D14)</f>
        <v>108834996</v>
      </c>
      <c r="E15" s="77">
        <f t="shared" si="0"/>
        <v>0</v>
      </c>
      <c r="F15" s="78">
        <f t="shared" si="0"/>
        <v>-6599778</v>
      </c>
      <c r="G15" s="78">
        <f t="shared" si="0"/>
        <v>-3801171</v>
      </c>
      <c r="H15" s="78">
        <f t="shared" si="0"/>
        <v>39519825</v>
      </c>
      <c r="I15" s="78">
        <f t="shared" si="0"/>
        <v>-202239</v>
      </c>
      <c r="J15" s="78">
        <f t="shared" si="0"/>
        <v>35516415</v>
      </c>
      <c r="K15" s="78">
        <f t="shared" si="0"/>
        <v>851256</v>
      </c>
      <c r="L15" s="78">
        <f t="shared" si="0"/>
        <v>23525122</v>
      </c>
      <c r="M15" s="78">
        <f t="shared" si="0"/>
        <v>21333292</v>
      </c>
      <c r="N15" s="78">
        <f t="shared" si="0"/>
        <v>45709670</v>
      </c>
      <c r="O15" s="78">
        <f t="shared" si="0"/>
        <v>2609586</v>
      </c>
      <c r="P15" s="78">
        <f t="shared" si="0"/>
        <v>1200672</v>
      </c>
      <c r="Q15" s="78">
        <f t="shared" si="0"/>
        <v>33345176</v>
      </c>
      <c r="R15" s="78">
        <f t="shared" si="0"/>
        <v>37155434</v>
      </c>
      <c r="S15" s="78">
        <f t="shared" si="0"/>
        <v>-2076019</v>
      </c>
      <c r="T15" s="78">
        <f t="shared" si="0"/>
        <v>-968168</v>
      </c>
      <c r="U15" s="78">
        <f t="shared" si="0"/>
        <v>-6502336</v>
      </c>
      <c r="V15" s="78">
        <f t="shared" si="0"/>
        <v>-9546523</v>
      </c>
      <c r="W15" s="78">
        <f t="shared" si="0"/>
        <v>108834996</v>
      </c>
      <c r="X15" s="78">
        <f t="shared" si="0"/>
        <v>-6599778</v>
      </c>
      <c r="Y15" s="78">
        <f t="shared" si="0"/>
        <v>115434774</v>
      </c>
      <c r="Z15" s="179">
        <f>+IF(X15&lt;&gt;0,+(Y15/X15)*100,0)</f>
        <v>-1749.0705596460973</v>
      </c>
      <c r="AA15" s="79">
        <f>SUM(AA6:AA14)</f>
        <v>-6599778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1003133</v>
      </c>
      <c r="D19" s="160">
        <v>11463000</v>
      </c>
      <c r="E19" s="64"/>
      <c r="F19" s="65"/>
      <c r="G19" s="164"/>
      <c r="H19" s="164">
        <v>11463000</v>
      </c>
      <c r="I19" s="164"/>
      <c r="J19" s="65">
        <v>11463000</v>
      </c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>
        <v>11463000</v>
      </c>
      <c r="X19" s="65"/>
      <c r="Y19" s="164">
        <v>11463000</v>
      </c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>
        <v>-79452</v>
      </c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>
        <v>-79452</v>
      </c>
      <c r="Y20" s="65">
        <v>79452</v>
      </c>
      <c r="Z20" s="145">
        <v>-100</v>
      </c>
      <c r="AA20" s="67">
        <v>-79452</v>
      </c>
    </row>
    <row r="21" spans="1:27" ht="13.5">
      <c r="A21" s="264" t="s">
        <v>191</v>
      </c>
      <c r="B21" s="197"/>
      <c r="C21" s="162"/>
      <c r="D21" s="162"/>
      <c r="E21" s="64"/>
      <c r="F21" s="65">
        <v>-213924</v>
      </c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>
        <v>-213924</v>
      </c>
      <c r="Y21" s="164">
        <v>213924</v>
      </c>
      <c r="Z21" s="146">
        <v>-100</v>
      </c>
      <c r="AA21" s="239">
        <v>-213924</v>
      </c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-18105319</v>
      </c>
      <c r="D24" s="160"/>
      <c r="E24" s="64"/>
      <c r="F24" s="65">
        <v>-1263488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>
        <v>-1263488</v>
      </c>
      <c r="Y24" s="65">
        <v>1263488</v>
      </c>
      <c r="Z24" s="145">
        <v>-100</v>
      </c>
      <c r="AA24" s="67">
        <v>-1263488</v>
      </c>
    </row>
    <row r="25" spans="1:27" ht="13.5">
      <c r="A25" s="265" t="s">
        <v>194</v>
      </c>
      <c r="B25" s="266"/>
      <c r="C25" s="177">
        <f aca="true" t="shared" si="1" ref="C25:Y25">SUM(C19:C24)</f>
        <v>-17102186</v>
      </c>
      <c r="D25" s="177">
        <f>SUM(D19:D24)</f>
        <v>11463000</v>
      </c>
      <c r="E25" s="77">
        <f t="shared" si="1"/>
        <v>0</v>
      </c>
      <c r="F25" s="78">
        <f t="shared" si="1"/>
        <v>-1556864</v>
      </c>
      <c r="G25" s="78">
        <f t="shared" si="1"/>
        <v>0</v>
      </c>
      <c r="H25" s="78">
        <f t="shared" si="1"/>
        <v>11463000</v>
      </c>
      <c r="I25" s="78">
        <f t="shared" si="1"/>
        <v>0</v>
      </c>
      <c r="J25" s="78">
        <f t="shared" si="1"/>
        <v>11463000</v>
      </c>
      <c r="K25" s="78">
        <f t="shared" si="1"/>
        <v>0</v>
      </c>
      <c r="L25" s="78">
        <f t="shared" si="1"/>
        <v>0</v>
      </c>
      <c r="M25" s="78">
        <f t="shared" si="1"/>
        <v>0</v>
      </c>
      <c r="N25" s="78">
        <f t="shared" si="1"/>
        <v>0</v>
      </c>
      <c r="O25" s="78">
        <f t="shared" si="1"/>
        <v>0</v>
      </c>
      <c r="P25" s="78">
        <f t="shared" si="1"/>
        <v>0</v>
      </c>
      <c r="Q25" s="78">
        <f t="shared" si="1"/>
        <v>0</v>
      </c>
      <c r="R25" s="78">
        <f t="shared" si="1"/>
        <v>0</v>
      </c>
      <c r="S25" s="78">
        <f t="shared" si="1"/>
        <v>0</v>
      </c>
      <c r="T25" s="78">
        <f t="shared" si="1"/>
        <v>0</v>
      </c>
      <c r="U25" s="78">
        <f t="shared" si="1"/>
        <v>0</v>
      </c>
      <c r="V25" s="78">
        <f t="shared" si="1"/>
        <v>0</v>
      </c>
      <c r="W25" s="78">
        <f t="shared" si="1"/>
        <v>11463000</v>
      </c>
      <c r="X25" s="78">
        <f t="shared" si="1"/>
        <v>-1556864</v>
      </c>
      <c r="Y25" s="78">
        <f t="shared" si="1"/>
        <v>13019864</v>
      </c>
      <c r="Z25" s="179">
        <f>+IF(X25&lt;&gt;0,+(Y25/X25)*100,0)</f>
        <v>-836.2878196168708</v>
      </c>
      <c r="AA25" s="79">
        <f>SUM(AA19:AA24)</f>
        <v>-1556864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>
        <v>11724658</v>
      </c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>
        <v>11724658</v>
      </c>
      <c r="Y31" s="65">
        <v>-11724658</v>
      </c>
      <c r="Z31" s="145">
        <v>-100</v>
      </c>
      <c r="AA31" s="67">
        <v>11724658</v>
      </c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>
        <v>1209996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1209996</v>
      </c>
      <c r="Y33" s="65">
        <v>-1209996</v>
      </c>
      <c r="Z33" s="145">
        <v>-100</v>
      </c>
      <c r="AA33" s="67">
        <v>1209996</v>
      </c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12934654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12934654</v>
      </c>
      <c r="Y34" s="78">
        <f t="shared" si="2"/>
        <v>-12934654</v>
      </c>
      <c r="Z34" s="179">
        <f>+IF(X34&lt;&gt;0,+(Y34/X34)*100,0)</f>
        <v>-100</v>
      </c>
      <c r="AA34" s="79">
        <f>SUM(AA29:AA33)</f>
        <v>12934654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-25132380</v>
      </c>
      <c r="D36" s="158">
        <f>+D15+D25+D34</f>
        <v>120297996</v>
      </c>
      <c r="E36" s="104">
        <f t="shared" si="3"/>
        <v>0</v>
      </c>
      <c r="F36" s="105">
        <f t="shared" si="3"/>
        <v>4778012</v>
      </c>
      <c r="G36" s="105">
        <f t="shared" si="3"/>
        <v>-3801171</v>
      </c>
      <c r="H36" s="105">
        <f t="shared" si="3"/>
        <v>50982825</v>
      </c>
      <c r="I36" s="105">
        <f t="shared" si="3"/>
        <v>-202239</v>
      </c>
      <c r="J36" s="105">
        <f t="shared" si="3"/>
        <v>46979415</v>
      </c>
      <c r="K36" s="105">
        <f t="shared" si="3"/>
        <v>851256</v>
      </c>
      <c r="L36" s="105">
        <f t="shared" si="3"/>
        <v>23525122</v>
      </c>
      <c r="M36" s="105">
        <f t="shared" si="3"/>
        <v>21333292</v>
      </c>
      <c r="N36" s="105">
        <f t="shared" si="3"/>
        <v>45709670</v>
      </c>
      <c r="O36" s="105">
        <f t="shared" si="3"/>
        <v>2609586</v>
      </c>
      <c r="P36" s="105">
        <f t="shared" si="3"/>
        <v>1200672</v>
      </c>
      <c r="Q36" s="105">
        <f t="shared" si="3"/>
        <v>33345176</v>
      </c>
      <c r="R36" s="105">
        <f t="shared" si="3"/>
        <v>37155434</v>
      </c>
      <c r="S36" s="105">
        <f t="shared" si="3"/>
        <v>-2076019</v>
      </c>
      <c r="T36" s="105">
        <f t="shared" si="3"/>
        <v>-968168</v>
      </c>
      <c r="U36" s="105">
        <f t="shared" si="3"/>
        <v>-6502336</v>
      </c>
      <c r="V36" s="105">
        <f t="shared" si="3"/>
        <v>-9546523</v>
      </c>
      <c r="W36" s="105">
        <f t="shared" si="3"/>
        <v>120297996</v>
      </c>
      <c r="X36" s="105">
        <f t="shared" si="3"/>
        <v>4778012</v>
      </c>
      <c r="Y36" s="105">
        <f t="shared" si="3"/>
        <v>115519984</v>
      </c>
      <c r="Z36" s="142">
        <f>+IF(X36&lt;&gt;0,+(Y36/X36)*100,0)</f>
        <v>2417.7416046673807</v>
      </c>
      <c r="AA36" s="107">
        <f>+AA15+AA25+AA34</f>
        <v>4778012</v>
      </c>
    </row>
    <row r="37" spans="1:27" ht="13.5">
      <c r="A37" s="264" t="s">
        <v>202</v>
      </c>
      <c r="B37" s="197" t="s">
        <v>96</v>
      </c>
      <c r="C37" s="158">
        <v>12834025</v>
      </c>
      <c r="D37" s="158">
        <v>29299409</v>
      </c>
      <c r="E37" s="104"/>
      <c r="F37" s="105">
        <v>12834000</v>
      </c>
      <c r="G37" s="105">
        <v>29299409</v>
      </c>
      <c r="H37" s="105">
        <v>25498238</v>
      </c>
      <c r="I37" s="105">
        <v>76481063</v>
      </c>
      <c r="J37" s="105">
        <v>29299409</v>
      </c>
      <c r="K37" s="105">
        <v>76278824</v>
      </c>
      <c r="L37" s="105">
        <v>77130080</v>
      </c>
      <c r="M37" s="105">
        <v>100655202</v>
      </c>
      <c r="N37" s="105">
        <v>76278824</v>
      </c>
      <c r="O37" s="105">
        <v>121988494</v>
      </c>
      <c r="P37" s="105">
        <v>124598080</v>
      </c>
      <c r="Q37" s="105">
        <v>125798752</v>
      </c>
      <c r="R37" s="105">
        <v>121988494</v>
      </c>
      <c r="S37" s="105">
        <v>159143928</v>
      </c>
      <c r="T37" s="105">
        <v>157067909</v>
      </c>
      <c r="U37" s="105">
        <v>156099741</v>
      </c>
      <c r="V37" s="105">
        <v>159143928</v>
      </c>
      <c r="W37" s="105">
        <v>29299409</v>
      </c>
      <c r="X37" s="105">
        <v>12834000</v>
      </c>
      <c r="Y37" s="105">
        <v>16465409</v>
      </c>
      <c r="Z37" s="142">
        <v>128.3</v>
      </c>
      <c r="AA37" s="107">
        <v>12834000</v>
      </c>
    </row>
    <row r="38" spans="1:27" ht="13.5">
      <c r="A38" s="282" t="s">
        <v>203</v>
      </c>
      <c r="B38" s="271" t="s">
        <v>96</v>
      </c>
      <c r="C38" s="272">
        <v>-12298355</v>
      </c>
      <c r="D38" s="272">
        <v>149597405</v>
      </c>
      <c r="E38" s="273"/>
      <c r="F38" s="274">
        <v>17612011</v>
      </c>
      <c r="G38" s="274">
        <v>25498238</v>
      </c>
      <c r="H38" s="274">
        <v>76481063</v>
      </c>
      <c r="I38" s="274">
        <v>76278824</v>
      </c>
      <c r="J38" s="274">
        <v>76278824</v>
      </c>
      <c r="K38" s="274">
        <v>77130080</v>
      </c>
      <c r="L38" s="274">
        <v>100655202</v>
      </c>
      <c r="M38" s="274">
        <v>121988494</v>
      </c>
      <c r="N38" s="274">
        <v>121988494</v>
      </c>
      <c r="O38" s="274">
        <v>124598080</v>
      </c>
      <c r="P38" s="274">
        <v>125798752</v>
      </c>
      <c r="Q38" s="274">
        <v>159143928</v>
      </c>
      <c r="R38" s="274">
        <v>159143928</v>
      </c>
      <c r="S38" s="274">
        <v>157067909</v>
      </c>
      <c r="T38" s="274">
        <v>156099741</v>
      </c>
      <c r="U38" s="274">
        <v>149597405</v>
      </c>
      <c r="V38" s="274">
        <v>149597405</v>
      </c>
      <c r="W38" s="274">
        <v>149597405</v>
      </c>
      <c r="X38" s="274">
        <v>17612011</v>
      </c>
      <c r="Y38" s="274">
        <v>131985394</v>
      </c>
      <c r="Z38" s="275">
        <v>749.41</v>
      </c>
      <c r="AA38" s="276">
        <v>17612011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2012-08-02T08:43:14Z</dcterms:created>
  <dcterms:modified xsi:type="dcterms:W3CDTF">2012-08-02T08:43:14Z</dcterms:modified>
  <cp:category/>
  <cp:version/>
  <cp:contentType/>
  <cp:contentStatus/>
</cp:coreProperties>
</file>